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OORDINATOR\Documents\2024 Reports\2024 Finacial  Reports\Monthly Reports\"/>
    </mc:Choice>
  </mc:AlternateContent>
  <xr:revisionPtr revIDLastSave="0" documentId="8_{B4BFB23A-4AAC-4152-BA3E-B94768DC464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ata Analysis" sheetId="380" r:id="rId1"/>
    <sheet name="Personal costs" sheetId="379" r:id="rId2"/>
    <sheet name="Total Expenses" sheetId="49" r:id="rId3"/>
    <sheet name="Personal received" sheetId="377" r:id="rId4"/>
    <sheet name="UGX CASH BOX OCTOBER" sheetId="63" r:id="rId5"/>
    <sheet name="USD-cash box " sheetId="116" r:id="rId6"/>
    <sheet name="Balance UGX" sheetId="55" r:id="rId7"/>
    <sheet name="Balance USD" sheetId="143" r:id="rId8"/>
    <sheet name="Bank reconciliation USD" sheetId="52" r:id="rId9"/>
    <sheet name="Bank reconciliation UGX" sheetId="56" r:id="rId10"/>
    <sheet name="UGX-Operational Account" sheetId="221" r:id="rId11"/>
    <sheet name="October cashdesk closing" sheetId="176" r:id="rId12"/>
    <sheet name="Advances" sheetId="216" r:id="rId13"/>
    <sheet name="Lydia" sheetId="80" r:id="rId14"/>
    <sheet name="Mary" sheetId="350" r:id="rId15"/>
    <sheet name="Rebecca" sheetId="369" r:id="rId16"/>
    <sheet name="Ashiraf" sheetId="362" r:id="rId17"/>
    <sheet name="Raff" sheetId="367" r:id="rId18"/>
    <sheet name="Judith" sheetId="368" r:id="rId19"/>
    <sheet name="i1" sheetId="381" r:id="rId20"/>
    <sheet name="i3" sheetId="382" r:id="rId21"/>
    <sheet name="i18" sheetId="299" r:id="rId22"/>
    <sheet name="i07" sheetId="355" r:id="rId23"/>
    <sheet name="i41" sheetId="374" r:id="rId24"/>
    <sheet name="i93" sheetId="373" r:id="rId25"/>
    <sheet name="Airtime summary" sheetId="194" r:id="rId26"/>
  </sheets>
  <definedNames>
    <definedName name="_xlnm._FilterDatabase" localSheetId="25" hidden="1">'Airtime summary'!$A$1:$N$40</definedName>
    <definedName name="_xlnm._FilterDatabase" localSheetId="16" hidden="1">Ashiraf!$A$1:$N$13</definedName>
    <definedName name="_xlnm._FilterDatabase" localSheetId="22" hidden="1">'i07'!$A$1:$N$158</definedName>
    <definedName name="_xlnm._FilterDatabase" localSheetId="19" hidden="1">'i1'!$A$1:$N$4</definedName>
    <definedName name="_xlnm._FilterDatabase" localSheetId="21" hidden="1">'i18'!$A$1:$N$118</definedName>
    <definedName name="_xlnm._FilterDatabase" localSheetId="20" hidden="1">'i3'!$A$1:$N$4</definedName>
    <definedName name="_xlnm._FilterDatabase" localSheetId="23" hidden="1">'i41'!$A$1:$N$24</definedName>
    <definedName name="_xlnm._FilterDatabase" localSheetId="24" hidden="1">'i93'!$A$1:$N$26</definedName>
    <definedName name="_xlnm._FilterDatabase" localSheetId="18" hidden="1">Judith!$A$1:$N$13</definedName>
    <definedName name="_xlnm._FilterDatabase" localSheetId="13" hidden="1">Lydia!$A$1:$N$56</definedName>
    <definedName name="_xlnm._FilterDatabase" localSheetId="14" hidden="1">Mary!$A$1:$N$13</definedName>
    <definedName name="_xlnm._FilterDatabase" localSheetId="17" hidden="1">Raff!$A$1:$N$13</definedName>
    <definedName name="_xlnm._FilterDatabase" localSheetId="15" hidden="1">Rebecca!$A$1:$N$25</definedName>
    <definedName name="_xlnm._FilterDatabase" localSheetId="2" hidden="1">'Total Expenses'!$A$2:$N$726</definedName>
    <definedName name="_xlnm._FilterDatabase" localSheetId="4" hidden="1">'UGX CASH BOX OCTOBER'!$A$2:$N$244</definedName>
    <definedName name="_xlnm._FilterDatabase" localSheetId="5" hidden="1">'USD-cash box '!$A$3:$S$4</definedName>
  </definedNames>
  <calcPr calcId="191029"/>
  <pivotCaches>
    <pivotCache cacheId="20" r:id="rId27"/>
    <pivotCache cacheId="24" r:id="rId28"/>
    <pivotCache cacheId="28" r:id="rId29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55" l="1"/>
  <c r="H12" i="55"/>
  <c r="I14" i="55"/>
  <c r="I13" i="55"/>
  <c r="H13" i="55"/>
  <c r="C14" i="55"/>
  <c r="H14" i="55" s="1"/>
  <c r="C13" i="55"/>
  <c r="F5" i="382"/>
  <c r="G5" i="382" s="1"/>
  <c r="E5" i="382"/>
  <c r="G5" i="381"/>
  <c r="F5" i="381"/>
  <c r="E5" i="381"/>
  <c r="C8" i="55"/>
  <c r="H8" i="55"/>
  <c r="E8" i="55"/>
  <c r="M8" i="55"/>
  <c r="G593" i="49" l="1"/>
  <c r="G592" i="49"/>
  <c r="G591" i="49"/>
  <c r="G590" i="49"/>
  <c r="G589" i="49"/>
  <c r="G588" i="49"/>
  <c r="G587" i="49"/>
  <c r="G586" i="49"/>
  <c r="G585" i="49"/>
  <c r="G584" i="49"/>
  <c r="E23" i="176"/>
  <c r="G358" i="49"/>
  <c r="G82" i="350"/>
  <c r="G83" i="350" s="1"/>
  <c r="G84" i="350" s="1"/>
  <c r="G99" i="63"/>
  <c r="G100" i="63"/>
  <c r="G101" i="63"/>
  <c r="G102" i="63"/>
  <c r="G103" i="63"/>
  <c r="G104" i="63"/>
  <c r="G98" i="63"/>
  <c r="G69" i="63"/>
  <c r="G70" i="63" s="1"/>
  <c r="G71" i="63" s="1"/>
  <c r="G72" i="63" s="1"/>
  <c r="G73" i="63" s="1"/>
  <c r="G74" i="63" s="1"/>
  <c r="G36" i="63"/>
  <c r="G37" i="63" s="1"/>
  <c r="G406" i="49"/>
  <c r="G331" i="49"/>
  <c r="G81" i="49"/>
  <c r="G21" i="194"/>
  <c r="G22" i="194"/>
  <c r="G23" i="194"/>
  <c r="G24" i="194"/>
  <c r="G25" i="194"/>
  <c r="G26" i="194"/>
  <c r="G27" i="194"/>
  <c r="G28" i="194"/>
  <c r="G29" i="194" s="1"/>
  <c r="G30" i="194" s="1"/>
  <c r="G31" i="194" s="1"/>
  <c r="G32" i="194" s="1"/>
  <c r="G33" i="194" s="1"/>
  <c r="G34" i="194" s="1"/>
  <c r="G35" i="194" s="1"/>
  <c r="G36" i="194" s="1"/>
  <c r="G37" i="194" s="1"/>
  <c r="F25" i="55"/>
  <c r="G19" i="55"/>
  <c r="F19" i="55"/>
  <c r="H3" i="55"/>
  <c r="G684" i="49"/>
  <c r="H7" i="55"/>
  <c r="H6" i="55"/>
  <c r="H5" i="55"/>
  <c r="G22" i="369"/>
  <c r="G23" i="369" s="1"/>
  <c r="G24" i="369" s="1"/>
  <c r="G25" i="369" s="1"/>
  <c r="G544" i="49"/>
  <c r="G682" i="49"/>
  <c r="G611" i="49"/>
  <c r="G546" i="49"/>
  <c r="G545" i="49"/>
  <c r="G543" i="49"/>
  <c r="G169" i="49"/>
  <c r="G39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445" i="49"/>
  <c r="G446" i="49"/>
  <c r="G447" i="49"/>
  <c r="G448" i="49"/>
  <c r="G449" i="49"/>
  <c r="G450" i="49"/>
  <c r="G451" i="49"/>
  <c r="G452" i="49"/>
  <c r="G453" i="49"/>
  <c r="G454" i="49"/>
  <c r="G455" i="49"/>
  <c r="G456" i="49"/>
  <c r="G457" i="49"/>
  <c r="G458" i="49"/>
  <c r="G459" i="49"/>
  <c r="G460" i="49"/>
  <c r="G461" i="49"/>
  <c r="G462" i="49"/>
  <c r="G463" i="49"/>
  <c r="G464" i="49"/>
  <c r="G465" i="49"/>
  <c r="G466" i="49"/>
  <c r="G467" i="49"/>
  <c r="G468" i="49"/>
  <c r="G469" i="49"/>
  <c r="G470" i="49"/>
  <c r="G471" i="49"/>
  <c r="G472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  <c r="G488" i="49"/>
  <c r="G489" i="49"/>
  <c r="G490" i="49"/>
  <c r="G491" i="49"/>
  <c r="G492" i="49"/>
  <c r="G493" i="49"/>
  <c r="G494" i="49"/>
  <c r="G495" i="49"/>
  <c r="G496" i="49"/>
  <c r="G497" i="49"/>
  <c r="G498" i="49"/>
  <c r="G499" i="49"/>
  <c r="G500" i="49"/>
  <c r="G501" i="49"/>
  <c r="G502" i="49"/>
  <c r="G503" i="49"/>
  <c r="G504" i="49"/>
  <c r="G505" i="49"/>
  <c r="G506" i="49"/>
  <c r="G507" i="49"/>
  <c r="G508" i="49"/>
  <c r="G509" i="49"/>
  <c r="G510" i="49"/>
  <c r="G511" i="49"/>
  <c r="G512" i="49"/>
  <c r="G513" i="49"/>
  <c r="G514" i="49"/>
  <c r="G515" i="49"/>
  <c r="G516" i="49"/>
  <c r="G517" i="49"/>
  <c r="G518" i="49"/>
  <c r="G519" i="49"/>
  <c r="G520" i="49"/>
  <c r="G521" i="49"/>
  <c r="G522" i="49"/>
  <c r="G523" i="49"/>
  <c r="G524" i="49"/>
  <c r="G525" i="49"/>
  <c r="G526" i="49"/>
  <c r="G527" i="49"/>
  <c r="G528" i="49"/>
  <c r="G529" i="49"/>
  <c r="G530" i="49"/>
  <c r="G531" i="49"/>
  <c r="G532" i="49"/>
  <c r="G533" i="49"/>
  <c r="G534" i="49"/>
  <c r="G535" i="49"/>
  <c r="G536" i="49"/>
  <c r="G537" i="49"/>
  <c r="G538" i="49"/>
  <c r="G539" i="49"/>
  <c r="G540" i="49"/>
  <c r="G541" i="49"/>
  <c r="G542" i="49"/>
  <c r="G547" i="49"/>
  <c r="G548" i="49"/>
  <c r="G549" i="49"/>
  <c r="G550" i="49"/>
  <c r="G551" i="49"/>
  <c r="G552" i="49"/>
  <c r="G553" i="49"/>
  <c r="G554" i="49"/>
  <c r="G555" i="49"/>
  <c r="G556" i="49"/>
  <c r="G557" i="49"/>
  <c r="G558" i="49"/>
  <c r="G559" i="49"/>
  <c r="G560" i="49"/>
  <c r="G561" i="49"/>
  <c r="G562" i="49"/>
  <c r="G563" i="49"/>
  <c r="G564" i="49"/>
  <c r="G565" i="49"/>
  <c r="G566" i="49"/>
  <c r="G567" i="49"/>
  <c r="G568" i="49"/>
  <c r="G569" i="49"/>
  <c r="G570" i="49"/>
  <c r="G571" i="49"/>
  <c r="G572" i="49"/>
  <c r="G573" i="49"/>
  <c r="G574" i="49"/>
  <c r="G575" i="49"/>
  <c r="G576" i="49"/>
  <c r="G577" i="49"/>
  <c r="G578" i="49"/>
  <c r="G579" i="49"/>
  <c r="G580" i="49"/>
  <c r="G581" i="49"/>
  <c r="G582" i="49"/>
  <c r="G583" i="49"/>
  <c r="G594" i="49"/>
  <c r="G595" i="49"/>
  <c r="G596" i="49"/>
  <c r="G597" i="49"/>
  <c r="G598" i="49"/>
  <c r="G599" i="49"/>
  <c r="G600" i="49"/>
  <c r="G601" i="49"/>
  <c r="G602" i="49"/>
  <c r="G603" i="49"/>
  <c r="G604" i="49"/>
  <c r="G605" i="49"/>
  <c r="G606" i="49"/>
  <c r="G607" i="49"/>
  <c r="G608" i="49"/>
  <c r="G609" i="49"/>
  <c r="G610" i="49"/>
  <c r="G612" i="49"/>
  <c r="G613" i="49"/>
  <c r="G614" i="49"/>
  <c r="G615" i="49"/>
  <c r="G616" i="49"/>
  <c r="G617" i="49"/>
  <c r="G618" i="49"/>
  <c r="G619" i="49"/>
  <c r="G620" i="49"/>
  <c r="G621" i="49"/>
  <c r="G622" i="49"/>
  <c r="G623" i="49"/>
  <c r="G624" i="49"/>
  <c r="G625" i="49"/>
  <c r="G626" i="49"/>
  <c r="G627" i="49"/>
  <c r="G628" i="49"/>
  <c r="G629" i="49"/>
  <c r="G630" i="49"/>
  <c r="G631" i="49"/>
  <c r="G632" i="49"/>
  <c r="G633" i="49"/>
  <c r="G634" i="49"/>
  <c r="G635" i="49"/>
  <c r="G636" i="49"/>
  <c r="G637" i="49"/>
  <c r="G638" i="49"/>
  <c r="G639" i="49"/>
  <c r="G640" i="49"/>
  <c r="G641" i="49"/>
  <c r="G642" i="49"/>
  <c r="G643" i="49"/>
  <c r="G644" i="49"/>
  <c r="G645" i="49"/>
  <c r="G646" i="49"/>
  <c r="G647" i="49"/>
  <c r="G648" i="49"/>
  <c r="G649" i="49"/>
  <c r="G650" i="49"/>
  <c r="G651" i="49"/>
  <c r="G652" i="49"/>
  <c r="G653" i="49"/>
  <c r="G654" i="49"/>
  <c r="G655" i="49"/>
  <c r="G656" i="49"/>
  <c r="G657" i="49"/>
  <c r="G658" i="49"/>
  <c r="G659" i="49"/>
  <c r="G660" i="49"/>
  <c r="G661" i="49"/>
  <c r="G662" i="49"/>
  <c r="G663" i="49"/>
  <c r="G664" i="49"/>
  <c r="G665" i="49"/>
  <c r="G666" i="49"/>
  <c r="G667" i="49"/>
  <c r="G668" i="49"/>
  <c r="G669" i="49"/>
  <c r="G670" i="49"/>
  <c r="G671" i="49"/>
  <c r="G672" i="49"/>
  <c r="G673" i="49"/>
  <c r="G674" i="49"/>
  <c r="G675" i="49"/>
  <c r="G676" i="49"/>
  <c r="G677" i="49"/>
  <c r="G678" i="49"/>
  <c r="G679" i="49"/>
  <c r="G680" i="49"/>
  <c r="G681" i="49"/>
  <c r="G683" i="49"/>
  <c r="G685" i="49"/>
  <c r="G686" i="49"/>
  <c r="G687" i="49"/>
  <c r="G688" i="49"/>
  <c r="G689" i="49"/>
  <c r="G690" i="49"/>
  <c r="G691" i="49"/>
  <c r="G692" i="49"/>
  <c r="G693" i="49"/>
  <c r="G694" i="49"/>
  <c r="G695" i="49"/>
  <c r="G696" i="49"/>
  <c r="G697" i="49"/>
  <c r="G698" i="49"/>
  <c r="G699" i="49"/>
  <c r="G700" i="49"/>
  <c r="G701" i="49"/>
  <c r="G702" i="49"/>
  <c r="G703" i="49"/>
  <c r="G704" i="49"/>
  <c r="G705" i="49"/>
  <c r="G706" i="49"/>
  <c r="G707" i="49"/>
  <c r="G708" i="49"/>
  <c r="G709" i="49"/>
  <c r="G710" i="49"/>
  <c r="G711" i="49"/>
  <c r="G712" i="49"/>
  <c r="G713" i="49"/>
  <c r="G714" i="49"/>
  <c r="G715" i="49"/>
  <c r="G716" i="49"/>
  <c r="G717" i="49"/>
  <c r="G718" i="49"/>
  <c r="G719" i="49"/>
  <c r="G720" i="49"/>
  <c r="G721" i="49"/>
  <c r="G722" i="49"/>
  <c r="G723" i="49"/>
  <c r="G724" i="49"/>
  <c r="G725" i="49"/>
  <c r="G3" i="49"/>
  <c r="E726" i="49"/>
  <c r="C7" i="55"/>
  <c r="F40" i="194"/>
  <c r="E40" i="194"/>
  <c r="G40" i="194" s="1"/>
  <c r="G68" i="299"/>
  <c r="G69" i="299" s="1"/>
  <c r="G70" i="299" s="1"/>
  <c r="G71" i="299" s="1"/>
  <c r="G72" i="299" s="1"/>
  <c r="G73" i="299" s="1"/>
  <c r="G74" i="299" s="1"/>
  <c r="G75" i="299" s="1"/>
  <c r="G76" i="299" s="1"/>
  <c r="G77" i="299" s="1"/>
  <c r="G78" i="299" s="1"/>
  <c r="G79" i="299" s="1"/>
  <c r="G80" i="299" s="1"/>
  <c r="G81" i="299" s="1"/>
  <c r="G82" i="299" s="1"/>
  <c r="G83" i="299" s="1"/>
  <c r="G84" i="299" s="1"/>
  <c r="G85" i="299" s="1"/>
  <c r="G86" i="299" s="1"/>
  <c r="G87" i="299" s="1"/>
  <c r="G88" i="299" s="1"/>
  <c r="G89" i="299" s="1"/>
  <c r="G90" i="299" s="1"/>
  <c r="G91" i="299" s="1"/>
  <c r="G92" i="299" s="1"/>
  <c r="G93" i="299" s="1"/>
  <c r="G94" i="299" s="1"/>
  <c r="G95" i="299" s="1"/>
  <c r="G96" i="299" s="1"/>
  <c r="G97" i="299" s="1"/>
  <c r="G98" i="299" s="1"/>
  <c r="G99" i="299" s="1"/>
  <c r="G100" i="299" s="1"/>
  <c r="G101" i="299" s="1"/>
  <c r="G102" i="299" s="1"/>
  <c r="G103" i="299" s="1"/>
  <c r="G104" i="299" s="1"/>
  <c r="G105" i="299" s="1"/>
  <c r="G106" i="299" s="1"/>
  <c r="G107" i="299" s="1"/>
  <c r="G108" i="299" s="1"/>
  <c r="G109" i="299" s="1"/>
  <c r="G110" i="299" s="1"/>
  <c r="G111" i="299" s="1"/>
  <c r="G112" i="299" s="1"/>
  <c r="G113" i="299" s="1"/>
  <c r="G114" i="299" s="1"/>
  <c r="G67" i="299"/>
  <c r="D10" i="377"/>
  <c r="E18" i="55"/>
  <c r="E7" i="55"/>
  <c r="E3" i="55"/>
  <c r="D14" i="377"/>
  <c r="E10" i="55"/>
  <c r="D8" i="377"/>
  <c r="E9" i="55"/>
  <c r="M7" i="55"/>
  <c r="D5" i="377"/>
  <c r="D12" i="377"/>
  <c r="M6" i="55"/>
  <c r="E19" i="55"/>
  <c r="E4" i="55"/>
  <c r="M9" i="55"/>
  <c r="D4" i="377"/>
  <c r="E11" i="55"/>
  <c r="E25" i="55"/>
  <c r="D9" i="377"/>
  <c r="C17" i="377"/>
  <c r="D11" i="377"/>
  <c r="E2" i="55"/>
  <c r="D13" i="377"/>
  <c r="E6" i="55"/>
  <c r="M3" i="55"/>
  <c r="D6" i="377"/>
  <c r="M2" i="55"/>
  <c r="E5" i="55"/>
  <c r="D7" i="377"/>
  <c r="M4" i="55"/>
  <c r="D8" i="55" l="1"/>
  <c r="I8" i="55" s="1"/>
  <c r="J8" i="55" s="1"/>
  <c r="D9" i="55"/>
  <c r="D25" i="55"/>
  <c r="D10" i="55"/>
  <c r="I10" i="55" s="1"/>
  <c r="D3" i="55"/>
  <c r="D11" i="55"/>
  <c r="I11" i="55" s="1"/>
  <c r="D7" i="55"/>
  <c r="I7" i="55" s="1"/>
  <c r="J7" i="55" s="1"/>
  <c r="D4" i="55"/>
  <c r="D6" i="55"/>
  <c r="D2" i="55"/>
  <c r="I2" i="55" s="1"/>
  <c r="G726" i="49"/>
  <c r="E118" i="299"/>
  <c r="F244" i="63" l="1"/>
  <c r="E244" i="63"/>
  <c r="F25" i="374"/>
  <c r="E25" i="374"/>
  <c r="G5" i="374"/>
  <c r="G6" i="374" s="1"/>
  <c r="G7" i="374" s="1"/>
  <c r="G8" i="374" s="1"/>
  <c r="G9" i="374" s="1"/>
  <c r="G10" i="374" s="1"/>
  <c r="G11" i="374" s="1"/>
  <c r="G12" i="374" s="1"/>
  <c r="G13" i="374" s="1"/>
  <c r="G14" i="374" s="1"/>
  <c r="G15" i="374" s="1"/>
  <c r="G16" i="374" s="1"/>
  <c r="G17" i="374" s="1"/>
  <c r="G18" i="374" s="1"/>
  <c r="G19" i="374" s="1"/>
  <c r="G20" i="374" s="1"/>
  <c r="G21" i="374" s="1"/>
  <c r="G22" i="374" s="1"/>
  <c r="G23" i="374" s="1"/>
  <c r="G24" i="374" s="1"/>
  <c r="F27" i="373"/>
  <c r="E27" i="373"/>
  <c r="G5" i="373"/>
  <c r="G6" i="373" s="1"/>
  <c r="G7" i="373" s="1"/>
  <c r="G8" i="373" s="1"/>
  <c r="G9" i="373" s="1"/>
  <c r="G10" i="373" s="1"/>
  <c r="G11" i="373" s="1"/>
  <c r="G12" i="373" s="1"/>
  <c r="G13" i="373" s="1"/>
  <c r="G14" i="373" s="1"/>
  <c r="G15" i="373" s="1"/>
  <c r="G16" i="373" s="1"/>
  <c r="G17" i="373" s="1"/>
  <c r="G18" i="373" s="1"/>
  <c r="G19" i="373" s="1"/>
  <c r="G20" i="373" s="1"/>
  <c r="G21" i="373" s="1"/>
  <c r="G22" i="373" s="1"/>
  <c r="G23" i="373" s="1"/>
  <c r="G24" i="373" s="1"/>
  <c r="G25" i="373" s="1"/>
  <c r="G26" i="373" s="1"/>
  <c r="C9" i="55"/>
  <c r="C6" i="55"/>
  <c r="I6" i="55" s="1"/>
  <c r="J6" i="55" s="1"/>
  <c r="C5" i="55"/>
  <c r="C4" i="55"/>
  <c r="C3" i="55"/>
  <c r="G51" i="368"/>
  <c r="G52" i="368" s="1"/>
  <c r="G244" i="63" l="1"/>
  <c r="H25" i="55" s="1"/>
  <c r="G27" i="373"/>
  <c r="H11" i="55" s="1"/>
  <c r="J11" i="55" s="1"/>
  <c r="G25" i="374"/>
  <c r="J10" i="55" l="1"/>
  <c r="H10" i="55"/>
  <c r="F26" i="369"/>
  <c r="E26" i="369"/>
  <c r="G5" i="369"/>
  <c r="G6" i="369" s="1"/>
  <c r="G7" i="369" s="1"/>
  <c r="G8" i="369" s="1"/>
  <c r="G9" i="369" s="1"/>
  <c r="G10" i="369" s="1"/>
  <c r="G11" i="369" s="1"/>
  <c r="G12" i="369" s="1"/>
  <c r="G13" i="369" s="1"/>
  <c r="G14" i="369" s="1"/>
  <c r="G15" i="369" s="1"/>
  <c r="G16" i="369" s="1"/>
  <c r="G17" i="369" s="1"/>
  <c r="F53" i="368"/>
  <c r="E53" i="368"/>
  <c r="G5" i="368"/>
  <c r="G6" i="368" s="1"/>
  <c r="G7" i="368" s="1"/>
  <c r="G8" i="368" s="1"/>
  <c r="G9" i="368" s="1"/>
  <c r="G10" i="368" s="1"/>
  <c r="G11" i="368" s="1"/>
  <c r="G12" i="368" s="1"/>
  <c r="G13" i="368" s="1"/>
  <c r="G14" i="368" s="1"/>
  <c r="G15" i="368" s="1"/>
  <c r="G16" i="368" s="1"/>
  <c r="G17" i="368" s="1"/>
  <c r="G18" i="368" s="1"/>
  <c r="G19" i="368" s="1"/>
  <c r="G20" i="368" s="1"/>
  <c r="G21" i="368" s="1"/>
  <c r="G22" i="368" s="1"/>
  <c r="G23" i="368" s="1"/>
  <c r="G24" i="368" s="1"/>
  <c r="G25" i="368" s="1"/>
  <c r="G26" i="368" s="1"/>
  <c r="G27" i="368" s="1"/>
  <c r="G28" i="368" s="1"/>
  <c r="G29" i="368" s="1"/>
  <c r="G30" i="368" s="1"/>
  <c r="G31" i="368" s="1"/>
  <c r="G32" i="368" s="1"/>
  <c r="G33" i="368" s="1"/>
  <c r="G34" i="368" s="1"/>
  <c r="G35" i="368" s="1"/>
  <c r="G36" i="368" s="1"/>
  <c r="G37" i="368" s="1"/>
  <c r="G38" i="368" s="1"/>
  <c r="G39" i="368" s="1"/>
  <c r="G40" i="368" s="1"/>
  <c r="G41" i="368" s="1"/>
  <c r="G42" i="368" s="1"/>
  <c r="G43" i="368" s="1"/>
  <c r="G44" i="368" s="1"/>
  <c r="G45" i="368" s="1"/>
  <c r="G46" i="368" s="1"/>
  <c r="G47" i="368" s="1"/>
  <c r="G48" i="368" s="1"/>
  <c r="G49" i="368" s="1"/>
  <c r="G50" i="368" s="1"/>
  <c r="F153" i="367"/>
  <c r="E153" i="367"/>
  <c r="G5" i="367"/>
  <c r="G6" i="367" s="1"/>
  <c r="G7" i="367" s="1"/>
  <c r="G8" i="367" s="1"/>
  <c r="G9" i="367" s="1"/>
  <c r="G10" i="367" s="1"/>
  <c r="G11" i="367" s="1"/>
  <c r="G12" i="367" s="1"/>
  <c r="G13" i="367" s="1"/>
  <c r="G14" i="367" s="1"/>
  <c r="G15" i="367" s="1"/>
  <c r="G16" i="367" s="1"/>
  <c r="G17" i="367" s="1"/>
  <c r="G18" i="367" s="1"/>
  <c r="G19" i="367" s="1"/>
  <c r="G20" i="367" s="1"/>
  <c r="G21" i="367" s="1"/>
  <c r="G22" i="367" s="1"/>
  <c r="G23" i="367" s="1"/>
  <c r="G24" i="367" s="1"/>
  <c r="G25" i="367" s="1"/>
  <c r="G26" i="367" s="1"/>
  <c r="G27" i="367" s="1"/>
  <c r="G28" i="367" s="1"/>
  <c r="G29" i="367" s="1"/>
  <c r="G30" i="367" s="1"/>
  <c r="G31" i="367" s="1"/>
  <c r="G32" i="367" s="1"/>
  <c r="G33" i="367" s="1"/>
  <c r="G34" i="367" s="1"/>
  <c r="G35" i="367" s="1"/>
  <c r="G36" i="367" s="1"/>
  <c r="G37" i="367" s="1"/>
  <c r="G38" i="367" s="1"/>
  <c r="G39" i="367" s="1"/>
  <c r="G40" i="367" s="1"/>
  <c r="G41" i="367" s="1"/>
  <c r="G42" i="367" s="1"/>
  <c r="G43" i="367" s="1"/>
  <c r="G44" i="367" s="1"/>
  <c r="G45" i="367" s="1"/>
  <c r="G18" i="369" l="1"/>
  <c r="G19" i="369" s="1"/>
  <c r="G20" i="369" s="1"/>
  <c r="G21" i="369" s="1"/>
  <c r="G46" i="367"/>
  <c r="G47" i="367" s="1"/>
  <c r="G48" i="367" s="1"/>
  <c r="G49" i="367" s="1"/>
  <c r="G50" i="367" s="1"/>
  <c r="G51" i="367" s="1"/>
  <c r="G52" i="367" s="1"/>
  <c r="G53" i="367" s="1"/>
  <c r="G54" i="367" s="1"/>
  <c r="G55" i="367" s="1"/>
  <c r="G56" i="367" s="1"/>
  <c r="G57" i="367" s="1"/>
  <c r="G58" i="367" s="1"/>
  <c r="G59" i="367" s="1"/>
  <c r="G60" i="367" s="1"/>
  <c r="G61" i="367" s="1"/>
  <c r="G62" i="367" s="1"/>
  <c r="G63" i="367" s="1"/>
  <c r="G64" i="367" s="1"/>
  <c r="G65" i="367" s="1"/>
  <c r="G66" i="367" s="1"/>
  <c r="G67" i="367" s="1"/>
  <c r="G26" i="369"/>
  <c r="G153" i="367"/>
  <c r="G53" i="368"/>
  <c r="G10" i="143"/>
  <c r="C25" i="55"/>
  <c r="G18" i="55"/>
  <c r="D18" i="55"/>
  <c r="M5" i="55"/>
  <c r="D5" i="55" l="1"/>
  <c r="I5" i="55" s="1"/>
  <c r="M15" i="55"/>
  <c r="G68" i="367"/>
  <c r="G69" i="367" s="1"/>
  <c r="G70" i="367" s="1"/>
  <c r="G71" i="367" s="1"/>
  <c r="G72" i="367" s="1"/>
  <c r="G73" i="367" s="1"/>
  <c r="G74" i="367" s="1"/>
  <c r="G75" i="367" s="1"/>
  <c r="G76" i="367" s="1"/>
  <c r="G77" i="367" s="1"/>
  <c r="G78" i="367" s="1"/>
  <c r="G79" i="367" s="1"/>
  <c r="G80" i="367" s="1"/>
  <c r="G81" i="367" s="1"/>
  <c r="G82" i="367" s="1"/>
  <c r="G83" i="367" s="1"/>
  <c r="G84" i="367" s="1"/>
  <c r="G85" i="367" s="1"/>
  <c r="G86" i="367" s="1"/>
  <c r="G87" i="367" s="1"/>
  <c r="G88" i="367" s="1"/>
  <c r="G89" i="367" s="1"/>
  <c r="G90" i="367" s="1"/>
  <c r="G91" i="367" s="1"/>
  <c r="G92" i="367" s="1"/>
  <c r="G93" i="367" s="1"/>
  <c r="G94" i="367" s="1"/>
  <c r="G95" i="367" s="1"/>
  <c r="G96" i="367" s="1"/>
  <c r="G97" i="367" s="1"/>
  <c r="G98" i="367" s="1"/>
  <c r="G99" i="367" s="1"/>
  <c r="G100" i="367" s="1"/>
  <c r="G101" i="367" s="1"/>
  <c r="G102" i="367" s="1"/>
  <c r="G103" i="367" s="1"/>
  <c r="G104" i="367" s="1"/>
  <c r="G105" i="367" s="1"/>
  <c r="G106" i="367" s="1"/>
  <c r="G107" i="367" s="1"/>
  <c r="G108" i="367" s="1"/>
  <c r="G109" i="367" s="1"/>
  <c r="G110" i="367" s="1"/>
  <c r="G111" i="367" s="1"/>
  <c r="G112" i="367" s="1"/>
  <c r="G113" i="367" s="1"/>
  <c r="G114" i="367" s="1"/>
  <c r="G115" i="367" s="1"/>
  <c r="G116" i="367" s="1"/>
  <c r="G117" i="367" s="1"/>
  <c r="G118" i="367" s="1"/>
  <c r="G119" i="367" s="1"/>
  <c r="G120" i="367" s="1"/>
  <c r="G121" i="367" s="1"/>
  <c r="G122" i="367" s="1"/>
  <c r="G123" i="367" s="1"/>
  <c r="G124" i="367" s="1"/>
  <c r="G125" i="367" s="1"/>
  <c r="G126" i="367" s="1"/>
  <c r="G127" i="367" s="1"/>
  <c r="G128" i="367" s="1"/>
  <c r="G129" i="367" s="1"/>
  <c r="G130" i="367" s="1"/>
  <c r="G131" i="367" s="1"/>
  <c r="G132" i="367" s="1"/>
  <c r="G133" i="367" s="1"/>
  <c r="G134" i="367" s="1"/>
  <c r="G135" i="367" s="1"/>
  <c r="G136" i="367" s="1"/>
  <c r="G137" i="367" s="1"/>
  <c r="G138" i="367" s="1"/>
  <c r="G139" i="367" s="1"/>
  <c r="G140" i="367" s="1"/>
  <c r="G141" i="367" s="1"/>
  <c r="G142" i="367" s="1"/>
  <c r="G143" i="367" s="1"/>
  <c r="G144" i="367" s="1"/>
  <c r="G145" i="367" s="1"/>
  <c r="G146" i="367" s="1"/>
  <c r="G147" i="367" s="1"/>
  <c r="G148" i="367" s="1"/>
  <c r="G149" i="367" s="1"/>
  <c r="G150" i="367" s="1"/>
  <c r="G151" i="367" s="1"/>
  <c r="G152" i="367" s="1"/>
  <c r="I25" i="55"/>
  <c r="F153" i="350"/>
  <c r="E153" i="350"/>
  <c r="D15" i="56"/>
  <c r="F150" i="362"/>
  <c r="E150" i="362"/>
  <c r="G5" i="362"/>
  <c r="G6" i="362" s="1"/>
  <c r="G7" i="362" s="1"/>
  <c r="G8" i="362" s="1"/>
  <c r="G9" i="362" s="1"/>
  <c r="G10" i="362" s="1"/>
  <c r="G11" i="362" s="1"/>
  <c r="G12" i="362" s="1"/>
  <c r="G13" i="362" s="1"/>
  <c r="G14" i="362" s="1"/>
  <c r="G15" i="362" s="1"/>
  <c r="G16" i="362" s="1"/>
  <c r="G153" i="350" l="1"/>
  <c r="H4" i="55" s="1"/>
  <c r="G17" i="362"/>
  <c r="G18" i="362" s="1"/>
  <c r="G19" i="362" s="1"/>
  <c r="G20" i="362" s="1"/>
  <c r="G21" i="362" s="1"/>
  <c r="G22" i="362" s="1"/>
  <c r="G23" i="362" s="1"/>
  <c r="G24" i="362" s="1"/>
  <c r="G25" i="362" s="1"/>
  <c r="G26" i="362" s="1"/>
  <c r="G27" i="362" s="1"/>
  <c r="G28" i="362" s="1"/>
  <c r="G29" i="362" s="1"/>
  <c r="G150" i="362"/>
  <c r="J5" i="55" s="1"/>
  <c r="G30" i="362" l="1"/>
  <c r="G31" i="362" s="1"/>
  <c r="G32" i="362" s="1"/>
  <c r="G33" i="362" s="1"/>
  <c r="G34" i="362" s="1"/>
  <c r="G35" i="362" s="1"/>
  <c r="G36" i="362" s="1"/>
  <c r="G37" i="362" s="1"/>
  <c r="G38" i="362" s="1"/>
  <c r="G39" i="362" s="1"/>
  <c r="G40" i="362" s="1"/>
  <c r="G41" i="362" s="1"/>
  <c r="G42" i="362" s="1"/>
  <c r="G43" i="362" s="1"/>
  <c r="G44" i="362" s="1"/>
  <c r="G45" i="362" s="1"/>
  <c r="G46" i="362" s="1"/>
  <c r="G47" i="362" s="1"/>
  <c r="G48" i="362" s="1"/>
  <c r="G49" i="362" s="1"/>
  <c r="G50" i="362" s="1"/>
  <c r="G51" i="362" s="1"/>
  <c r="G52" i="362" s="1"/>
  <c r="G53" i="362" s="1"/>
  <c r="G54" i="362" s="1"/>
  <c r="G55" i="362" s="1"/>
  <c r="G56" i="362" s="1"/>
  <c r="G57" i="362" s="1"/>
  <c r="G58" i="362" s="1"/>
  <c r="G59" i="362" s="1"/>
  <c r="G60" i="362" s="1"/>
  <c r="G61" i="362" s="1"/>
  <c r="G62" i="362" s="1"/>
  <c r="G63" i="362" s="1"/>
  <c r="G64" i="362" s="1"/>
  <c r="G65" i="362" s="1"/>
  <c r="G66" i="362" s="1"/>
  <c r="G67" i="362" s="1"/>
  <c r="G68" i="362" s="1"/>
  <c r="G69" i="362" s="1"/>
  <c r="G70" i="362" s="1"/>
  <c r="G71" i="362" s="1"/>
  <c r="G72" i="362" s="1"/>
  <c r="G73" i="362" s="1"/>
  <c r="G74" i="362" s="1"/>
  <c r="G75" i="362" s="1"/>
  <c r="G76" i="362" s="1"/>
  <c r="G77" i="362" s="1"/>
  <c r="G78" i="362" s="1"/>
  <c r="G79" i="362" s="1"/>
  <c r="G80" i="362" s="1"/>
  <c r="G81" i="362" s="1"/>
  <c r="G82" i="362" s="1"/>
  <c r="G83" i="362" s="1"/>
  <c r="G84" i="362" s="1"/>
  <c r="G85" i="362" s="1"/>
  <c r="G86" i="362" s="1"/>
  <c r="G87" i="362" s="1"/>
  <c r="G88" i="362" s="1"/>
  <c r="G89" i="362" s="1"/>
  <c r="G90" i="362" s="1"/>
  <c r="G91" i="362" s="1"/>
  <c r="G92" i="362" s="1"/>
  <c r="G93" i="362" s="1"/>
  <c r="G94" i="362" s="1"/>
  <c r="G95" i="362" s="1"/>
  <c r="G96" i="362" s="1"/>
  <c r="G97" i="362" s="1"/>
  <c r="G98" i="362" s="1"/>
  <c r="G99" i="362" s="1"/>
  <c r="G100" i="362" s="1"/>
  <c r="G101" i="362" s="1"/>
  <c r="G102" i="362" s="1"/>
  <c r="G103" i="362" s="1"/>
  <c r="G104" i="362" s="1"/>
  <c r="G105" i="362" s="1"/>
  <c r="G106" i="362" s="1"/>
  <c r="G107" i="362" s="1"/>
  <c r="G108" i="362" s="1"/>
  <c r="G109" i="362" s="1"/>
  <c r="G110" i="362" s="1"/>
  <c r="G111" i="362" s="1"/>
  <c r="G112" i="362" s="1"/>
  <c r="G113" i="362" s="1"/>
  <c r="G114" i="362" s="1"/>
  <c r="G115" i="362" s="1"/>
  <c r="G116" i="362" s="1"/>
  <c r="G117" i="362" s="1"/>
  <c r="G118" i="362" l="1"/>
  <c r="G119" i="362" s="1"/>
  <c r="G120" i="362" s="1"/>
  <c r="G121" i="362" s="1"/>
  <c r="G122" i="362" s="1"/>
  <c r="G123" i="362" s="1"/>
  <c r="G124" i="362" s="1"/>
  <c r="G125" i="362" s="1"/>
  <c r="G126" i="362" s="1"/>
  <c r="G127" i="362" s="1"/>
  <c r="G128" i="362" s="1"/>
  <c r="G129" i="362" s="1"/>
  <c r="G130" i="362" l="1"/>
  <c r="G131" i="362" l="1"/>
  <c r="G132" i="362" l="1"/>
  <c r="H27" i="216"/>
  <c r="G133" i="362" l="1"/>
  <c r="G134" i="362" l="1"/>
  <c r="G135" i="362" l="1"/>
  <c r="G136" i="362" l="1"/>
  <c r="G137" i="362" l="1"/>
  <c r="G138" i="362" l="1"/>
  <c r="G139" i="362" l="1"/>
  <c r="G140" i="362" l="1"/>
  <c r="G141" i="362" l="1"/>
  <c r="G142" i="362" s="1"/>
  <c r="G143" i="362" s="1"/>
  <c r="G144" i="362" s="1"/>
  <c r="G145" i="362" s="1"/>
  <c r="G146" i="362" s="1"/>
  <c r="G147" i="362" s="1"/>
  <c r="G148" i="362" s="1"/>
  <c r="G149" i="362" s="1"/>
  <c r="D17" i="52"/>
  <c r="F118" i="299" l="1"/>
  <c r="G118" i="299" s="1"/>
  <c r="F97" i="80"/>
  <c r="E97" i="80"/>
  <c r="G97" i="80" l="1"/>
  <c r="H2" i="55" s="1"/>
  <c r="I3" i="55"/>
  <c r="J3" i="55" s="1"/>
  <c r="F159" i="355" l="1"/>
  <c r="E159" i="355"/>
  <c r="G5" i="355"/>
  <c r="G6" i="355" l="1"/>
  <c r="G7" i="355" s="1"/>
  <c r="G8" i="355" s="1"/>
  <c r="G9" i="355" s="1"/>
  <c r="G10" i="355" s="1"/>
  <c r="G11" i="355" s="1"/>
  <c r="G12" i="355" s="1"/>
  <c r="G13" i="355" s="1"/>
  <c r="G14" i="355" s="1"/>
  <c r="G15" i="355" s="1"/>
  <c r="G16" i="355" s="1"/>
  <c r="G17" i="355" s="1"/>
  <c r="G18" i="355" s="1"/>
  <c r="G19" i="355" s="1"/>
  <c r="G20" i="355" s="1"/>
  <c r="G21" i="355" s="1"/>
  <c r="G22" i="355" s="1"/>
  <c r="G23" i="355" s="1"/>
  <c r="G24" i="355" s="1"/>
  <c r="G25" i="355" s="1"/>
  <c r="G26" i="355" s="1"/>
  <c r="G27" i="355" s="1"/>
  <c r="G28" i="355" s="1"/>
  <c r="G29" i="355" s="1"/>
  <c r="G30" i="355" s="1"/>
  <c r="G31" i="355" s="1"/>
  <c r="G32" i="355" s="1"/>
  <c r="G33" i="355" s="1"/>
  <c r="G34" i="355" s="1"/>
  <c r="G35" i="355" s="1"/>
  <c r="G36" i="355" s="1"/>
  <c r="G37" i="355" s="1"/>
  <c r="G38" i="355" s="1"/>
  <c r="G39" i="355" s="1"/>
  <c r="G40" i="355" s="1"/>
  <c r="G41" i="355" s="1"/>
  <c r="G42" i="355" s="1"/>
  <c r="G43" i="355" s="1"/>
  <c r="G44" i="355" s="1"/>
  <c r="G45" i="355" s="1"/>
  <c r="G46" i="355" s="1"/>
  <c r="G47" i="355" s="1"/>
  <c r="G48" i="355" s="1"/>
  <c r="G49" i="355" s="1"/>
  <c r="G50" i="355" s="1"/>
  <c r="G51" i="355" s="1"/>
  <c r="G52" i="355" s="1"/>
  <c r="G53" i="355" s="1"/>
  <c r="G54" i="355" s="1"/>
  <c r="G55" i="355" s="1"/>
  <c r="G56" i="355" s="1"/>
  <c r="G57" i="355" s="1"/>
  <c r="G58" i="355" s="1"/>
  <c r="G59" i="355" s="1"/>
  <c r="G60" i="355" s="1"/>
  <c r="G61" i="355" s="1"/>
  <c r="G62" i="355" s="1"/>
  <c r="G63" i="355" s="1"/>
  <c r="G64" i="355" s="1"/>
  <c r="G65" i="355" s="1"/>
  <c r="G66" i="355" s="1"/>
  <c r="G67" i="355" s="1"/>
  <c r="G68" i="355" s="1"/>
  <c r="G69" i="355" s="1"/>
  <c r="G70" i="355" s="1"/>
  <c r="G71" i="355" s="1"/>
  <c r="G72" i="355" s="1"/>
  <c r="G73" i="355" s="1"/>
  <c r="G74" i="355" s="1"/>
  <c r="G75" i="355" s="1"/>
  <c r="G76" i="355" s="1"/>
  <c r="G77" i="355" s="1"/>
  <c r="G78" i="355" s="1"/>
  <c r="G79" i="355" s="1"/>
  <c r="G80" i="355" s="1"/>
  <c r="G81" i="355" s="1"/>
  <c r="G82" i="355" s="1"/>
  <c r="G83" i="355" s="1"/>
  <c r="G84" i="355" s="1"/>
  <c r="G85" i="355" s="1"/>
  <c r="G86" i="355" s="1"/>
  <c r="G87" i="355" s="1"/>
  <c r="G88" i="355" s="1"/>
  <c r="G89" i="355" s="1"/>
  <c r="G90" i="355" s="1"/>
  <c r="G91" i="355" s="1"/>
  <c r="G92" i="355" s="1"/>
  <c r="G93" i="355" s="1"/>
  <c r="G94" i="355" s="1"/>
  <c r="G95" i="355" s="1"/>
  <c r="G96" i="355" s="1"/>
  <c r="G97" i="355" s="1"/>
  <c r="G98" i="355" s="1"/>
  <c r="G99" i="355" s="1"/>
  <c r="G100" i="355" s="1"/>
  <c r="G101" i="355" s="1"/>
  <c r="G102" i="355" s="1"/>
  <c r="G103" i="355" s="1"/>
  <c r="G104" i="355" s="1"/>
  <c r="G105" i="355" s="1"/>
  <c r="G106" i="355" s="1"/>
  <c r="G107" i="355" s="1"/>
  <c r="G108" i="355" s="1"/>
  <c r="G109" i="355" s="1"/>
  <c r="G110" i="355" s="1"/>
  <c r="G111" i="355" s="1"/>
  <c r="G112" i="355" s="1"/>
  <c r="G113" i="355" s="1"/>
  <c r="G114" i="355" s="1"/>
  <c r="G115" i="355" s="1"/>
  <c r="G116" i="355" s="1"/>
  <c r="G117" i="355" s="1"/>
  <c r="G118" i="355" s="1"/>
  <c r="G119" i="355" s="1"/>
  <c r="G120" i="355" s="1"/>
  <c r="G121" i="355" s="1"/>
  <c r="G122" i="355" s="1"/>
  <c r="G123" i="355" s="1"/>
  <c r="G124" i="355" s="1"/>
  <c r="G125" i="355" s="1"/>
  <c r="G126" i="355" s="1"/>
  <c r="G127" i="355" s="1"/>
  <c r="G128" i="355" s="1"/>
  <c r="G129" i="355" s="1"/>
  <c r="G130" i="355" s="1"/>
  <c r="G131" i="355" s="1"/>
  <c r="G132" i="355" s="1"/>
  <c r="G133" i="355" s="1"/>
  <c r="G134" i="355" s="1"/>
  <c r="G135" i="355" s="1"/>
  <c r="G136" i="355" s="1"/>
  <c r="G137" i="355" s="1"/>
  <c r="G138" i="355" s="1"/>
  <c r="G139" i="355" s="1"/>
  <c r="G140" i="355" s="1"/>
  <c r="G141" i="355" s="1"/>
  <c r="G142" i="355" s="1"/>
  <c r="G143" i="355" s="1"/>
  <c r="G144" i="355" s="1"/>
  <c r="G145" i="355" s="1"/>
  <c r="G146" i="355" s="1"/>
  <c r="G147" i="355" s="1"/>
  <c r="G159" i="355"/>
  <c r="H9" i="55" s="1"/>
  <c r="G150" i="355" l="1"/>
  <c r="G151" i="355" s="1"/>
  <c r="G152" i="355" s="1"/>
  <c r="G153" i="355" s="1"/>
  <c r="G154" i="355" s="1"/>
  <c r="G155" i="355" s="1"/>
  <c r="G156" i="355" s="1"/>
  <c r="G158" i="355" s="1"/>
  <c r="G148" i="355"/>
  <c r="G149" i="355" s="1"/>
  <c r="G20" i="143"/>
  <c r="G5" i="350"/>
  <c r="G6" i="350" s="1"/>
  <c r="G7" i="350" s="1"/>
  <c r="G8" i="350" s="1"/>
  <c r="G9" i="350" s="1"/>
  <c r="G10" i="350" s="1"/>
  <c r="G11" i="350" s="1"/>
  <c r="G12" i="350" s="1"/>
  <c r="G13" i="350" s="1"/>
  <c r="G14" i="350" s="1"/>
  <c r="G15" i="350" s="1"/>
  <c r="G16" i="350" s="1"/>
  <c r="G17" i="350" s="1"/>
  <c r="G18" i="350" s="1"/>
  <c r="G19" i="350" l="1"/>
  <c r="G20" i="350" s="1"/>
  <c r="G21" i="350" s="1"/>
  <c r="G22" i="350" s="1"/>
  <c r="G23" i="350" s="1"/>
  <c r="G24" i="350" s="1"/>
  <c r="G25" i="350" s="1"/>
  <c r="G26" i="350" s="1"/>
  <c r="G27" i="350" s="1"/>
  <c r="G28" i="350" s="1"/>
  <c r="G29" i="350" s="1"/>
  <c r="G30" i="350" s="1"/>
  <c r="G31" i="350" s="1"/>
  <c r="G32" i="350" s="1"/>
  <c r="G33" i="350" s="1"/>
  <c r="G34" i="350" s="1"/>
  <c r="G35" i="350" s="1"/>
  <c r="G36" i="350" s="1"/>
  <c r="G37" i="350" s="1"/>
  <c r="G38" i="350" s="1"/>
  <c r="G39" i="350" s="1"/>
  <c r="G41" i="350" l="1"/>
  <c r="G42" i="350" s="1"/>
  <c r="G43" i="350" s="1"/>
  <c r="G44" i="350" s="1"/>
  <c r="G45" i="350" s="1"/>
  <c r="G46" i="350" s="1"/>
  <c r="H10" i="143"/>
  <c r="H11" i="143" s="1"/>
  <c r="D30" i="221"/>
  <c r="D44" i="221" s="1"/>
  <c r="D30" i="52"/>
  <c r="D41" i="52" s="1"/>
  <c r="D44" i="52" s="1"/>
  <c r="D30" i="56"/>
  <c r="D43" i="56" s="1"/>
  <c r="G4" i="63"/>
  <c r="G5" i="63" s="1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G24" i="63" s="1"/>
  <c r="G25" i="63" s="1"/>
  <c r="G26" i="63" s="1"/>
  <c r="G27" i="63" s="1"/>
  <c r="G28" i="63" s="1"/>
  <c r="G29" i="63" s="1"/>
  <c r="G30" i="63" s="1"/>
  <c r="G31" i="63" s="1"/>
  <c r="G32" i="63" s="1"/>
  <c r="G33" i="63" s="1"/>
  <c r="G34" i="63" s="1"/>
  <c r="C10" i="143"/>
  <c r="C11" i="143" s="1"/>
  <c r="G5" i="80"/>
  <c r="G6" i="80" s="1"/>
  <c r="G7" i="80" s="1"/>
  <c r="G8" i="80" s="1"/>
  <c r="G9" i="80" s="1"/>
  <c r="G10" i="80" s="1"/>
  <c r="G11" i="80" s="1"/>
  <c r="G12" i="80" s="1"/>
  <c r="G29" i="55"/>
  <c r="C19" i="55"/>
  <c r="G5" i="299"/>
  <c r="G6" i="299" s="1"/>
  <c r="G7" i="299" s="1"/>
  <c r="G8" i="299" s="1"/>
  <c r="G9" i="299" s="1"/>
  <c r="G10" i="299" s="1"/>
  <c r="G11" i="299" s="1"/>
  <c r="G12" i="299" s="1"/>
  <c r="G13" i="299" s="1"/>
  <c r="G14" i="299" s="1"/>
  <c r="G15" i="299" s="1"/>
  <c r="G16" i="299" s="1"/>
  <c r="G17" i="299" s="1"/>
  <c r="G18" i="299" s="1"/>
  <c r="G19" i="299" s="1"/>
  <c r="G20" i="299" s="1"/>
  <c r="G21" i="299" s="1"/>
  <c r="G22" i="299" s="1"/>
  <c r="G23" i="299" s="1"/>
  <c r="G24" i="299" s="1"/>
  <c r="G25" i="299" s="1"/>
  <c r="G26" i="299" s="1"/>
  <c r="G27" i="299" s="1"/>
  <c r="G28" i="299" s="1"/>
  <c r="G29" i="299" s="1"/>
  <c r="G30" i="299" s="1"/>
  <c r="G31" i="299" s="1"/>
  <c r="G32" i="299" s="1"/>
  <c r="D8" i="216"/>
  <c r="E8" i="216" s="1"/>
  <c r="F8" i="216" s="1"/>
  <c r="G8" i="216" s="1"/>
  <c r="H8" i="216" s="1"/>
  <c r="E6" i="176"/>
  <c r="E7" i="176"/>
  <c r="E8" i="176"/>
  <c r="E9" i="176"/>
  <c r="E10" i="176"/>
  <c r="E11" i="176"/>
  <c r="E14" i="176"/>
  <c r="E15" i="176"/>
  <c r="E16" i="176"/>
  <c r="E17" i="176"/>
  <c r="J5" i="143"/>
  <c r="D29" i="55"/>
  <c r="F20" i="55"/>
  <c r="G5" i="194"/>
  <c r="G6" i="194" s="1"/>
  <c r="G7" i="194" s="1"/>
  <c r="I3" i="143"/>
  <c r="J3" i="143"/>
  <c r="I4" i="143"/>
  <c r="J4" i="143" s="1"/>
  <c r="I6" i="143"/>
  <c r="J6" i="143"/>
  <c r="I2" i="143"/>
  <c r="J2" i="143" s="1"/>
  <c r="C18" i="55"/>
  <c r="C16" i="143"/>
  <c r="I16" i="143"/>
  <c r="F5" i="116"/>
  <c r="E5" i="116"/>
  <c r="G5" i="116"/>
  <c r="H16" i="143" s="1"/>
  <c r="J16" i="143" s="1"/>
  <c r="K40" i="216"/>
  <c r="L40" i="216"/>
  <c r="J40" i="216"/>
  <c r="I40" i="216"/>
  <c r="C12" i="55"/>
  <c r="C8" i="143"/>
  <c r="E8" i="143"/>
  <c r="H8" i="143"/>
  <c r="K18" i="143"/>
  <c r="F11" i="143"/>
  <c r="F12" i="143" s="1"/>
  <c r="K10" i="176"/>
  <c r="K9" i="176"/>
  <c r="K23" i="176"/>
  <c r="K6" i="176"/>
  <c r="K20" i="176" s="1"/>
  <c r="K22" i="176" s="1"/>
  <c r="K24" i="176" s="1"/>
  <c r="K7" i="176"/>
  <c r="K8" i="176"/>
  <c r="M39" i="216"/>
  <c r="M40" i="216" s="1"/>
  <c r="D8" i="143"/>
  <c r="D20" i="55"/>
  <c r="G11" i="143"/>
  <c r="G12" i="143" s="1"/>
  <c r="D11" i="143"/>
  <c r="D20" i="143" s="1"/>
  <c r="G20" i="55"/>
  <c r="G38" i="63" l="1"/>
  <c r="G39" i="63" s="1"/>
  <c r="G40" i="63" s="1"/>
  <c r="G41" i="63" s="1"/>
  <c r="G42" i="63" s="1"/>
  <c r="G43" i="63" s="1"/>
  <c r="G44" i="63" s="1"/>
  <c r="G45" i="63" s="1"/>
  <c r="G46" i="63" s="1"/>
  <c r="G47" i="63" s="1"/>
  <c r="G48" i="63" s="1"/>
  <c r="G49" i="63" s="1"/>
  <c r="G50" i="63" s="1"/>
  <c r="G51" i="63" s="1"/>
  <c r="G52" i="63" s="1"/>
  <c r="G53" i="63" s="1"/>
  <c r="G54" i="63" s="1"/>
  <c r="G55" i="63" s="1"/>
  <c r="G56" i="63" s="1"/>
  <c r="G57" i="63" s="1"/>
  <c r="G58" i="63" s="1"/>
  <c r="G59" i="63" s="1"/>
  <c r="G60" i="63" s="1"/>
  <c r="G61" i="63" s="1"/>
  <c r="G62" i="63" s="1"/>
  <c r="G63" i="63" s="1"/>
  <c r="G64" i="63" s="1"/>
  <c r="G65" i="63" s="1"/>
  <c r="G66" i="63" s="1"/>
  <c r="G67" i="63" s="1"/>
  <c r="G35" i="63"/>
  <c r="G13" i="80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G25" i="80" s="1"/>
  <c r="G26" i="80" s="1"/>
  <c r="G27" i="80" s="1"/>
  <c r="G28" i="80" s="1"/>
  <c r="G29" i="80" s="1"/>
  <c r="G30" i="80" s="1"/>
  <c r="G31" i="80" s="1"/>
  <c r="G32" i="80" s="1"/>
  <c r="G33" i="80" s="1"/>
  <c r="G34" i="80" s="1"/>
  <c r="G35" i="80" s="1"/>
  <c r="G36" i="80" s="1"/>
  <c r="G37" i="80" s="1"/>
  <c r="G38" i="80" s="1"/>
  <c r="G39" i="80" s="1"/>
  <c r="G40" i="80" s="1"/>
  <c r="G41" i="80" s="1"/>
  <c r="G42" i="80" s="1"/>
  <c r="G43" i="80" s="1"/>
  <c r="G44" i="80" s="1"/>
  <c r="G45" i="80" s="1"/>
  <c r="G46" i="80" s="1"/>
  <c r="G47" i="80" s="1"/>
  <c r="G48" i="80" s="1"/>
  <c r="G49" i="80" s="1"/>
  <c r="G50" i="80" s="1"/>
  <c r="G51" i="80" s="1"/>
  <c r="G52" i="80" s="1"/>
  <c r="G53" i="80" s="1"/>
  <c r="G54" i="80" s="1"/>
  <c r="G55" i="80" s="1"/>
  <c r="G56" i="80" s="1"/>
  <c r="G57" i="80" s="1"/>
  <c r="G58" i="80" s="1"/>
  <c r="G59" i="80" s="1"/>
  <c r="G60" i="80" s="1"/>
  <c r="G61" i="80" s="1"/>
  <c r="G62" i="80" s="1"/>
  <c r="G63" i="80" s="1"/>
  <c r="G64" i="80" s="1"/>
  <c r="G65" i="80" s="1"/>
  <c r="G66" i="80" s="1"/>
  <c r="G67" i="80" s="1"/>
  <c r="G68" i="80" s="1"/>
  <c r="G69" i="80" s="1"/>
  <c r="G70" i="80" s="1"/>
  <c r="G71" i="80" s="1"/>
  <c r="G72" i="80" s="1"/>
  <c r="G73" i="80" s="1"/>
  <c r="G74" i="80" s="1"/>
  <c r="G75" i="80" s="1"/>
  <c r="G76" i="80" s="1"/>
  <c r="G77" i="80" s="1"/>
  <c r="G78" i="80" s="1"/>
  <c r="G79" i="80" s="1"/>
  <c r="G80" i="80" s="1"/>
  <c r="G81" i="80" s="1"/>
  <c r="G82" i="80" s="1"/>
  <c r="G83" i="80" s="1"/>
  <c r="G84" i="80" s="1"/>
  <c r="G85" i="80" s="1"/>
  <c r="G86" i="80" s="1"/>
  <c r="G87" i="80" s="1"/>
  <c r="G88" i="80" s="1"/>
  <c r="G89" i="80" s="1"/>
  <c r="G90" i="80" s="1"/>
  <c r="G91" i="80" s="1"/>
  <c r="G92" i="80" s="1"/>
  <c r="G93" i="80" s="1"/>
  <c r="G94" i="80" s="1"/>
  <c r="G95" i="80" s="1"/>
  <c r="G96" i="80" s="1"/>
  <c r="G47" i="350"/>
  <c r="G48" i="350" s="1"/>
  <c r="G49" i="350" s="1"/>
  <c r="G50" i="350" s="1"/>
  <c r="G51" i="350" s="1"/>
  <c r="I8" i="143"/>
  <c r="J8" i="143" s="1"/>
  <c r="H20" i="143"/>
  <c r="C20" i="143"/>
  <c r="G8" i="194"/>
  <c r="G9" i="194" s="1"/>
  <c r="G10" i="194" s="1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I8" i="216"/>
  <c r="D46" i="56"/>
  <c r="H18" i="55"/>
  <c r="G33" i="299"/>
  <c r="G34" i="299" s="1"/>
  <c r="G35" i="299" s="1"/>
  <c r="G36" i="299" s="1"/>
  <c r="G37" i="299" s="1"/>
  <c r="G38" i="299" s="1"/>
  <c r="G39" i="299" s="1"/>
  <c r="G40" i="299" s="1"/>
  <c r="G41" i="299" s="1"/>
  <c r="G42" i="299" s="1"/>
  <c r="G43" i="299" s="1"/>
  <c r="G44" i="299" s="1"/>
  <c r="G45" i="299" s="1"/>
  <c r="G46" i="299" s="1"/>
  <c r="G47" i="299" s="1"/>
  <c r="G48" i="299" s="1"/>
  <c r="G49" i="299" s="1"/>
  <c r="G50" i="299" s="1"/>
  <c r="G51" i="299" s="1"/>
  <c r="G52" i="299" s="1"/>
  <c r="G53" i="299" s="1"/>
  <c r="G54" i="299" s="1"/>
  <c r="G55" i="299" s="1"/>
  <c r="G56" i="299" s="1"/>
  <c r="G57" i="299" s="1"/>
  <c r="G58" i="299" s="1"/>
  <c r="G59" i="299" s="1"/>
  <c r="G60" i="299" s="1"/>
  <c r="G61" i="299" s="1"/>
  <c r="G62" i="299" s="1"/>
  <c r="G63" i="299" s="1"/>
  <c r="G64" i="299" s="1"/>
  <c r="G65" i="299" s="1"/>
  <c r="G66" i="299" s="1"/>
  <c r="C20" i="55"/>
  <c r="I19" i="55"/>
  <c r="E20" i="176"/>
  <c r="E22" i="176" s="1"/>
  <c r="I9" i="55"/>
  <c r="E20" i="55"/>
  <c r="I18" i="55"/>
  <c r="E16" i="55"/>
  <c r="E11" i="143"/>
  <c r="E14" i="143" s="1"/>
  <c r="E20" i="143" s="1"/>
  <c r="I10" i="143"/>
  <c r="I11" i="143" s="1"/>
  <c r="J11" i="143" s="1"/>
  <c r="G75" i="63" l="1"/>
  <c r="G76" i="63" s="1"/>
  <c r="G77" i="63" s="1"/>
  <c r="G78" i="63" s="1"/>
  <c r="G79" i="63" s="1"/>
  <c r="G80" i="63" s="1"/>
  <c r="G81" i="63" s="1"/>
  <c r="G82" i="63" s="1"/>
  <c r="G83" i="63" s="1"/>
  <c r="G84" i="63" s="1"/>
  <c r="G85" i="63" s="1"/>
  <c r="G86" i="63" s="1"/>
  <c r="G68" i="63"/>
  <c r="I20" i="143"/>
  <c r="J20" i="143" s="1"/>
  <c r="G38" i="194"/>
  <c r="G39" i="194" s="1"/>
  <c r="G52" i="350"/>
  <c r="J8" i="216"/>
  <c r="J18" i="55"/>
  <c r="I4" i="55"/>
  <c r="J4" i="55" s="1"/>
  <c r="E23" i="55"/>
  <c r="E29" i="55" s="1"/>
  <c r="I20" i="55"/>
  <c r="J10" i="143"/>
  <c r="J9" i="55"/>
  <c r="D16" i="55"/>
  <c r="G87" i="63" l="1"/>
  <c r="G88" i="63" s="1"/>
  <c r="G89" i="63" s="1"/>
  <c r="G90" i="63" s="1"/>
  <c r="G91" i="63" s="1"/>
  <c r="G92" i="63" s="1"/>
  <c r="G93" i="63" s="1"/>
  <c r="G94" i="63" s="1"/>
  <c r="G95" i="63" s="1"/>
  <c r="G96" i="63" s="1"/>
  <c r="G97" i="63" s="1"/>
  <c r="G115" i="299"/>
  <c r="G116" i="299" s="1"/>
  <c r="G117" i="299" s="1"/>
  <c r="G53" i="350"/>
  <c r="K8" i="216"/>
  <c r="G105" i="63" l="1"/>
  <c r="L8" i="216"/>
  <c r="M8" i="216" s="1"/>
  <c r="C2" i="55"/>
  <c r="G54" i="350"/>
  <c r="G55" i="350" s="1"/>
  <c r="I16" i="55" l="1"/>
  <c r="C16" i="55"/>
  <c r="C29" i="55" s="1"/>
  <c r="I29" i="55" s="1"/>
  <c r="G106" i="63"/>
  <c r="G107" i="63" s="1"/>
  <c r="G108" i="63" s="1"/>
  <c r="G109" i="63" s="1"/>
  <c r="G110" i="63" s="1"/>
  <c r="G111" i="63" s="1"/>
  <c r="G112" i="63" s="1"/>
  <c r="G113" i="63" s="1"/>
  <c r="G114" i="63" s="1"/>
  <c r="G56" i="350"/>
  <c r="G57" i="350" s="1"/>
  <c r="G58" i="350" s="1"/>
  <c r="G59" i="350" s="1"/>
  <c r="G60" i="350" s="1"/>
  <c r="J12" i="55"/>
  <c r="G115" i="63" l="1"/>
  <c r="G116" i="63" s="1"/>
  <c r="G117" i="63" s="1"/>
  <c r="G118" i="63" s="1"/>
  <c r="G119" i="63" s="1"/>
  <c r="G120" i="63" s="1"/>
  <c r="G121" i="63" s="1"/>
  <c r="G61" i="350"/>
  <c r="G62" i="350" s="1"/>
  <c r="G122" i="63" l="1"/>
  <c r="G123" i="63" s="1"/>
  <c r="G63" i="350"/>
  <c r="G124" i="63" l="1"/>
  <c r="G125" i="63" s="1"/>
  <c r="G126" i="63" s="1"/>
  <c r="G127" i="63" s="1"/>
  <c r="G128" i="63" s="1"/>
  <c r="G129" i="63" s="1"/>
  <c r="G130" i="63" s="1"/>
  <c r="G131" i="63" s="1"/>
  <c r="G132" i="63" s="1"/>
  <c r="G133" i="63" s="1"/>
  <c r="G134" i="63" s="1"/>
  <c r="G135" i="63" s="1"/>
  <c r="G136" i="63" s="1"/>
  <c r="G137" i="63" s="1"/>
  <c r="G138" i="63" s="1"/>
  <c r="G139" i="63" s="1"/>
  <c r="G140" i="63" s="1"/>
  <c r="G64" i="350"/>
  <c r="J2" i="55"/>
  <c r="H16" i="55"/>
  <c r="G141" i="63" l="1"/>
  <c r="G142" i="63" s="1"/>
  <c r="G143" i="63" s="1"/>
  <c r="G144" i="63" s="1"/>
  <c r="G145" i="63" s="1"/>
  <c r="G146" i="63" s="1"/>
  <c r="G147" i="63" s="1"/>
  <c r="G148" i="63" s="1"/>
  <c r="G149" i="63" s="1"/>
  <c r="G150" i="63" s="1"/>
  <c r="G151" i="63" s="1"/>
  <c r="G152" i="63" s="1"/>
  <c r="G153" i="63" s="1"/>
  <c r="G154" i="63" s="1"/>
  <c r="G155" i="63" s="1"/>
  <c r="G156" i="63" s="1"/>
  <c r="G65" i="350"/>
  <c r="J16" i="55"/>
  <c r="G157" i="63" l="1"/>
  <c r="G158" i="63" s="1"/>
  <c r="G159" i="63" s="1"/>
  <c r="G160" i="63" s="1"/>
  <c r="G161" i="63" s="1"/>
  <c r="G162" i="63" s="1"/>
  <c r="G163" i="63" s="1"/>
  <c r="G164" i="63" s="1"/>
  <c r="G165" i="63" s="1"/>
  <c r="G166" i="63" s="1"/>
  <c r="G167" i="63" s="1"/>
  <c r="G168" i="63" s="1"/>
  <c r="G66" i="350"/>
  <c r="G169" i="63" l="1"/>
  <c r="G170" i="63" s="1"/>
  <c r="G171" i="63" s="1"/>
  <c r="G67" i="350"/>
  <c r="G172" i="63" l="1"/>
  <c r="G173" i="63" s="1"/>
  <c r="G174" i="63" s="1"/>
  <c r="G175" i="63" s="1"/>
  <c r="G176" i="63" s="1"/>
  <c r="G177" i="63" s="1"/>
  <c r="G68" i="350"/>
  <c r="G178" i="63" l="1"/>
  <c r="G179" i="63" s="1"/>
  <c r="G180" i="63" s="1"/>
  <c r="G181" i="63" s="1"/>
  <c r="G182" i="63" s="1"/>
  <c r="G183" i="63" s="1"/>
  <c r="G69" i="350"/>
  <c r="G184" i="63" l="1"/>
  <c r="G185" i="63" s="1"/>
  <c r="G186" i="63" s="1"/>
  <c r="G187" i="63" s="1"/>
  <c r="G188" i="63" s="1"/>
  <c r="G189" i="63" s="1"/>
  <c r="G190" i="63" s="1"/>
  <c r="G191" i="63" s="1"/>
  <c r="G192" i="63" s="1"/>
  <c r="G193" i="63" s="1"/>
  <c r="G194" i="63" s="1"/>
  <c r="G70" i="350"/>
  <c r="G195" i="63" l="1"/>
  <c r="G196" i="63" s="1"/>
  <c r="G197" i="63" s="1"/>
  <c r="G198" i="63" s="1"/>
  <c r="G71" i="350"/>
  <c r="G199" i="63" l="1"/>
  <c r="G200" i="63" s="1"/>
  <c r="G201" i="63" s="1"/>
  <c r="G202" i="63" s="1"/>
  <c r="G203" i="63" s="1"/>
  <c r="G204" i="63" s="1"/>
  <c r="G205" i="63" s="1"/>
  <c r="G206" i="63" s="1"/>
  <c r="G207" i="63" s="1"/>
  <c r="G208" i="63" s="1"/>
  <c r="G209" i="63" s="1"/>
  <c r="G210" i="63" s="1"/>
  <c r="G211" i="63" s="1"/>
  <c r="G212" i="63" s="1"/>
  <c r="G213" i="63" s="1"/>
  <c r="G214" i="63" s="1"/>
  <c r="G215" i="63" s="1"/>
  <c r="G216" i="63" s="1"/>
  <c r="G217" i="63" s="1"/>
  <c r="G218" i="63" s="1"/>
  <c r="G219" i="63" s="1"/>
  <c r="G72" i="350"/>
  <c r="G220" i="63" l="1"/>
  <c r="G221" i="63" s="1"/>
  <c r="G222" i="63" s="1"/>
  <c r="G223" i="63" s="1"/>
  <c r="G224" i="63" s="1"/>
  <c r="G225" i="63" s="1"/>
  <c r="G226" i="63" s="1"/>
  <c r="G73" i="350"/>
  <c r="G227" i="63" l="1"/>
  <c r="G228" i="63" s="1"/>
  <c r="G229" i="63" s="1"/>
  <c r="G230" i="63" s="1"/>
  <c r="G231" i="63" s="1"/>
  <c r="G232" i="63" s="1"/>
  <c r="G233" i="63" s="1"/>
  <c r="G234" i="63" s="1"/>
  <c r="G235" i="63" s="1"/>
  <c r="G236" i="63" s="1"/>
  <c r="G237" i="63" s="1"/>
  <c r="G238" i="63" s="1"/>
  <c r="G239" i="63" s="1"/>
  <c r="G240" i="63" s="1"/>
  <c r="G241" i="63" s="1"/>
  <c r="G242" i="63" s="1"/>
  <c r="G243" i="63" s="1"/>
  <c r="G74" i="350"/>
  <c r="G75" i="350" s="1"/>
  <c r="G76" i="350" s="1"/>
  <c r="G77" i="350" s="1"/>
  <c r="G78" i="350" s="1"/>
  <c r="G79" i="350" s="1"/>
  <c r="G80" i="350" s="1"/>
  <c r="G81" i="350" s="1"/>
  <c r="G85" i="350" s="1"/>
  <c r="G86" i="350" s="1"/>
  <c r="G87" i="350" s="1"/>
  <c r="G88" i="350" s="1"/>
  <c r="G89" i="350" s="1"/>
  <c r="G90" i="350" s="1"/>
  <c r="G91" i="350" s="1"/>
  <c r="G92" i="350" s="1"/>
  <c r="G93" i="350" s="1"/>
  <c r="G94" i="350" s="1"/>
  <c r="G95" i="350" s="1"/>
  <c r="G96" i="350" s="1"/>
  <c r="G97" i="350" s="1"/>
  <c r="G98" i="350" s="1"/>
  <c r="G99" i="350" s="1"/>
  <c r="G100" i="350" s="1"/>
  <c r="G101" i="350" s="1"/>
  <c r="G102" i="350" s="1"/>
  <c r="G103" i="350" s="1"/>
  <c r="G104" i="350" s="1"/>
  <c r="G105" i="350" s="1"/>
  <c r="G106" i="350" s="1"/>
  <c r="G107" i="350" s="1"/>
  <c r="G108" i="350" s="1"/>
  <c r="G109" i="350" s="1"/>
  <c r="G110" i="350" s="1"/>
  <c r="G111" i="350" s="1"/>
  <c r="G112" i="350" s="1"/>
  <c r="G113" i="350" s="1"/>
  <c r="G114" i="350" s="1"/>
  <c r="G115" i="350" s="1"/>
  <c r="G116" i="350" s="1"/>
  <c r="G117" i="350" s="1"/>
  <c r="G118" i="350" s="1"/>
  <c r="G119" i="350" s="1"/>
  <c r="G120" i="350" s="1"/>
  <c r="G121" i="350" s="1"/>
  <c r="G122" i="350" s="1"/>
  <c r="G123" i="350" s="1"/>
  <c r="G124" i="350" s="1"/>
  <c r="G125" i="350" s="1"/>
  <c r="G126" i="350" s="1"/>
  <c r="G127" i="350" s="1"/>
  <c r="G128" i="350" s="1"/>
  <c r="G129" i="350" s="1"/>
  <c r="G130" i="350" s="1"/>
  <c r="G131" i="350" s="1"/>
  <c r="G132" i="350" s="1"/>
  <c r="G133" i="350" s="1"/>
  <c r="G134" i="350" s="1"/>
  <c r="G135" i="350" s="1"/>
  <c r="G136" i="350" s="1"/>
  <c r="G137" i="350" s="1"/>
  <c r="G138" i="350" s="1"/>
  <c r="G139" i="350" s="1"/>
  <c r="G140" i="350" s="1"/>
  <c r="G141" i="350" s="1"/>
  <c r="G142" i="350" s="1"/>
  <c r="G143" i="350" s="1"/>
  <c r="G144" i="350" s="1"/>
  <c r="G145" i="350" s="1"/>
  <c r="G146" i="350" s="1"/>
  <c r="G147" i="350" s="1"/>
  <c r="G148" i="350" s="1"/>
  <c r="G149" i="350" s="1"/>
  <c r="G150" i="350" s="1"/>
  <c r="G151" i="350" s="1"/>
  <c r="G152" i="350" s="1"/>
  <c r="E24" i="176"/>
  <c r="J25" i="55"/>
  <c r="D62" i="221" l="1"/>
  <c r="D65" i="221" s="1"/>
  <c r="H19" i="55" l="1"/>
  <c r="H20" i="55" s="1"/>
  <c r="J20" i="55" s="1"/>
  <c r="J19" i="55" l="1"/>
  <c r="H29" i="55"/>
  <c r="J29" i="55" s="1"/>
</calcChain>
</file>

<file path=xl/sharedStrings.xml><?xml version="1.0" encoding="utf-8"?>
<sst xmlns="http://schemas.openxmlformats.org/spreadsheetml/2006/main" count="16312" uniqueCount="1076">
  <si>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</si>
  <si>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</si>
  <si>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</si>
  <si>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</si>
  <si>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</si>
  <si>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</si>
  <si>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</si>
  <si>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</si>
  <si>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</si>
  <si>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</si>
  <si>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</si>
  <si>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</si>
  <si>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</si>
  <si>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</si>
  <si>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</si>
  <si>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 xml:space="preserve"> </t>
  </si>
  <si>
    <t>EAGLE NETWORK</t>
  </si>
  <si>
    <t>PROJECT COORDINATOR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</si>
  <si>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</si>
  <si>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</si>
  <si>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</si>
  <si>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</si>
  <si>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</si>
  <si>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</si>
  <si>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</si>
  <si>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</si>
  <si>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</si>
  <si>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</si>
  <si>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</si>
  <si>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</si>
  <si>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</si>
  <si>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</si>
  <si>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</si>
  <si>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</si>
  <si>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</si>
  <si>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</si>
  <si>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</si>
  <si>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</si>
  <si>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</si>
  <si>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account balance</t>
  </si>
  <si>
    <t>Balance</t>
  </si>
  <si>
    <t>Lydia</t>
  </si>
  <si>
    <t xml:space="preserve">EAGLE Uganda </t>
  </si>
  <si>
    <t>EAGLE Uganda</t>
  </si>
  <si>
    <t>Uganda</t>
  </si>
  <si>
    <t>=1009201132940</t>
  </si>
  <si>
    <t>Bank balance</t>
  </si>
  <si>
    <t>Personal balance Accountant</t>
  </si>
  <si>
    <t>Advance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</si>
  <si>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</si>
  <si>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</si>
  <si>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</si>
  <si>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</si>
  <si>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</si>
  <si>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</si>
  <si>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</si>
  <si>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</si>
  <si>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</si>
  <si>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</si>
  <si>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</si>
  <si>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</si>
  <si>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</si>
  <si>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Account Balance</t>
  </si>
  <si>
    <t>Airtime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</si>
  <si>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</si>
  <si>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</si>
  <si>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</si>
  <si>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</si>
  <si>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</si>
  <si>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</si>
  <si>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</si>
  <si>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</si>
  <si>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</si>
  <si>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</si>
  <si>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</si>
  <si>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</si>
  <si>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</si>
  <si>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</si>
  <si>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</si>
  <si>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Office</t>
  </si>
  <si>
    <t>MONTH</t>
  </si>
  <si>
    <t>TRANSFERRED GRANTS TO ACCOUNT</t>
  </si>
  <si>
    <t xml:space="preserve">EXPENSES </t>
  </si>
  <si>
    <t>Given</t>
  </si>
  <si>
    <t>Paid</t>
  </si>
  <si>
    <t>Advance Received</t>
  </si>
  <si>
    <t>Transfer In</t>
  </si>
  <si>
    <t>Advance Paid</t>
  </si>
  <si>
    <t>Insignificant small denominiation</t>
  </si>
  <si>
    <t>Operational Account</t>
  </si>
  <si>
    <t>May</t>
  </si>
  <si>
    <t>Jan</t>
  </si>
  <si>
    <t>Feb</t>
  </si>
  <si>
    <t>Mar</t>
  </si>
  <si>
    <t>April</t>
  </si>
  <si>
    <t>June</t>
  </si>
  <si>
    <t>July</t>
  </si>
  <si>
    <t>Aug</t>
  </si>
  <si>
    <t>Sept</t>
  </si>
  <si>
    <t>Oct</t>
  </si>
  <si>
    <t>Nov.</t>
  </si>
  <si>
    <t>Dec</t>
  </si>
  <si>
    <t>Row Labels</t>
  </si>
  <si>
    <t>(blank)</t>
  </si>
  <si>
    <t>Grand Total</t>
  </si>
  <si>
    <t>Sum of Spent  in national currency (UGX)</t>
  </si>
  <si>
    <t>Balance Due</t>
  </si>
  <si>
    <t>Sum of Spent in $</t>
  </si>
  <si>
    <t>PROJECT</t>
  </si>
  <si>
    <t>Mission Budget for 1 day</t>
  </si>
  <si>
    <t>Legal</t>
  </si>
  <si>
    <t>Local Transport</t>
  </si>
  <si>
    <t>Transport</t>
  </si>
  <si>
    <t>Telephone</t>
  </si>
  <si>
    <t>0-10-20223</t>
  </si>
  <si>
    <t>Services</t>
  </si>
  <si>
    <t>Column Labels</t>
  </si>
  <si>
    <t>Investigations</t>
  </si>
  <si>
    <t>Sum of spent in national currency (Ugx)</t>
  </si>
  <si>
    <t>Sum of Received</t>
  </si>
  <si>
    <t>Bank UGX</t>
  </si>
  <si>
    <t>Personal balance i18</t>
  </si>
  <si>
    <t>Trust Building</t>
  </si>
  <si>
    <t>i18</t>
  </si>
  <si>
    <t>Grace</t>
  </si>
  <si>
    <t>Internet</t>
  </si>
  <si>
    <t>Personnel</t>
  </si>
  <si>
    <t>Cashbox  -2024 USD</t>
  </si>
  <si>
    <t>List Of advanced salaries EAGLE Uganda 2024</t>
  </si>
  <si>
    <t>List Of Personal Financial Report Balances salaries EAGLE Uganda 2024</t>
  </si>
  <si>
    <t>i89</t>
  </si>
  <si>
    <t>Amount</t>
  </si>
  <si>
    <t>Balance as per the cash book</t>
  </si>
  <si>
    <t>Add:</t>
  </si>
  <si>
    <t>Unpresented cheques</t>
  </si>
  <si>
    <t>Direct Credits</t>
  </si>
  <si>
    <t>Less:</t>
  </si>
  <si>
    <t>Direct Debits (Bank Charges)</t>
  </si>
  <si>
    <t>Balance as per the bank statement</t>
  </si>
  <si>
    <t>Difference</t>
  </si>
  <si>
    <t>Reason for the Difference.</t>
  </si>
  <si>
    <t xml:space="preserve">USD BANK Reconciliation Statement </t>
  </si>
  <si>
    <t>No</t>
  </si>
  <si>
    <t xml:space="preserve">UGX BANK Reconciliation Statement </t>
  </si>
  <si>
    <t>USD BANK</t>
  </si>
  <si>
    <t>UGX BANK</t>
  </si>
  <si>
    <t xml:space="preserve">UGX-OPP BANK Reconciliation Statement </t>
  </si>
  <si>
    <t>Personal balance Legal Advisor-Grace</t>
  </si>
  <si>
    <t>i07</t>
  </si>
  <si>
    <t>Rebecca</t>
  </si>
  <si>
    <t>office/home</t>
  </si>
  <si>
    <t>home/office</t>
  </si>
  <si>
    <t>Personal balance i07</t>
  </si>
  <si>
    <t>Bank Opp</t>
  </si>
  <si>
    <t>Transfer charges</t>
  </si>
  <si>
    <t>Transfer from the UGX Account</t>
  </si>
  <si>
    <t>Reimbursement to the project</t>
  </si>
  <si>
    <t>Equipment</t>
  </si>
  <si>
    <t>LRF</t>
  </si>
  <si>
    <t>Balance from previous month (July 24)</t>
  </si>
  <si>
    <t>Airtime for Lydia</t>
  </si>
  <si>
    <t>Airtime for i07</t>
  </si>
  <si>
    <t>August</t>
  </si>
  <si>
    <t>Ashiraf</t>
  </si>
  <si>
    <t>Personal balance Legal Advisor-Ashiraf</t>
  </si>
  <si>
    <t>transfer fees</t>
  </si>
  <si>
    <t>office/UWA</t>
  </si>
  <si>
    <t>Transfer to the UGX Account</t>
  </si>
  <si>
    <t>Ashirf</t>
  </si>
  <si>
    <t>Transfer to the Operational Account</t>
  </si>
  <si>
    <t>Balance from previous month August 24</t>
  </si>
  <si>
    <t>Mission Budget for 1 Day</t>
  </si>
  <si>
    <t>UWA/office</t>
  </si>
  <si>
    <t>Balance from previous month (August 24)</t>
  </si>
  <si>
    <t>Sept_A_V1</t>
  </si>
  <si>
    <t>court/office</t>
  </si>
  <si>
    <t>Legal Legal</t>
  </si>
  <si>
    <t>OCTOBER Cash Box 2024</t>
  </si>
  <si>
    <t>Cash Box September 2024</t>
  </si>
  <si>
    <t>Oct_M_V1</t>
  </si>
  <si>
    <t>Mission budget for 1 day</t>
  </si>
  <si>
    <t xml:space="preserve">Legal </t>
  </si>
  <si>
    <t>oct_A_V1</t>
  </si>
  <si>
    <t>Judith</t>
  </si>
  <si>
    <t>oct_J_V1</t>
  </si>
  <si>
    <t>Oct_J_V1</t>
  </si>
  <si>
    <t>Local transport</t>
  </si>
  <si>
    <t>Trust building</t>
  </si>
  <si>
    <t>Reimbusement i07</t>
  </si>
  <si>
    <t>Reimbursement to i07</t>
  </si>
  <si>
    <t>oct_i07_V1</t>
  </si>
  <si>
    <t>Balance from previous month (September)</t>
  </si>
  <si>
    <t>oct_i18-V1</t>
  </si>
  <si>
    <t>Oct_A_V1</t>
  </si>
  <si>
    <t>Oct_i07_V1</t>
  </si>
  <si>
    <t>Oct-i18_V1</t>
  </si>
  <si>
    <t>Mary</t>
  </si>
  <si>
    <t>office/St Pedro Hotel</t>
  </si>
  <si>
    <t>St Pedro Hotel/Office</t>
  </si>
  <si>
    <t>Break fast</t>
  </si>
  <si>
    <t>Lunch</t>
  </si>
  <si>
    <t>Office/Mukono</t>
  </si>
  <si>
    <t>Mukono/Nakifuma</t>
  </si>
  <si>
    <t>Nakifuma/Kiyunga</t>
  </si>
  <si>
    <t>Kiyunga/Kalogi</t>
  </si>
  <si>
    <t>Kalogi/Bakuli</t>
  </si>
  <si>
    <t>Airtime Idi</t>
  </si>
  <si>
    <t>Support William</t>
  </si>
  <si>
    <t>Oct_i18_V1</t>
  </si>
  <si>
    <t>office/Court</t>
  </si>
  <si>
    <t>Raff</t>
  </si>
  <si>
    <t>Reimbursement to Raff</t>
  </si>
  <si>
    <t>Oct_R_V1</t>
  </si>
  <si>
    <t>Home/Office</t>
  </si>
  <si>
    <t>Office/Nasser road</t>
  </si>
  <si>
    <t>Nasser/Nakawa</t>
  </si>
  <si>
    <t>Nakawa/Office</t>
  </si>
  <si>
    <t>Office/Home</t>
  </si>
  <si>
    <t>Reimbursement to project</t>
  </si>
  <si>
    <t>Court/home</t>
  </si>
  <si>
    <t>Ruff</t>
  </si>
  <si>
    <t>Mission budget for 3 days</t>
  </si>
  <si>
    <t>Oct_R_V2</t>
  </si>
  <si>
    <t>Oct_i07_V2</t>
  </si>
  <si>
    <t>Oct_A_V2</t>
  </si>
  <si>
    <t>Oct_J_V2</t>
  </si>
  <si>
    <t>Oct_M_V2</t>
  </si>
  <si>
    <t>oct_R_V2</t>
  </si>
  <si>
    <t>Oct_R_V3</t>
  </si>
  <si>
    <t>office/ court</t>
  </si>
  <si>
    <t>office/Luzira</t>
  </si>
  <si>
    <t>Luzira/Makindye</t>
  </si>
  <si>
    <t>Makindye/home</t>
  </si>
  <si>
    <t xml:space="preserve"> Reimbursement to the project</t>
  </si>
  <si>
    <t>oct_i07_V2</t>
  </si>
  <si>
    <t>office/luzira prison</t>
  </si>
  <si>
    <t>Luzira prison/Craft village</t>
  </si>
  <si>
    <t>Craft village/UMA grounds</t>
  </si>
  <si>
    <t>UMA/Kabalagala</t>
  </si>
  <si>
    <t>Kabalagala/Ggaba store</t>
  </si>
  <si>
    <t>Ggaba store/home</t>
  </si>
  <si>
    <t>Reimbursement to Ashiraf</t>
  </si>
  <si>
    <t>Oct_JV2</t>
  </si>
  <si>
    <t>Office/Makindye</t>
  </si>
  <si>
    <t>Makindye court/Hotel Georgia</t>
  </si>
  <si>
    <t>Georgia/Kiwi motel</t>
  </si>
  <si>
    <t>Kiwi motel/Lasvegas</t>
  </si>
  <si>
    <t>Lasvegas/Los Angels</t>
  </si>
  <si>
    <t>Los Angels/Red Carpet</t>
  </si>
  <si>
    <t>Red Carpet/Safari home</t>
  </si>
  <si>
    <t>Oct_V_V3</t>
  </si>
  <si>
    <t>Oct_A_V3</t>
  </si>
  <si>
    <t>Oct_J_V3</t>
  </si>
  <si>
    <t>Oct_M_V3</t>
  </si>
  <si>
    <t>Office/Garden city</t>
  </si>
  <si>
    <t>Garden city/Accacia</t>
  </si>
  <si>
    <t>Accacia mall/Akamwesi</t>
  </si>
  <si>
    <t>Kamwesi/Ham towers</t>
  </si>
  <si>
    <t>Ham towers/Office</t>
  </si>
  <si>
    <t>Oct_G_V3</t>
  </si>
  <si>
    <t>Herbal tea</t>
  </si>
  <si>
    <t>office materials</t>
  </si>
  <si>
    <t>Expresso</t>
  </si>
  <si>
    <t>3 bottles of soda</t>
  </si>
  <si>
    <t>3 Extra</t>
  </si>
  <si>
    <t>Travel subsistance</t>
  </si>
  <si>
    <t>Food</t>
  </si>
  <si>
    <t>Beverage</t>
  </si>
  <si>
    <t>2 catridges</t>
  </si>
  <si>
    <t>Office materials</t>
  </si>
  <si>
    <t>2 Phone screens Rebecca</t>
  </si>
  <si>
    <t>Home/office</t>
  </si>
  <si>
    <t>Oct_M_V4</t>
  </si>
  <si>
    <t>legal</t>
  </si>
  <si>
    <t>Oct_A_V4</t>
  </si>
  <si>
    <t>Oct_J_V4</t>
  </si>
  <si>
    <t>Oct_R_V4</t>
  </si>
  <si>
    <t>Peninah's sept salary</t>
  </si>
  <si>
    <t>services</t>
  </si>
  <si>
    <t>Labour for fixing office cabin</t>
  </si>
  <si>
    <t>Collection of Garbage</t>
  </si>
  <si>
    <t>Printing of call logs 2 persons</t>
  </si>
  <si>
    <t>Oct_M_V5</t>
  </si>
  <si>
    <t>Office/Town</t>
  </si>
  <si>
    <t>Town/Office</t>
  </si>
  <si>
    <t>2 sim cards</t>
  </si>
  <si>
    <t>Office material</t>
  </si>
  <si>
    <t>Oct_A_V5</t>
  </si>
  <si>
    <t>Office/Court</t>
  </si>
  <si>
    <t>Court/Acacia</t>
  </si>
  <si>
    <t>Acacia/Kalungi plaza</t>
  </si>
  <si>
    <t>Kalungi/Home</t>
  </si>
  <si>
    <t>Oct_J_V34</t>
  </si>
  <si>
    <t>Office/Arch hotel</t>
  </si>
  <si>
    <t>Arch hostel/Nob view</t>
  </si>
  <si>
    <t>Nob view/forest cottages</t>
  </si>
  <si>
    <t>Forest cottages/Noi folk</t>
  </si>
  <si>
    <t>Noi folk/Ntinda min village</t>
  </si>
  <si>
    <t>Ntinda min/Dynamil</t>
  </si>
  <si>
    <t>Dynamil/Home</t>
  </si>
  <si>
    <t>Oct_R_V5</t>
  </si>
  <si>
    <t>Oct_R_V14</t>
  </si>
  <si>
    <t>Oct_J_V5</t>
  </si>
  <si>
    <t>Office/Nsambya</t>
  </si>
  <si>
    <t>Nsambya/Kanganga</t>
  </si>
  <si>
    <t>Kansanga/Kabalagala</t>
  </si>
  <si>
    <t>Kablagala/Ntinda</t>
  </si>
  <si>
    <t>Ntinda/Garden City</t>
  </si>
  <si>
    <t>Garden/Home</t>
  </si>
  <si>
    <t>Oct_R_V6</t>
  </si>
  <si>
    <t>Oct_L_V2</t>
  </si>
  <si>
    <t>Oct_M_V6</t>
  </si>
  <si>
    <t>Oct_J_V6</t>
  </si>
  <si>
    <t>investigations</t>
  </si>
  <si>
    <t>Oct_i07_V3</t>
  </si>
  <si>
    <t>Oct_i18_V2</t>
  </si>
  <si>
    <t>Office/Wakiso town</t>
  </si>
  <si>
    <t>Wakiso town/Nansana</t>
  </si>
  <si>
    <t>oct_i18_V2</t>
  </si>
  <si>
    <t>Balance from previous month September 24</t>
  </si>
  <si>
    <t>local transport</t>
  </si>
  <si>
    <t>transport</t>
  </si>
  <si>
    <t>Lunch for Lydia meeting with Afande Kayondo</t>
  </si>
  <si>
    <t>travel subsistance</t>
  </si>
  <si>
    <t>mineral water</t>
  </si>
  <si>
    <t>2 glasses of Juice</t>
  </si>
  <si>
    <t>Dancing cup/Lugogo</t>
  </si>
  <si>
    <t>Lugogo/Office</t>
  </si>
  <si>
    <t>Oct_L_V1</t>
  </si>
  <si>
    <t>Namugongo/Kireka</t>
  </si>
  <si>
    <t>Office/kireka</t>
  </si>
  <si>
    <t>kireka/ mukono</t>
  </si>
  <si>
    <t>mukono/wabulege</t>
  </si>
  <si>
    <t>wabulege/kireka</t>
  </si>
  <si>
    <t>kireka/Namugongo</t>
  </si>
  <si>
    <t>kireka/Home</t>
  </si>
  <si>
    <t>Office/Dancing cup</t>
  </si>
  <si>
    <t>Airtime to Mary</t>
  </si>
  <si>
    <t>Airtime for i18</t>
  </si>
  <si>
    <t>Airtime for Ashiraf</t>
  </si>
  <si>
    <t>Airtime for Ruff</t>
  </si>
  <si>
    <t>Airtime for Judith</t>
  </si>
  <si>
    <t>Balance from Sept 2024</t>
  </si>
  <si>
    <t>Office/Serena</t>
  </si>
  <si>
    <t>Serena/Sheraton</t>
  </si>
  <si>
    <t>Oct_A_V6</t>
  </si>
  <si>
    <t>office/market plaza</t>
  </si>
  <si>
    <t>market plaza/court</t>
  </si>
  <si>
    <t>Oct_A_V7</t>
  </si>
  <si>
    <t>Office/luzira</t>
  </si>
  <si>
    <t>luzira/office</t>
  </si>
  <si>
    <t>Office/home</t>
  </si>
  <si>
    <t>Oct_i07_V4</t>
  </si>
  <si>
    <t>Oct_J_V7</t>
  </si>
  <si>
    <t>luzira prison/office</t>
  </si>
  <si>
    <t>Oct_i18_V3</t>
  </si>
  <si>
    <t>Office/Bombo centre</t>
  </si>
  <si>
    <t>Bombo/Matuga</t>
  </si>
  <si>
    <t>Oct_L_V3</t>
  </si>
  <si>
    <t>Oct_M_V7</t>
  </si>
  <si>
    <t>Reimbusement to the project</t>
  </si>
  <si>
    <t xml:space="preserve">Lunch for Lydia </t>
  </si>
  <si>
    <t>refreshments</t>
  </si>
  <si>
    <t>Oct_L_V4</t>
  </si>
  <si>
    <t>Office/ministry</t>
  </si>
  <si>
    <t>ministry/UWA</t>
  </si>
  <si>
    <t>UWA/Office</t>
  </si>
  <si>
    <t>Oct_M_V8</t>
  </si>
  <si>
    <t>Oct_M_V9</t>
  </si>
  <si>
    <t>Oct_M_V10</t>
  </si>
  <si>
    <t>Oct_M_V11</t>
  </si>
  <si>
    <t>3kgs sugar</t>
  </si>
  <si>
    <t>office supplies</t>
  </si>
  <si>
    <t>Office/bugolobi</t>
  </si>
  <si>
    <t>bugolobi/office</t>
  </si>
  <si>
    <t>Oct_A_V8</t>
  </si>
  <si>
    <t>Oct_i18_V4</t>
  </si>
  <si>
    <t>Oct_i07_V5</t>
  </si>
  <si>
    <t>Oct_J_V8</t>
  </si>
  <si>
    <t>Reimbursed to project</t>
  </si>
  <si>
    <t>office/court</t>
  </si>
  <si>
    <t>Oct_i18_V5</t>
  </si>
  <si>
    <t>office/code yamboka</t>
  </si>
  <si>
    <t>Code yamboka/makindye</t>
  </si>
  <si>
    <t>makindye/matuga</t>
  </si>
  <si>
    <t>Oct_i07_V6</t>
  </si>
  <si>
    <t>Oct_i07_V7</t>
  </si>
  <si>
    <t>office/Nakasero</t>
  </si>
  <si>
    <t>Nakasero/Nakawa m</t>
  </si>
  <si>
    <t>Nakawa market/Kalerwe m</t>
  </si>
  <si>
    <t>Kalerwe/Gabba market</t>
  </si>
  <si>
    <t>Oct_G_V7</t>
  </si>
  <si>
    <t>10//10/2024</t>
  </si>
  <si>
    <t>Oct_J_V9</t>
  </si>
  <si>
    <t>Oct_A_V9</t>
  </si>
  <si>
    <t>Intercity transport(kamp/Busia</t>
  </si>
  <si>
    <t>fish,posho and rice</t>
  </si>
  <si>
    <t>chips plain</t>
  </si>
  <si>
    <t>small and big bottles of water</t>
  </si>
  <si>
    <t>Accomodation 1 night</t>
  </si>
  <si>
    <t>food</t>
  </si>
  <si>
    <t>Intercity transport(Busia/malaba</t>
  </si>
  <si>
    <t>katogo,sauges</t>
  </si>
  <si>
    <t>Eggs,juice</t>
  </si>
  <si>
    <t>lunch</t>
  </si>
  <si>
    <t>intercity tranport(malaba/Tororo</t>
  </si>
  <si>
    <t>Intercity transport(Tororo/kampala</t>
  </si>
  <si>
    <t>breakfast</t>
  </si>
  <si>
    <t>Dinner</t>
  </si>
  <si>
    <t>office/nansana</t>
  </si>
  <si>
    <t>nansana/natete</t>
  </si>
  <si>
    <t>natete/kalerwe</t>
  </si>
  <si>
    <t>kalerwe/cooper complex</t>
  </si>
  <si>
    <t>Oasis hotel/malaba main mkt</t>
  </si>
  <si>
    <t>kireka/home</t>
  </si>
  <si>
    <t>purchase 1 sim card</t>
  </si>
  <si>
    <t>office material</t>
  </si>
  <si>
    <t>office/garden city</t>
  </si>
  <si>
    <t>garden city/kingdom</t>
  </si>
  <si>
    <t>kingdom/Thobani</t>
  </si>
  <si>
    <t>Thobani/serena</t>
  </si>
  <si>
    <t>serena/home</t>
  </si>
  <si>
    <t>Airtime for Junior</t>
  </si>
  <si>
    <t>soda for Frank</t>
  </si>
  <si>
    <t>contribution to Glorias lunch</t>
  </si>
  <si>
    <t>office/Arua park</t>
  </si>
  <si>
    <t>Arua park/Rubaga</t>
  </si>
  <si>
    <t>Rubaga/cooper complex</t>
  </si>
  <si>
    <t>cooper complex/Bakuli</t>
  </si>
  <si>
    <t>home/global bus park</t>
  </si>
  <si>
    <t>global park/gateway bus park</t>
  </si>
  <si>
    <t>gateway park/namayiba park</t>
  </si>
  <si>
    <t>namayiba park/Busia</t>
  </si>
  <si>
    <t>Busia stage/hotel Edwood</t>
  </si>
  <si>
    <t>hotel/Busia main mkt</t>
  </si>
  <si>
    <t>Busia main mkt/taxi stage</t>
  </si>
  <si>
    <t>taxi stage/Busia road mkt</t>
  </si>
  <si>
    <t>road mkt/customs border</t>
  </si>
  <si>
    <t>customs border/Busia stage</t>
  </si>
  <si>
    <t>Busia stage/Malaba</t>
  </si>
  <si>
    <t>Malaba/Oasis hotel</t>
  </si>
  <si>
    <t xml:space="preserve">Malaba main mkt/ small mkt </t>
  </si>
  <si>
    <t>small mkt/slauters house</t>
  </si>
  <si>
    <t>slaters house/malaba heavy trucks</t>
  </si>
  <si>
    <t>malaba/Tororo town</t>
  </si>
  <si>
    <t>Tororo town/kamp stage</t>
  </si>
  <si>
    <t>kamp stage/kampala bus</t>
  </si>
  <si>
    <t>Oct_j_V8</t>
  </si>
  <si>
    <t>Oct_A_V10</t>
  </si>
  <si>
    <t>office/mukono katosi</t>
  </si>
  <si>
    <t>mukono katosi/mukono town</t>
  </si>
  <si>
    <t>mukono town/seeta</t>
  </si>
  <si>
    <t>seeta/home</t>
  </si>
  <si>
    <t>Oct_J_V10</t>
  </si>
  <si>
    <t>soda for Gloria</t>
  </si>
  <si>
    <t>Airtime for Mbozire</t>
  </si>
  <si>
    <t>Airtime for William</t>
  </si>
  <si>
    <t>soda</t>
  </si>
  <si>
    <t>Reimbursement to Jerome</t>
  </si>
  <si>
    <t>office/Entebbe stage</t>
  </si>
  <si>
    <t>Filos place/karmi food</t>
  </si>
  <si>
    <t>karmi food/luke bownty</t>
  </si>
  <si>
    <t>Entebbe/kyengera</t>
  </si>
  <si>
    <t>kyengera mkt/kyanja mkt</t>
  </si>
  <si>
    <t>kyanja main mkt/kyanja small mkt</t>
  </si>
  <si>
    <t>Oct_R_V7</t>
  </si>
  <si>
    <t>Oct_R_V8</t>
  </si>
  <si>
    <t>Oct_R_V9</t>
  </si>
  <si>
    <t>office/kalerwe</t>
  </si>
  <si>
    <t>kalerwe/wandegeya</t>
  </si>
  <si>
    <t>wandegeya/office</t>
  </si>
  <si>
    <t>Oct_A_V11</t>
  </si>
  <si>
    <t>Oct_M_V17</t>
  </si>
  <si>
    <t>Cash withdraw cheq;394</t>
  </si>
  <si>
    <t>Internal transfer</t>
  </si>
  <si>
    <t>Airtime for Mary</t>
  </si>
  <si>
    <t>Oct_R_V10</t>
  </si>
  <si>
    <t>luzira/makindye</t>
  </si>
  <si>
    <t>mankindye/home</t>
  </si>
  <si>
    <t>office/banda</t>
  </si>
  <si>
    <t>banda/office</t>
  </si>
  <si>
    <t>Oct_A_V12</t>
  </si>
  <si>
    <t>office/wakaliga</t>
  </si>
  <si>
    <t>wakaliga/Natete</t>
  </si>
  <si>
    <t>Natete/Nakawuka</t>
  </si>
  <si>
    <t>Nakawuka/Ndeeba</t>
  </si>
  <si>
    <t>Ndeeba/kabowa</t>
  </si>
  <si>
    <t>kabowa/home</t>
  </si>
  <si>
    <t>office/Ntinda</t>
  </si>
  <si>
    <t>Ntinda/nalya</t>
  </si>
  <si>
    <t>Nalya/home</t>
  </si>
  <si>
    <t>Oct_i18_V6</t>
  </si>
  <si>
    <t>bought lunch for salim and I</t>
  </si>
  <si>
    <t>Oct_M_V12</t>
  </si>
  <si>
    <t>2 steppling machines</t>
  </si>
  <si>
    <t>1 punching machine</t>
  </si>
  <si>
    <t>Reimbursement to mary</t>
  </si>
  <si>
    <t>office/town</t>
  </si>
  <si>
    <t>town/Nakawa</t>
  </si>
  <si>
    <t>Nakawa/C$A phamarcy</t>
  </si>
  <si>
    <t>C$A phamarcy/office</t>
  </si>
  <si>
    <t>Sept. Collection of Garbage: Globe clean services</t>
  </si>
  <si>
    <t>Rent $ Utilities</t>
  </si>
  <si>
    <t>hand washing giel</t>
  </si>
  <si>
    <t>4 bowels</t>
  </si>
  <si>
    <t>2 boxes of masks</t>
  </si>
  <si>
    <t>6kgs of sugar</t>
  </si>
  <si>
    <t>Tropical heat ginger</t>
  </si>
  <si>
    <t>6 packs of milk</t>
  </si>
  <si>
    <t>Drinking chocolate</t>
  </si>
  <si>
    <t>office/bank</t>
  </si>
  <si>
    <t>bank/office</t>
  </si>
  <si>
    <t>Oct_L_V6</t>
  </si>
  <si>
    <t>Oct_M_V13</t>
  </si>
  <si>
    <t>Oct_M_V14</t>
  </si>
  <si>
    <t>Oct_L_V7</t>
  </si>
  <si>
    <t>Oct_i18_V7</t>
  </si>
  <si>
    <t>Lunch for Umazombo and i18</t>
  </si>
  <si>
    <t>office/katwe</t>
  </si>
  <si>
    <t>katwe/Baita</t>
  </si>
  <si>
    <t>Baita/katabi</t>
  </si>
  <si>
    <t>katabi/kasenyi</t>
  </si>
  <si>
    <t>office/kabalagala</t>
  </si>
  <si>
    <t>kabalagala/Bunga</t>
  </si>
  <si>
    <t>Bunga/Makindye</t>
  </si>
  <si>
    <t>Makindye/Nsabya</t>
  </si>
  <si>
    <t>Oct_A_V13</t>
  </si>
  <si>
    <t>office/Nansana</t>
  </si>
  <si>
    <t>Nansana/Ganda</t>
  </si>
  <si>
    <t>Ganda/Kabumbi</t>
  </si>
  <si>
    <t>Kabumbi/katooke</t>
  </si>
  <si>
    <t>katooke/home</t>
  </si>
  <si>
    <t>Oct_R_V11</t>
  </si>
  <si>
    <t>Oct_R_V12</t>
  </si>
  <si>
    <t>Oct_A_V14</t>
  </si>
  <si>
    <t>Oct_i18_V8</t>
  </si>
  <si>
    <t>Bougt lunch at charity resturant</t>
  </si>
  <si>
    <t>Bought airtime</t>
  </si>
  <si>
    <t>office/Bakuli</t>
  </si>
  <si>
    <t>Bakuli/Entebbe</t>
  </si>
  <si>
    <t>Entebbe/zana</t>
  </si>
  <si>
    <t>lunch with Deo</t>
  </si>
  <si>
    <t>trust building</t>
  </si>
  <si>
    <t>2 drinks</t>
  </si>
  <si>
    <t>office/kitezi</t>
  </si>
  <si>
    <t>kitezi/kasangati</t>
  </si>
  <si>
    <t>kasangati/mpererwe</t>
  </si>
  <si>
    <t>mpererwe/home</t>
  </si>
  <si>
    <t>Bought lunch for katumba</t>
  </si>
  <si>
    <t>office/kisenyi</t>
  </si>
  <si>
    <t>kisenyi/mengo</t>
  </si>
  <si>
    <t>mengo/lugala</t>
  </si>
  <si>
    <t>lugala/home</t>
  </si>
  <si>
    <t>Oct_A_V15</t>
  </si>
  <si>
    <t>Oct_M_V15</t>
  </si>
  <si>
    <t>Oct_L_V8</t>
  </si>
  <si>
    <t>Oct_L_V9</t>
  </si>
  <si>
    <t>Oct_L_V12</t>
  </si>
  <si>
    <t>Oct_L_V13</t>
  </si>
  <si>
    <t>coffee for 2</t>
  </si>
  <si>
    <t>office/computer plaza</t>
  </si>
  <si>
    <t>Hordens/Oasis mall</t>
  </si>
  <si>
    <t>Oasis mall/Wepcoup</t>
  </si>
  <si>
    <t>Wepcoup/kitintale</t>
  </si>
  <si>
    <t>Snack for Howard</t>
  </si>
  <si>
    <t>Hire of wish car 1 day</t>
  </si>
  <si>
    <t>Airtime for Rebecca</t>
  </si>
  <si>
    <t>Data</t>
  </si>
  <si>
    <t>office/kyambogo</t>
  </si>
  <si>
    <t>kyambogo/Oasis mall</t>
  </si>
  <si>
    <t>Oasis mall/office</t>
  </si>
  <si>
    <t>Oct_i07_V8</t>
  </si>
  <si>
    <t>Oct_M_V16</t>
  </si>
  <si>
    <t>Oct_A_V16</t>
  </si>
  <si>
    <t>Oct_i18_V9</t>
  </si>
  <si>
    <t>Bought airtime for Ricky</t>
  </si>
  <si>
    <t>Bought medicine for maria</t>
  </si>
  <si>
    <t>lunch for Jamada and Ashiraf</t>
  </si>
  <si>
    <t>Airtime for Jamada</t>
  </si>
  <si>
    <t>Drinks 2</t>
  </si>
  <si>
    <t>Oct_A_V17</t>
  </si>
  <si>
    <t>kisenyi/old park</t>
  </si>
  <si>
    <t>old kamp/Arua park</t>
  </si>
  <si>
    <t>Arua park/home</t>
  </si>
  <si>
    <t>office/Nakulabe</t>
  </si>
  <si>
    <t>Nakulabe/kasubi</t>
  </si>
  <si>
    <t>kasubi/kawaala</t>
  </si>
  <si>
    <t>kawaala/home</t>
  </si>
  <si>
    <t>Bought lunch for kibilige</t>
  </si>
  <si>
    <t>Bought beer for Mujuni</t>
  </si>
  <si>
    <t>office/mpelerwe</t>
  </si>
  <si>
    <t>mpelerwe/Nabweru</t>
  </si>
  <si>
    <t>Nabweru/kyaliwajala</t>
  </si>
  <si>
    <t>Oct_i18_V10</t>
  </si>
  <si>
    <t>Oct_R_V15</t>
  </si>
  <si>
    <t>Transfer for Gwindo</t>
  </si>
  <si>
    <t>Airtime for Glody and shantel</t>
  </si>
  <si>
    <t>soda for Moise</t>
  </si>
  <si>
    <t>Oct_i07_V9</t>
  </si>
  <si>
    <t>office/Rubaga</t>
  </si>
  <si>
    <t>Rubaga/Namirembe</t>
  </si>
  <si>
    <t>Jadwa bus/Nile stor bus</t>
  </si>
  <si>
    <t>Nile stor bus/Bakuli bus</t>
  </si>
  <si>
    <t>Bakuli bus/cooper complex</t>
  </si>
  <si>
    <t>cooper complex/lukuli road</t>
  </si>
  <si>
    <t>Bought airtime for James</t>
  </si>
  <si>
    <t>Offer to Jemba in shrine</t>
  </si>
  <si>
    <t>office/mukono</t>
  </si>
  <si>
    <t>mukono/kawempe</t>
  </si>
  <si>
    <t>kawempe/kalerwe</t>
  </si>
  <si>
    <t>Oct_A_V18</t>
  </si>
  <si>
    <t>Oct_A_V22</t>
  </si>
  <si>
    <t>Oct_A_V23</t>
  </si>
  <si>
    <t>Oct_R_V16</t>
  </si>
  <si>
    <t>Airtime for Hajjat</t>
  </si>
  <si>
    <t>Rolex and chapati for Moses</t>
  </si>
  <si>
    <t>Airtime for Butchaman</t>
  </si>
  <si>
    <t>Luzira/Bulenga</t>
  </si>
  <si>
    <t>Bulenga/Bulooba</t>
  </si>
  <si>
    <t>Bulooba/home</t>
  </si>
  <si>
    <t>Oct_M_V18</t>
  </si>
  <si>
    <t>office/Bugolobi</t>
  </si>
  <si>
    <t>Bugolobi/office</t>
  </si>
  <si>
    <t>Water bill payment for Oct</t>
  </si>
  <si>
    <t>Oct_L_V11</t>
  </si>
  <si>
    <t>Oct_i18_V11</t>
  </si>
  <si>
    <t>Oct_R_V17</t>
  </si>
  <si>
    <t>Oct_R_V19</t>
  </si>
  <si>
    <t>Airtime for Bonny</t>
  </si>
  <si>
    <t>food and soda at congolese</t>
  </si>
  <si>
    <t>office/Nabweru</t>
  </si>
  <si>
    <t>Nabweru/Bweyogerere</t>
  </si>
  <si>
    <t>office/shine hotel</t>
  </si>
  <si>
    <t>shine hotel/office</t>
  </si>
  <si>
    <t>4 boxes water</t>
  </si>
  <si>
    <t>2 pacs  of toilet paper</t>
  </si>
  <si>
    <t>Black paper</t>
  </si>
  <si>
    <t>Oct_M_V19</t>
  </si>
  <si>
    <t>Oct_i07_V10</t>
  </si>
  <si>
    <t>Airtime for Joel</t>
  </si>
  <si>
    <t>Airtime for ssenga</t>
  </si>
  <si>
    <t>Airtime for Buule</t>
  </si>
  <si>
    <t>Airtime for Peter</t>
  </si>
  <si>
    <t>Oct_A_V19</t>
  </si>
  <si>
    <t>office/kazo</t>
  </si>
  <si>
    <t>kazo/kawempe kagoma</t>
  </si>
  <si>
    <t>kawempe/mpererwe</t>
  </si>
  <si>
    <t>Balance from previous month (Sept)</t>
  </si>
  <si>
    <t>1 coke</t>
  </si>
  <si>
    <t>1 coffee</t>
  </si>
  <si>
    <t>1 dun hill</t>
  </si>
  <si>
    <t>Global bus/office</t>
  </si>
  <si>
    <t>home/the lowns</t>
  </si>
  <si>
    <t>office/kyengera</t>
  </si>
  <si>
    <t>kyengera/Natete</t>
  </si>
  <si>
    <t>Natete/Arua park</t>
  </si>
  <si>
    <t>Yellow fever jab Lydia</t>
  </si>
  <si>
    <t>management</t>
  </si>
  <si>
    <t>Oct_L_R1</t>
  </si>
  <si>
    <t>Oct_L_R2</t>
  </si>
  <si>
    <t>Oct_Inv_2</t>
  </si>
  <si>
    <t>01.10.24 Balance and advance</t>
  </si>
  <si>
    <t>Rafsanjan</t>
  </si>
  <si>
    <t>Cash withdraw cheq;397</t>
  </si>
  <si>
    <t>Nansana/Natete</t>
  </si>
  <si>
    <t>Natete/Rubaga</t>
  </si>
  <si>
    <t>Rubaga/Bakuli</t>
  </si>
  <si>
    <t>Airtime for Idi</t>
  </si>
  <si>
    <t>Support to William</t>
  </si>
  <si>
    <t>Transport with Nahiru</t>
  </si>
  <si>
    <t>Airtime for Gloria</t>
  </si>
  <si>
    <t>Soda with Eric</t>
  </si>
  <si>
    <t>Oct_i07_R1</t>
  </si>
  <si>
    <t>Oct_i07_R2</t>
  </si>
  <si>
    <t>Oct_i07_R3</t>
  </si>
  <si>
    <t>Oct_i07_R4</t>
  </si>
  <si>
    <t>Oct_i07_R5</t>
  </si>
  <si>
    <t>Oct_R_V18</t>
  </si>
  <si>
    <t>Oct_A_V20</t>
  </si>
  <si>
    <t>Oct_i07_V11</t>
  </si>
  <si>
    <t>Oct_M_V20</t>
  </si>
  <si>
    <t>Oct_i07_R6</t>
  </si>
  <si>
    <t>Oct_i07_V12</t>
  </si>
  <si>
    <t>transport for Francis</t>
  </si>
  <si>
    <t>Airtime for Enock</t>
  </si>
  <si>
    <t>Airtime for Bena</t>
  </si>
  <si>
    <t>office/mutasa kafero</t>
  </si>
  <si>
    <t>mutasa kafero/Nansana</t>
  </si>
  <si>
    <t>Nansana/Busega mkt</t>
  </si>
  <si>
    <t>Busega/cooper complex</t>
  </si>
  <si>
    <t>cooper complex/Gabba road</t>
  </si>
  <si>
    <t>Gabba road/ Mutasa kafero</t>
  </si>
  <si>
    <t>Car parking</t>
  </si>
  <si>
    <t>Oct_L_R3</t>
  </si>
  <si>
    <t>Oct_L_R4</t>
  </si>
  <si>
    <t>Processing Lydia's passport</t>
  </si>
  <si>
    <t>office</t>
  </si>
  <si>
    <t>Travel expenses</t>
  </si>
  <si>
    <t>Oct_Inv_1</t>
  </si>
  <si>
    <t>Oct_L_R5</t>
  </si>
  <si>
    <t>water bill</t>
  </si>
  <si>
    <t>Rent &amp; utilities</t>
  </si>
  <si>
    <t>Oct_L_R6</t>
  </si>
  <si>
    <t>Oct_L_R7</t>
  </si>
  <si>
    <t>Oct_Inv_3</t>
  </si>
  <si>
    <t>Oct_L_R8</t>
  </si>
  <si>
    <t>Oct_L_R9</t>
  </si>
  <si>
    <t>Bugolobi/Dancing cup</t>
  </si>
  <si>
    <t>Dancing cup/Bugolobi</t>
  </si>
  <si>
    <t>2 tea</t>
  </si>
  <si>
    <t>food bugolobi market</t>
  </si>
  <si>
    <t>Computer for lydia</t>
  </si>
  <si>
    <t>equipment</t>
  </si>
  <si>
    <t>Oct_Inv_4</t>
  </si>
  <si>
    <t>Oct_L_R12</t>
  </si>
  <si>
    <t>bank/KCCA</t>
  </si>
  <si>
    <t>KCCA/buganda road</t>
  </si>
  <si>
    <t>Buganda road/office</t>
  </si>
  <si>
    <t>Air ticket Lydia</t>
  </si>
  <si>
    <t>Oct_L_R13</t>
  </si>
  <si>
    <t>Lydia's Sept-Oct internet subscription</t>
  </si>
  <si>
    <t>internet</t>
  </si>
  <si>
    <t>Oct_L_R15</t>
  </si>
  <si>
    <t>Oct_Inv_5</t>
  </si>
  <si>
    <t>2 juices</t>
  </si>
  <si>
    <t>Lunch for Kayondo</t>
  </si>
  <si>
    <t>home/Oasis mall</t>
  </si>
  <si>
    <t>Oasis/home</t>
  </si>
  <si>
    <t>Airtime for Naka</t>
  </si>
  <si>
    <t>Offering at shirine</t>
  </si>
  <si>
    <t>office/Bweyogere</t>
  </si>
  <si>
    <t>Bweyogere/mpererwe</t>
  </si>
  <si>
    <t>mpererwe/mukaga</t>
  </si>
  <si>
    <t>mukaga/wampewo</t>
  </si>
  <si>
    <t>wampewo/home</t>
  </si>
  <si>
    <t>Reimbursement to Ruff</t>
  </si>
  <si>
    <t>mobile money transfer charges</t>
  </si>
  <si>
    <t>Prepaid electricity</t>
  </si>
  <si>
    <t>Sept-Oct internet subsiscription</t>
  </si>
  <si>
    <t>Airtime for vsenga</t>
  </si>
  <si>
    <t>Airtime for Gorinda</t>
  </si>
  <si>
    <t>Transport for Gorinda</t>
  </si>
  <si>
    <t>i93</t>
  </si>
  <si>
    <t>Reimbusrment to i93</t>
  </si>
  <si>
    <t>i41</t>
  </si>
  <si>
    <t>office nakasero</t>
  </si>
  <si>
    <t>nakasero/Acacia</t>
  </si>
  <si>
    <t>Acacia/Ntinda</t>
  </si>
  <si>
    <t>Ntinda/Naalya</t>
  </si>
  <si>
    <t>Naalya/home</t>
  </si>
  <si>
    <t>Oct_M_V21</t>
  </si>
  <si>
    <t>Oct_M_V23</t>
  </si>
  <si>
    <t>Oct_M_V24</t>
  </si>
  <si>
    <t>Oct_M_V25</t>
  </si>
  <si>
    <t>Oct_M_V26</t>
  </si>
  <si>
    <t>Oct_M_V27</t>
  </si>
  <si>
    <t>Oct_M_V28</t>
  </si>
  <si>
    <t>Oct_M_V29</t>
  </si>
  <si>
    <t>Airtime for i41</t>
  </si>
  <si>
    <t>Airtime for i93</t>
  </si>
  <si>
    <t>Oct_Inv_6</t>
  </si>
  <si>
    <t>Juice lydia</t>
  </si>
  <si>
    <t>10/29/30024</t>
  </si>
  <si>
    <t>Salsa</t>
  </si>
  <si>
    <t>Lunch for Philip</t>
  </si>
  <si>
    <t>office/Arena mall</t>
  </si>
  <si>
    <t>Town/office</t>
  </si>
  <si>
    <t>chicps chicken plate</t>
  </si>
  <si>
    <t>soda for Ruff</t>
  </si>
  <si>
    <t>office/luzira</t>
  </si>
  <si>
    <t>luzira/komamboga</t>
  </si>
  <si>
    <t>komamboga/office</t>
  </si>
  <si>
    <t>luzira/parliament</t>
  </si>
  <si>
    <t>parliament/office</t>
  </si>
  <si>
    <t>office /china town</t>
  </si>
  <si>
    <t>china town/Ham tower</t>
  </si>
  <si>
    <t>Ham shopping/senana</t>
  </si>
  <si>
    <t>senana/home</t>
  </si>
  <si>
    <t>soda at Nyumbani resturant</t>
  </si>
  <si>
    <t>Bought coffee from Jikoni</t>
  </si>
  <si>
    <t>Bought juice from diplomat</t>
  </si>
  <si>
    <t>office/buziga</t>
  </si>
  <si>
    <t>buziga/muyenga</t>
  </si>
  <si>
    <t>muyenga/maganjo</t>
  </si>
  <si>
    <t>office/bugolobi</t>
  </si>
  <si>
    <t>Roast coffe</t>
  </si>
  <si>
    <t>Peninah's Oct salary</t>
  </si>
  <si>
    <t>Repair of tables,door lock</t>
  </si>
  <si>
    <t>Cash withdraw chq; 402</t>
  </si>
  <si>
    <t>Oct_Re_V1</t>
  </si>
  <si>
    <t>oct_Re_V2</t>
  </si>
  <si>
    <t>Oct_Re_V2</t>
  </si>
  <si>
    <t>Oct_Re_V3</t>
  </si>
  <si>
    <t>Oct_Re_R1</t>
  </si>
  <si>
    <t>Reimbursement to i41</t>
  </si>
  <si>
    <t>office/Arena</t>
  </si>
  <si>
    <t>Oct_i41_V1</t>
  </si>
  <si>
    <t>Oct_i41_V2</t>
  </si>
  <si>
    <t>Oct_i41_V3</t>
  </si>
  <si>
    <t>Oct_i41_V4</t>
  </si>
  <si>
    <t>office Nsambya</t>
  </si>
  <si>
    <t>Nsambya/mengo</t>
  </si>
  <si>
    <t>mengo/kyebando</t>
  </si>
  <si>
    <t>kyebando/wandegeya</t>
  </si>
  <si>
    <t>wandegeya/home</t>
  </si>
  <si>
    <t>Oct_i93_V1</t>
  </si>
  <si>
    <t>Oct_i93_V2</t>
  </si>
  <si>
    <t>Oct_i93_V3</t>
  </si>
  <si>
    <t>Oct_i93_V4</t>
  </si>
  <si>
    <t>Arena/Ntinda</t>
  </si>
  <si>
    <t>Ntinda/Ham mall</t>
  </si>
  <si>
    <t>Ham mall/Tipsy</t>
  </si>
  <si>
    <t>Tipsy/home</t>
  </si>
  <si>
    <t>Oct_Re_V4</t>
  </si>
  <si>
    <t>office/Internal affairs</t>
  </si>
  <si>
    <t>Internal affairs/office</t>
  </si>
  <si>
    <t>Oct_L_R10</t>
  </si>
  <si>
    <t>Oct_L_R11</t>
  </si>
  <si>
    <t>Oct_L_V14</t>
  </si>
  <si>
    <t>Oct_L_V15</t>
  </si>
  <si>
    <t>Oct_L_V16</t>
  </si>
  <si>
    <t>Oct_L_V17</t>
  </si>
  <si>
    <t>Oct_L_V18</t>
  </si>
  <si>
    <t>Oct_L_V19</t>
  </si>
  <si>
    <t>Oct_A_V21</t>
  </si>
  <si>
    <t>Oct_R_V20</t>
  </si>
  <si>
    <t>Oct_R_V21</t>
  </si>
  <si>
    <t>Oct_R_R1</t>
  </si>
  <si>
    <t>Oct_R_VR1</t>
  </si>
  <si>
    <t>Oct_M_R1</t>
  </si>
  <si>
    <t>Oct_M_R2</t>
  </si>
  <si>
    <t>Oct_M_R3</t>
  </si>
  <si>
    <t>Oct_M_R4</t>
  </si>
  <si>
    <t>Oct_M_R5</t>
  </si>
  <si>
    <t>Oct_M_R6</t>
  </si>
  <si>
    <t>Oct_M_R7</t>
  </si>
  <si>
    <t>Oct_M_R8</t>
  </si>
  <si>
    <t>Oct_M_R9</t>
  </si>
  <si>
    <t>Oct_M_R10</t>
  </si>
  <si>
    <t>Oct_M_R11</t>
  </si>
  <si>
    <t>Oct_M_R12</t>
  </si>
  <si>
    <t>Oct_M_R13</t>
  </si>
  <si>
    <t>Oct_M_V22</t>
  </si>
  <si>
    <t>Oct_M_R14</t>
  </si>
  <si>
    <t>Oct_M_R15</t>
  </si>
  <si>
    <t>Oct_M_R16</t>
  </si>
  <si>
    <t>Oct_M_R17</t>
  </si>
  <si>
    <t>Oct_i07_V14</t>
  </si>
  <si>
    <t>Oct_i07_V15</t>
  </si>
  <si>
    <t>Oct_i07_V16</t>
  </si>
  <si>
    <t>Repair of phone mother board</t>
  </si>
  <si>
    <t>Oct_i07_R7</t>
  </si>
  <si>
    <t>Oct_i18_V12</t>
  </si>
  <si>
    <t>Intercity transport(kamp_kitgum)</t>
  </si>
  <si>
    <t>Accomodation</t>
  </si>
  <si>
    <t>lunch in the kitgum</t>
  </si>
  <si>
    <t>0/23/2024</t>
  </si>
  <si>
    <t>Bought super</t>
  </si>
  <si>
    <t>Bought lunch for Ketty and Joyce</t>
  </si>
  <si>
    <t xml:space="preserve">Bought lunch </t>
  </si>
  <si>
    <t>Bought dinner</t>
  </si>
  <si>
    <t>Bought water</t>
  </si>
  <si>
    <t>Bought breakfast</t>
  </si>
  <si>
    <t>Bought lunch</t>
  </si>
  <si>
    <t>10/262024</t>
  </si>
  <si>
    <t>Intercity transport(Gulu-kamp)</t>
  </si>
  <si>
    <t xml:space="preserve">Bought juice </t>
  </si>
  <si>
    <t>Oct_i18V11</t>
  </si>
  <si>
    <t>Oct_i18_R1</t>
  </si>
  <si>
    <t>Oct_i18_R2</t>
  </si>
  <si>
    <t>Oct_i18_R3</t>
  </si>
  <si>
    <t>Oct_i18_R4</t>
  </si>
  <si>
    <t>Oct_i18_V13</t>
  </si>
  <si>
    <t>Oct_i18_R5</t>
  </si>
  <si>
    <t>office/Namayiba</t>
  </si>
  <si>
    <t>Namayiba/kitgum</t>
  </si>
  <si>
    <t>Kitgum/hotel</t>
  </si>
  <si>
    <t>hotel/pader</t>
  </si>
  <si>
    <t>hotel/pador</t>
  </si>
  <si>
    <t>pador/hotel</t>
  </si>
  <si>
    <t>pader/Alikin hotel</t>
  </si>
  <si>
    <t>Alikin hotel/GH</t>
  </si>
  <si>
    <t>Kwaro GH/Everton GH</t>
  </si>
  <si>
    <t>Everton/Oasis hotel</t>
  </si>
  <si>
    <t>Oasis/Alikin hotel</t>
  </si>
  <si>
    <t>kitgum/Gulu</t>
  </si>
  <si>
    <t>Kitgum/kampala</t>
  </si>
  <si>
    <t>Kampala/home</t>
  </si>
  <si>
    <t>Alikin hotel/Kitgum</t>
  </si>
  <si>
    <t>Kitgum/pador</t>
  </si>
  <si>
    <t>pador/kitgum</t>
  </si>
  <si>
    <t>kisenyi/African village</t>
  </si>
  <si>
    <t>African village/Nsangi</t>
  </si>
  <si>
    <t>Nsangi/Mengo</t>
  </si>
  <si>
    <t>Bought lunch with Josephine</t>
  </si>
  <si>
    <t>Bought food for mukisa</t>
  </si>
  <si>
    <t>Oct_A_V24</t>
  </si>
  <si>
    <t>Hakim trust building</t>
  </si>
  <si>
    <t xml:space="preserve">Airtime </t>
  </si>
  <si>
    <t>office Nakawuka</t>
  </si>
  <si>
    <t>Nakawuka/Gaza land</t>
  </si>
  <si>
    <t>Gazaland/home</t>
  </si>
  <si>
    <t>Airtime for Brian</t>
  </si>
  <si>
    <t>soda for Ruff and Brian</t>
  </si>
  <si>
    <t>Oct_R_V22</t>
  </si>
  <si>
    <t>Oct_L_V20</t>
  </si>
  <si>
    <t>Cashwithdraw chq; 394</t>
  </si>
  <si>
    <t>Lydia's Sept NSSF chq:395</t>
  </si>
  <si>
    <t>Lydia's Sept PAYE chq:396</t>
  </si>
  <si>
    <t>Cashwithdraw chq; 397</t>
  </si>
  <si>
    <t>Lydia's Oct salary chq:400</t>
  </si>
  <si>
    <t>Dismus's Oct salary chq:399</t>
  </si>
  <si>
    <t>Jerome's Oct salary chq;401</t>
  </si>
  <si>
    <t>Oct security charges chq:398</t>
  </si>
  <si>
    <t>Cashwithdraw chq:402</t>
  </si>
  <si>
    <t>October</t>
  </si>
  <si>
    <t>Transfer from the USD Account</t>
  </si>
  <si>
    <t>Transfer to the operational account</t>
  </si>
  <si>
    <t>Fuel for Rebbecca's car</t>
  </si>
  <si>
    <t>Oct_Re_R2</t>
  </si>
  <si>
    <t>Oct_Re_V5</t>
  </si>
  <si>
    <t>Oct_Re_R3</t>
  </si>
  <si>
    <t>Purchase of a ream for Rebecca</t>
  </si>
  <si>
    <t>advance</t>
  </si>
  <si>
    <t>Oct_L_V24</t>
  </si>
  <si>
    <t>Oct_L_R16</t>
  </si>
  <si>
    <t>office/Namwongo</t>
  </si>
  <si>
    <t>Namwongo/kibuli</t>
  </si>
  <si>
    <t>kibuli/kyengera</t>
  </si>
  <si>
    <t>office/mengo</t>
  </si>
  <si>
    <t>mengo/kikoni</t>
  </si>
  <si>
    <t>kikoni/kasangati</t>
  </si>
  <si>
    <t>kasangati/home</t>
  </si>
  <si>
    <t>office/kawempe</t>
  </si>
  <si>
    <t>kawempe/kibuye</t>
  </si>
  <si>
    <t>kibuye/Busega</t>
  </si>
  <si>
    <t>Busega/home</t>
  </si>
  <si>
    <t>Bugolobi/home</t>
  </si>
  <si>
    <t>Oct_L_R20</t>
  </si>
  <si>
    <t>Oct_Inv_7</t>
  </si>
  <si>
    <t>Airtime for Rebecca(Ronald)</t>
  </si>
  <si>
    <t>Oct_L_R21</t>
  </si>
  <si>
    <t>Charges chque;  391</t>
  </si>
  <si>
    <t>Charges chque;  392</t>
  </si>
  <si>
    <t>Cashwithdraw charges chque; 394</t>
  </si>
  <si>
    <t>Cashwithdraw charges chque; 397</t>
  </si>
  <si>
    <t>Charges chque; 400</t>
  </si>
  <si>
    <t>charges chque; 399</t>
  </si>
  <si>
    <t>Charges chque;393</t>
  </si>
  <si>
    <t>Cashwithdraw charges chque;402</t>
  </si>
  <si>
    <t>Travel insurance</t>
  </si>
  <si>
    <t>Oct_L_V23</t>
  </si>
  <si>
    <t>Lunch lydia</t>
  </si>
  <si>
    <t>water, minute maid</t>
  </si>
  <si>
    <t>Bank/Nakawa</t>
  </si>
  <si>
    <t>Nakawa/office</t>
  </si>
  <si>
    <t>home/Mbuya</t>
  </si>
  <si>
    <t>Mbuya/home</t>
  </si>
  <si>
    <t>uganda</t>
  </si>
  <si>
    <t>Jeromes's Sept salary chq;391</t>
  </si>
  <si>
    <t>Dismus's Sept salary chq:392</t>
  </si>
  <si>
    <t>EAGLE UGANDA FINANCIAL REPORT OCTOBER 2024</t>
  </si>
  <si>
    <t>Cash Box Sept 2024</t>
  </si>
  <si>
    <t>31.10.2024  Balance and advance</t>
  </si>
  <si>
    <t>FINANCIAL POSITION AT 1/10/2024</t>
  </si>
  <si>
    <t>FINANCIAL POSITION AT 31/10/2024</t>
  </si>
  <si>
    <t>1.10.2024  Balance and advance</t>
  </si>
  <si>
    <t>1 tin black pepper(spice)</t>
  </si>
  <si>
    <t>4 boxes  of rwenzori water</t>
  </si>
  <si>
    <t>soap dish and dish washing sponges</t>
  </si>
  <si>
    <t>3 boxes of markers</t>
  </si>
  <si>
    <t>40 asorted pens</t>
  </si>
  <si>
    <t>Lunch for i07</t>
  </si>
  <si>
    <t>Supper for i07</t>
  </si>
  <si>
    <t>Refreshments during meetings</t>
  </si>
  <si>
    <t>2 ink catridges</t>
  </si>
  <si>
    <t>Phone screen guard for Rebecca</t>
  </si>
  <si>
    <t>Investigation materials</t>
  </si>
  <si>
    <t>lunch for i07</t>
  </si>
  <si>
    <t>breakfast for i07</t>
  </si>
  <si>
    <t xml:space="preserve">Refreshments </t>
  </si>
  <si>
    <t xml:space="preserve"> Lunch for i07</t>
  </si>
  <si>
    <t>Dinner for i07</t>
  </si>
  <si>
    <t>Sept water bill</t>
  </si>
  <si>
    <t>Snack for Howard(meeting with lydia</t>
  </si>
  <si>
    <t>Rent &amp; Utilities</t>
  </si>
  <si>
    <t>Transfer fees</t>
  </si>
  <si>
    <t>Refreshments during interviews(Lydia)</t>
  </si>
  <si>
    <t>Lunch for lydia during interviews</t>
  </si>
  <si>
    <t>Accomodation for i18</t>
  </si>
  <si>
    <t>Supper for i18</t>
  </si>
  <si>
    <t>Lunch for i18</t>
  </si>
  <si>
    <t>Refreshments for i18</t>
  </si>
  <si>
    <t>Dinner for i18</t>
  </si>
  <si>
    <t>Breakfast for i18</t>
  </si>
  <si>
    <t>Refreshments during meetings(lydia)</t>
  </si>
  <si>
    <t>Lunch for Kayondo during meetings</t>
  </si>
  <si>
    <t>Repair of investigator phone</t>
  </si>
  <si>
    <t>Refreshments during meeting(lydia)</t>
  </si>
  <si>
    <t>Lunch for Philip during meeting with lydia</t>
  </si>
  <si>
    <t>Coffee for office</t>
  </si>
  <si>
    <t>Lunch  for lydia</t>
  </si>
  <si>
    <t>Refreshments for Lydia</t>
  </si>
  <si>
    <t>Bank transfer charges</t>
  </si>
  <si>
    <t>Bank fees</t>
  </si>
  <si>
    <t>Chq; 398</t>
  </si>
  <si>
    <t>Chq; 401</t>
  </si>
  <si>
    <t>Sept security charges chq:393</t>
  </si>
  <si>
    <t>Bank  charges chq; 392</t>
  </si>
  <si>
    <t>Bank  charges chq; 391</t>
  </si>
  <si>
    <t>bank  charges chq;394</t>
  </si>
  <si>
    <t>Bank charges;397</t>
  </si>
  <si>
    <t>Bank charges chq;400</t>
  </si>
  <si>
    <t>Bank charges chq;399</t>
  </si>
  <si>
    <t>Bank charges chq; 393</t>
  </si>
  <si>
    <t>Bank charges chq; 402</t>
  </si>
  <si>
    <t>i07's Sept salary chq; 391</t>
  </si>
  <si>
    <t>i18's Sept salary chq; 392</t>
  </si>
  <si>
    <t>Lydia's Oct salary chq; 400</t>
  </si>
  <si>
    <t>Lydia's sept NSSF chq;395</t>
  </si>
  <si>
    <t>Lydia's Sept PAYE chq;396</t>
  </si>
  <si>
    <t>i18's Oct salary chq; 399</t>
  </si>
  <si>
    <t>Sept-security services chq;393</t>
  </si>
  <si>
    <t>Lydia's last advance payment</t>
  </si>
  <si>
    <t>I07's bal reconciation</t>
  </si>
  <si>
    <t>Personal balance i41</t>
  </si>
  <si>
    <t>Oct_i18_12</t>
  </si>
  <si>
    <t>Sept i18_Bal</t>
  </si>
  <si>
    <t>Oct_BS_1</t>
  </si>
  <si>
    <t>Oct_Re_R4</t>
  </si>
  <si>
    <t>Oct_BS_2</t>
  </si>
  <si>
    <t>Oct_L_V5</t>
  </si>
  <si>
    <t>Oct_BS_3</t>
  </si>
  <si>
    <t>Oct_BS_4</t>
  </si>
  <si>
    <t>1box of masks</t>
  </si>
  <si>
    <t>Oct_L_R17</t>
  </si>
  <si>
    <t>Oct_M_V30</t>
  </si>
  <si>
    <t>Oct_M_V31</t>
  </si>
  <si>
    <t>Oct_M_V32</t>
  </si>
  <si>
    <t>Oct_M_V33</t>
  </si>
  <si>
    <t>Oct_BS_5</t>
  </si>
  <si>
    <t>Oct_i07_V13</t>
  </si>
  <si>
    <t>Oct_BS_6</t>
  </si>
  <si>
    <t>Oct_BS_7</t>
  </si>
  <si>
    <t>Oct_L_R18</t>
  </si>
  <si>
    <t>Oct_L_R19</t>
  </si>
  <si>
    <t>Sept _Bal</t>
  </si>
  <si>
    <t>Oct_M_V34</t>
  </si>
  <si>
    <t>Oct_M_V35</t>
  </si>
  <si>
    <t>Oct_i18_R6</t>
  </si>
  <si>
    <t>Oct_i07_R8</t>
  </si>
  <si>
    <t>Oct_M_V36</t>
  </si>
  <si>
    <t>Oct_M_V37</t>
  </si>
  <si>
    <t>Oct_M_V38</t>
  </si>
  <si>
    <t>Oct_M_R18</t>
  </si>
  <si>
    <t>Oct_L_V21</t>
  </si>
  <si>
    <t>Oct_BS_8</t>
  </si>
  <si>
    <t>Oct_L_R22</t>
  </si>
  <si>
    <t>Oct_i07-Bal</t>
  </si>
  <si>
    <t>Oct_M_V39</t>
  </si>
  <si>
    <t>Oct_M_V40</t>
  </si>
  <si>
    <t>Oct_L_R23</t>
  </si>
  <si>
    <t>Oct_L_R24</t>
  </si>
  <si>
    <t>Oct_BS_10</t>
  </si>
  <si>
    <t>Oct_BS_9</t>
  </si>
  <si>
    <t>Oct_L_V</t>
  </si>
  <si>
    <t>Oct_Re_V6</t>
  </si>
  <si>
    <t>Oct_Re_V7</t>
  </si>
  <si>
    <t>Oct_L_V_24</t>
  </si>
  <si>
    <t>OAK</t>
  </si>
  <si>
    <t>Oct_L_R25</t>
  </si>
  <si>
    <t>Oct_L_R26</t>
  </si>
  <si>
    <t>Oct_L_R27</t>
  </si>
  <si>
    <t>i1</t>
  </si>
  <si>
    <t>i3</t>
  </si>
  <si>
    <t>Personal balance Legal Advisor-i1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</si>
</sst>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  <numFmt numFmtId="167" formatCode="_-* #,##0\ _F_-;\-* #,##0\ _F_-;_-* &quot;-&quot;??\ _F_-;_-@_-"/>
    <numFmt numFmtId="168" formatCode="_-* #,##0\ _€_-;\-* #,##0\ _€_-;_-* &quot;-&quot;??\ _€_-;_-@_-"/>
    <numFmt numFmtId="169" formatCode="#,##0.00;[Red]#,##0.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b/>
      <i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u/>
      <sz val="10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4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14" fillId="0" borderId="19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14" fillId="0" borderId="19" xfId="0" applyNumberFormat="1" applyFont="1" applyBorder="1" applyAlignment="1">
      <alignment vertical="center"/>
    </xf>
    <xf numFmtId="165" fontId="14" fillId="0" borderId="0" xfId="0" applyNumberFormat="1" applyFont="1"/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165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5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5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5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5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5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5" fontId="32" fillId="6" borderId="19" xfId="0" applyNumberFormat="1" applyFont="1" applyFill="1" applyBorder="1" applyAlignment="1">
      <alignment horizontal="left" vertical="center" wrapText="1"/>
    </xf>
    <xf numFmtId="14" fontId="19" fillId="0" borderId="19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0" fillId="0" borderId="19" xfId="0" applyBorder="1"/>
    <xf numFmtId="0" fontId="43" fillId="0" borderId="0" xfId="0" applyFont="1"/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 wrapText="1"/>
    </xf>
    <xf numFmtId="165" fontId="19" fillId="0" borderId="0" xfId="0" applyNumberFormat="1" applyFont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165" fontId="19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 wrapText="1"/>
    </xf>
    <xf numFmtId="4" fontId="38" fillId="0" borderId="0" xfId="0" applyNumberFormat="1" applyFont="1" applyAlignment="1">
      <alignment horizontal="left" vertical="center" wrapText="1"/>
    </xf>
    <xf numFmtId="0" fontId="41" fillId="0" borderId="0" xfId="0" applyFont="1"/>
    <xf numFmtId="165" fontId="0" fillId="0" borderId="19" xfId="0" applyNumberFormat="1" applyBorder="1"/>
    <xf numFmtId="3" fontId="19" fillId="0" borderId="9" xfId="0" applyNumberFormat="1" applyFont="1" applyBorder="1" applyAlignment="1">
      <alignment horizontal="left" vertical="center" wrapText="1"/>
    </xf>
    <xf numFmtId="165" fontId="38" fillId="0" borderId="18" xfId="0" applyNumberFormat="1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5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right" vertical="center" wrapText="1"/>
    </xf>
    <xf numFmtId="14" fontId="43" fillId="0" borderId="0" xfId="0" applyNumberFormat="1" applyFont="1"/>
    <xf numFmtId="0" fontId="0" fillId="6" borderId="19" xfId="0" applyFill="1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 wrapText="1"/>
    </xf>
    <xf numFmtId="164" fontId="4" fillId="6" borderId="16" xfId="2" applyFont="1" applyFill="1" applyBorder="1" applyAlignment="1">
      <alignment horizontal="right" wrapText="1"/>
    </xf>
    <xf numFmtId="164" fontId="4" fillId="6" borderId="19" xfId="2" applyFont="1" applyFill="1" applyBorder="1" applyAlignment="1">
      <alignment horizontal="right" wrapText="1"/>
    </xf>
    <xf numFmtId="0" fontId="0" fillId="6" borderId="16" xfId="0" applyFill="1" applyBorder="1" applyAlignment="1">
      <alignment horizontal="left" vertical="center"/>
    </xf>
    <xf numFmtId="164" fontId="4" fillId="6" borderId="16" xfId="2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165" fontId="0" fillId="6" borderId="19" xfId="0" applyNumberFormat="1" applyFill="1" applyBorder="1" applyAlignment="1">
      <alignment horizontal="right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5" fontId="33" fillId="6" borderId="19" xfId="0" applyNumberFormat="1" applyFont="1" applyFill="1" applyBorder="1" applyAlignment="1">
      <alignment horizontal="center" vertical="center" wrapText="1"/>
    </xf>
    <xf numFmtId="14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" fillId="6" borderId="3" xfId="2" applyFont="1" applyFill="1" applyBorder="1" applyAlignment="1">
      <alignment horizontal="right" wrapText="1"/>
    </xf>
    <xf numFmtId="4" fontId="18" fillId="0" borderId="19" xfId="2" applyNumberFormat="1" applyFont="1" applyBorder="1" applyAlignment="1">
      <alignment horizontal="center" vertical="center"/>
    </xf>
    <xf numFmtId="164" fontId="19" fillId="6" borderId="19" xfId="2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6" borderId="6" xfId="0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/>
    </xf>
    <xf numFmtId="14" fontId="33" fillId="6" borderId="19" xfId="0" applyNumberFormat="1" applyFont="1" applyFill="1" applyBorder="1" applyAlignment="1">
      <alignment horizontal="left" vertical="center" wrapText="1"/>
    </xf>
    <xf numFmtId="14" fontId="0" fillId="6" borderId="19" xfId="0" applyNumberFormat="1" applyFill="1" applyBorder="1" applyAlignment="1">
      <alignment horizontal="left"/>
    </xf>
    <xf numFmtId="165" fontId="0" fillId="6" borderId="19" xfId="40" applyNumberFormat="1" applyFont="1" applyFill="1" applyBorder="1" applyAlignment="1">
      <alignment horizontal="left" wrapText="1"/>
    </xf>
    <xf numFmtId="3" fontId="4" fillId="6" borderId="19" xfId="1" applyNumberFormat="1" applyFont="1" applyFill="1" applyBorder="1" applyAlignment="1">
      <alignment horizontal="left" wrapText="1"/>
    </xf>
    <xf numFmtId="3" fontId="9" fillId="0" borderId="17" xfId="1" applyNumberFormat="1" applyFont="1" applyBorder="1" applyAlignment="1">
      <alignment horizontal="left" vertical="center" wrapText="1"/>
    </xf>
    <xf numFmtId="165" fontId="0" fillId="0" borderId="0" xfId="0" applyNumberFormat="1"/>
    <xf numFmtId="4" fontId="18" fillId="0" borderId="0" xfId="0" applyNumberFormat="1" applyFont="1" applyAlignment="1">
      <alignment horizontal="center" vertical="center"/>
    </xf>
    <xf numFmtId="0" fontId="45" fillId="13" borderId="20" xfId="0" applyFont="1" applyFill="1" applyBorder="1"/>
    <xf numFmtId="165" fontId="45" fillId="13" borderId="21" xfId="0" applyNumberFormat="1" applyFont="1" applyFill="1" applyBorder="1"/>
    <xf numFmtId="0" fontId="46" fillId="8" borderId="22" xfId="0" applyFont="1" applyFill="1" applyBorder="1"/>
    <xf numFmtId="0" fontId="46" fillId="13" borderId="23" xfId="0" applyFont="1" applyFill="1" applyBorder="1" applyAlignment="1">
      <alignment wrapText="1"/>
    </xf>
    <xf numFmtId="165" fontId="45" fillId="13" borderId="19" xfId="0" applyNumberFormat="1" applyFont="1" applyFill="1" applyBorder="1" applyAlignment="1">
      <alignment wrapText="1"/>
    </xf>
    <xf numFmtId="0" fontId="46" fillId="8" borderId="14" xfId="0" applyFont="1" applyFill="1" applyBorder="1" applyAlignment="1">
      <alignment wrapText="1"/>
    </xf>
    <xf numFmtId="165" fontId="45" fillId="14" borderId="25" xfId="0" applyNumberFormat="1" applyFont="1" applyFill="1" applyBorder="1"/>
    <xf numFmtId="165" fontId="46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5" fontId="25" fillId="4" borderId="19" xfId="1" applyNumberFormat="1" applyFont="1" applyFill="1" applyBorder="1" applyAlignment="1">
      <alignment horizontal="center" vertical="center" wrapText="1"/>
    </xf>
    <xf numFmtId="165" fontId="25" fillId="4" borderId="19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 wrapText="1"/>
    </xf>
    <xf numFmtId="165" fontId="25" fillId="4" borderId="6" xfId="1" applyNumberFormat="1" applyFont="1" applyFill="1" applyBorder="1" applyAlignment="1">
      <alignment horizontal="center" vertical="center" wrapText="1"/>
    </xf>
    <xf numFmtId="165" fontId="47" fillId="8" borderId="19" xfId="1" applyNumberFormat="1" applyFont="1" applyFill="1" applyBorder="1" applyAlignment="1">
      <alignment horizontal="center" vertical="center"/>
    </xf>
    <xf numFmtId="165" fontId="18" fillId="0" borderId="19" xfId="2" applyNumberFormat="1" applyFont="1" applyBorder="1"/>
    <xf numFmtId="165" fontId="27" fillId="0" borderId="19" xfId="0" applyNumberFormat="1" applyFont="1" applyBorder="1" applyAlignment="1">
      <alignment vertical="top" wrapText="1"/>
    </xf>
    <xf numFmtId="165" fontId="48" fillId="0" borderId="19" xfId="2" applyNumberFormat="1" applyFont="1" applyBorder="1"/>
    <xf numFmtId="165" fontId="48" fillId="0" borderId="6" xfId="2" applyNumberFormat="1" applyFont="1" applyBorder="1"/>
    <xf numFmtId="165" fontId="47" fillId="8" borderId="19" xfId="2" applyNumberFormat="1" applyFont="1" applyFill="1" applyBorder="1"/>
    <xf numFmtId="14" fontId="25" fillId="0" borderId="19" xfId="0" applyNumberFormat="1" applyFont="1" applyBorder="1"/>
    <xf numFmtId="165" fontId="25" fillId="0" borderId="19" xfId="0" applyNumberFormat="1" applyFont="1" applyBorder="1"/>
    <xf numFmtId="165" fontId="25" fillId="0" borderId="19" xfId="2" applyNumberFormat="1" applyFont="1" applyBorder="1"/>
    <xf numFmtId="165" fontId="26" fillId="0" borderId="19" xfId="0" applyNumberFormat="1" applyFont="1" applyBorder="1" applyAlignment="1">
      <alignment vertical="top" wrapText="1"/>
    </xf>
    <xf numFmtId="165" fontId="25" fillId="0" borderId="6" xfId="2" applyNumberFormat="1" applyFont="1" applyBorder="1"/>
    <xf numFmtId="14" fontId="49" fillId="15" borderId="19" xfId="0" applyNumberFormat="1" applyFont="1" applyFill="1" applyBorder="1"/>
    <xf numFmtId="165" fontId="34" fillId="15" borderId="19" xfId="2" applyNumberFormat="1" applyFont="1" applyFill="1" applyBorder="1"/>
    <xf numFmtId="165" fontId="30" fillId="15" borderId="19" xfId="0" applyNumberFormat="1" applyFont="1" applyFill="1" applyBorder="1"/>
    <xf numFmtId="165" fontId="34" fillId="15" borderId="16" xfId="2" applyNumberFormat="1" applyFont="1" applyFill="1" applyBorder="1"/>
    <xf numFmtId="165" fontId="34" fillId="15" borderId="5" xfId="2" applyNumberFormat="1" applyFont="1" applyFill="1" applyBorder="1"/>
    <xf numFmtId="165" fontId="34" fillId="15" borderId="12" xfId="2" applyNumberFormat="1" applyFont="1" applyFill="1" applyBorder="1"/>
    <xf numFmtId="165" fontId="47" fillId="15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18" fillId="0" borderId="19" xfId="2" applyNumberFormat="1" applyFont="1" applyBorder="1" applyAlignment="1">
      <alignment horizontal="center"/>
    </xf>
    <xf numFmtId="165" fontId="28" fillId="0" borderId="19" xfId="2" applyNumberFormat="1" applyFont="1" applyBorder="1"/>
    <xf numFmtId="165" fontId="27" fillId="0" borderId="6" xfId="0" applyNumberFormat="1" applyFont="1" applyBorder="1"/>
    <xf numFmtId="0" fontId="50" fillId="0" borderId="19" xfId="0" applyFont="1" applyBorder="1"/>
    <xf numFmtId="165" fontId="50" fillId="0" borderId="19" xfId="0" applyNumberFormat="1" applyFont="1" applyBorder="1"/>
    <xf numFmtId="165" fontId="50" fillId="0" borderId="19" xfId="2" applyNumberFormat="1" applyFont="1" applyBorder="1"/>
    <xf numFmtId="165" fontId="50" fillId="0" borderId="6" xfId="2" applyNumberFormat="1" applyFont="1" applyBorder="1"/>
    <xf numFmtId="0" fontId="29" fillId="16" borderId="19" xfId="0" applyFont="1" applyFill="1" applyBorder="1"/>
    <xf numFmtId="165" fontId="26" fillId="16" borderId="19" xfId="0" applyNumberFormat="1" applyFont="1" applyFill="1" applyBorder="1"/>
    <xf numFmtId="165" fontId="26" fillId="16" borderId="6" xfId="0" applyNumberFormat="1" applyFont="1" applyFill="1" applyBorder="1"/>
    <xf numFmtId="165" fontId="47" fillId="16" borderId="19" xfId="2" applyNumberFormat="1" applyFont="1" applyFill="1" applyBorder="1"/>
    <xf numFmtId="0" fontId="51" fillId="0" borderId="16" xfId="0" applyFont="1" applyBorder="1"/>
    <xf numFmtId="165" fontId="52" fillId="0" borderId="16" xfId="0" applyNumberFormat="1" applyFont="1" applyBorder="1"/>
    <xf numFmtId="165" fontId="52" fillId="0" borderId="32" xfId="0" applyNumberFormat="1" applyFont="1" applyBorder="1"/>
    <xf numFmtId="165" fontId="53" fillId="8" borderId="19" xfId="2" applyNumberFormat="1" applyFont="1" applyFill="1" applyBorder="1"/>
    <xf numFmtId="0" fontId="29" fillId="0" borderId="16" xfId="0" applyFont="1" applyBorder="1"/>
    <xf numFmtId="165" fontId="26" fillId="0" borderId="16" xfId="0" applyNumberFormat="1" applyFont="1" applyBorder="1"/>
    <xf numFmtId="165" fontId="26" fillId="0" borderId="32" xfId="0" applyNumberFormat="1" applyFont="1" applyBorder="1"/>
    <xf numFmtId="0" fontId="29" fillId="12" borderId="18" xfId="0" applyFont="1" applyFill="1" applyBorder="1"/>
    <xf numFmtId="165" fontId="26" fillId="12" borderId="15" xfId="0" applyNumberFormat="1" applyFont="1" applyFill="1" applyBorder="1"/>
    <xf numFmtId="165" fontId="26" fillId="12" borderId="29" xfId="0" applyNumberFormat="1" applyFont="1" applyFill="1" applyBorder="1"/>
    <xf numFmtId="165" fontId="47" fillId="12" borderId="19" xfId="2" applyNumberFormat="1" applyFont="1" applyFill="1" applyBorder="1"/>
    <xf numFmtId="0" fontId="27" fillId="0" borderId="3" xfId="0" applyFont="1" applyBorder="1"/>
    <xf numFmtId="165" fontId="27" fillId="0" borderId="3" xfId="0" applyNumberFormat="1" applyFont="1" applyBorder="1"/>
    <xf numFmtId="165" fontId="27" fillId="0" borderId="13" xfId="0" applyNumberFormat="1" applyFont="1" applyBorder="1"/>
    <xf numFmtId="0" fontId="29" fillId="0" borderId="19" xfId="0" applyFont="1" applyBorder="1"/>
    <xf numFmtId="165" fontId="29" fillId="0" borderId="19" xfId="0" applyNumberFormat="1" applyFont="1" applyBorder="1"/>
    <xf numFmtId="165" fontId="26" fillId="0" borderId="19" xfId="0" applyNumberFormat="1" applyFont="1" applyBorder="1"/>
    <xf numFmtId="165" fontId="29" fillId="0" borderId="19" xfId="2" applyNumberFormat="1" applyFont="1" applyBorder="1"/>
    <xf numFmtId="165" fontId="29" fillId="0" borderId="6" xfId="2" applyNumberFormat="1" applyFont="1" applyBorder="1"/>
    <xf numFmtId="0" fontId="27" fillId="0" borderId="0" xfId="0" applyFont="1"/>
    <xf numFmtId="165" fontId="27" fillId="0" borderId="0" xfId="0" applyNumberFormat="1" applyFont="1"/>
    <xf numFmtId="0" fontId="30" fillId="0" borderId="0" xfId="0" applyFont="1"/>
    <xf numFmtId="165" fontId="41" fillId="0" borderId="0" xfId="0" applyNumberFormat="1" applyFont="1"/>
    <xf numFmtId="0" fontId="46" fillId="6" borderId="0" xfId="0" applyFont="1" applyFill="1"/>
    <xf numFmtId="0" fontId="46" fillId="6" borderId="0" xfId="0" applyFont="1" applyFill="1" applyAlignment="1">
      <alignment wrapText="1"/>
    </xf>
    <xf numFmtId="165" fontId="46" fillId="6" borderId="0" xfId="0" applyNumberFormat="1" applyFont="1" applyFill="1"/>
    <xf numFmtId="165" fontId="45" fillId="13" borderId="33" xfId="0" applyNumberFormat="1" applyFont="1" applyFill="1" applyBorder="1"/>
    <xf numFmtId="40" fontId="14" fillId="0" borderId="0" xfId="0" applyNumberFormat="1" applyFont="1" applyAlignment="1">
      <alignment horizontal="center" vertical="center"/>
    </xf>
    <xf numFmtId="165" fontId="50" fillId="6" borderId="19" xfId="2" applyNumberFormat="1" applyFont="1" applyFill="1" applyBorder="1"/>
    <xf numFmtId="0" fontId="41" fillId="0" borderId="0" xfId="0" applyFont="1" applyAlignment="1">
      <alignment horizontal="left" vertical="center"/>
    </xf>
    <xf numFmtId="0" fontId="0" fillId="0" borderId="10" xfId="0" applyBorder="1"/>
    <xf numFmtId="0" fontId="41" fillId="13" borderId="0" xfId="0" applyFont="1" applyFill="1"/>
    <xf numFmtId="17" fontId="42" fillId="11" borderId="5" xfId="0" applyNumberFormat="1" applyFont="1" applyFill="1" applyBorder="1"/>
    <xf numFmtId="0" fontId="41" fillId="19" borderId="10" xfId="0" applyFont="1" applyFill="1" applyBorder="1"/>
    <xf numFmtId="3" fontId="55" fillId="19" borderId="16" xfId="0" applyNumberFormat="1" applyFont="1" applyFill="1" applyBorder="1"/>
    <xf numFmtId="3" fontId="42" fillId="19" borderId="16" xfId="0" applyNumberFormat="1" applyFont="1" applyFill="1" applyBorder="1"/>
    <xf numFmtId="3" fontId="41" fillId="19" borderId="16" xfId="0" applyNumberFormat="1" applyFont="1" applyFill="1" applyBorder="1"/>
    <xf numFmtId="0" fontId="42" fillId="20" borderId="0" xfId="0" applyFont="1" applyFill="1"/>
    <xf numFmtId="3" fontId="19" fillId="20" borderId="5" xfId="0" applyNumberFormat="1" applyFont="1" applyFill="1" applyBorder="1"/>
    <xf numFmtId="0" fontId="41" fillId="12" borderId="4" xfId="0" applyFont="1" applyFill="1" applyBorder="1"/>
    <xf numFmtId="3" fontId="56" fillId="12" borderId="3" xfId="0" applyNumberFormat="1" applyFont="1" applyFill="1" applyBorder="1"/>
    <xf numFmtId="3" fontId="42" fillId="12" borderId="3" xfId="0" applyNumberFormat="1" applyFont="1" applyFill="1" applyBorder="1"/>
    <xf numFmtId="0" fontId="41" fillId="19" borderId="0" xfId="0" applyFont="1" applyFill="1"/>
    <xf numFmtId="3" fontId="42" fillId="19" borderId="5" xfId="0" applyNumberFormat="1" applyFont="1" applyFill="1" applyBorder="1"/>
    <xf numFmtId="3" fontId="41" fillId="19" borderId="5" xfId="0" applyNumberFormat="1" applyFont="1" applyFill="1" applyBorder="1"/>
    <xf numFmtId="0" fontId="0" fillId="0" borderId="32" xfId="0" applyBorder="1"/>
    <xf numFmtId="0" fontId="41" fillId="13" borderId="12" xfId="0" applyFont="1" applyFill="1" applyBorder="1"/>
    <xf numFmtId="0" fontId="41" fillId="13" borderId="32" xfId="0" applyFont="1" applyFill="1" applyBorder="1"/>
    <xf numFmtId="0" fontId="42" fillId="13" borderId="12" xfId="0" applyFont="1" applyFill="1" applyBorder="1"/>
    <xf numFmtId="0" fontId="41" fillId="13" borderId="13" xfId="0" applyFont="1" applyFill="1" applyBorder="1"/>
    <xf numFmtId="165" fontId="26" fillId="21" borderId="19" xfId="0" applyNumberFormat="1" applyFont="1" applyFill="1" applyBorder="1" applyAlignment="1">
      <alignment vertical="top" wrapText="1"/>
    </xf>
    <xf numFmtId="165" fontId="25" fillId="21" borderId="19" xfId="2" applyNumberFormat="1" applyFont="1" applyFill="1" applyBorder="1"/>
    <xf numFmtId="165" fontId="4" fillId="6" borderId="19" xfId="40" applyNumberFormat="1" applyFont="1" applyFill="1" applyBorder="1" applyAlignment="1">
      <alignment horizontal="left" vertical="center" wrapText="1"/>
    </xf>
    <xf numFmtId="167" fontId="42" fillId="19" borderId="16" xfId="2" applyNumberFormat="1" applyFont="1" applyFill="1" applyBorder="1" applyAlignment="1">
      <alignment horizontal="right" vertical="center"/>
    </xf>
    <xf numFmtId="164" fontId="0" fillId="0" borderId="0" xfId="2" applyFont="1"/>
    <xf numFmtId="165" fontId="57" fillId="0" borderId="16" xfId="0" applyNumberFormat="1" applyFont="1" applyBorder="1"/>
    <xf numFmtId="3" fontId="9" fillId="2" borderId="1" xfId="1" applyNumberFormat="1" applyFont="1" applyFill="1" applyBorder="1" applyAlignment="1">
      <alignment horizontal="center" wrapText="1"/>
    </xf>
    <xf numFmtId="165" fontId="9" fillId="2" borderId="1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165" fontId="9" fillId="2" borderId="1" xfId="2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14" fontId="9" fillId="2" borderId="1" xfId="1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/>
    </xf>
    <xf numFmtId="165" fontId="4" fillId="6" borderId="19" xfId="2" applyNumberFormat="1" applyFont="1" applyFill="1" applyBorder="1" applyAlignment="1">
      <alignment horizontal="right" wrapText="1"/>
    </xf>
    <xf numFmtId="165" fontId="4" fillId="6" borderId="19" xfId="2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left" vertical="center"/>
    </xf>
    <xf numFmtId="0" fontId="45" fillId="14" borderId="34" xfId="0" applyFont="1" applyFill="1" applyBorder="1" applyAlignment="1">
      <alignment wrapText="1"/>
    </xf>
    <xf numFmtId="165" fontId="45" fillId="14" borderId="16" xfId="0" applyNumberFormat="1" applyFont="1" applyFill="1" applyBorder="1"/>
    <xf numFmtId="4" fontId="27" fillId="6" borderId="19" xfId="0" applyNumberFormat="1" applyFont="1" applyFill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4" fontId="26" fillId="6" borderId="19" xfId="0" applyNumberFormat="1" applyFont="1" applyFill="1" applyBorder="1" applyAlignment="1">
      <alignment horizontal="center" vertical="center"/>
    </xf>
    <xf numFmtId="4" fontId="14" fillId="6" borderId="19" xfId="0" applyNumberFormat="1" applyFont="1" applyFill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30" fillId="6" borderId="19" xfId="0" applyNumberFormat="1" applyFont="1" applyFill="1" applyBorder="1" applyAlignment="1">
      <alignment horizontal="center" vertical="center"/>
    </xf>
    <xf numFmtId="4" fontId="20" fillId="6" borderId="19" xfId="0" applyNumberFormat="1" applyFont="1" applyFill="1" applyBorder="1" applyAlignment="1">
      <alignment horizontal="center" vertical="center"/>
    </xf>
    <xf numFmtId="0" fontId="0" fillId="6" borderId="19" xfId="0" applyFill="1" applyBorder="1"/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3" fontId="63" fillId="0" borderId="0" xfId="0" applyNumberFormat="1" applyFont="1" applyAlignment="1">
      <alignment vertical="center"/>
    </xf>
    <xf numFmtId="0" fontId="60" fillId="0" borderId="0" xfId="0" applyFont="1"/>
    <xf numFmtId="4" fontId="4" fillId="6" borderId="19" xfId="1" applyNumberFormat="1" applyFont="1" applyFill="1" applyBorder="1" applyAlignment="1">
      <alignment horizontal="right" wrapText="1"/>
    </xf>
    <xf numFmtId="4" fontId="9" fillId="6" borderId="19" xfId="0" applyNumberFormat="1" applyFont="1" applyFill="1" applyBorder="1" applyAlignment="1">
      <alignment horizontal="center" wrapText="1"/>
    </xf>
    <xf numFmtId="165" fontId="1" fillId="0" borderId="19" xfId="0" applyNumberFormat="1" applyFont="1" applyBorder="1" applyAlignment="1">
      <alignment horizontal="left" vertical="center" wrapText="1"/>
    </xf>
    <xf numFmtId="14" fontId="14" fillId="0" borderId="23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14" fillId="0" borderId="19" xfId="0" applyNumberFormat="1" applyFont="1" applyBorder="1" applyAlignment="1">
      <alignment horizontal="center" vertical="center"/>
    </xf>
    <xf numFmtId="164" fontId="33" fillId="6" borderId="19" xfId="2" applyFont="1" applyFill="1" applyBorder="1" applyAlignment="1">
      <alignment horizontal="right" wrapText="1"/>
    </xf>
    <xf numFmtId="3" fontId="4" fillId="6" borderId="19" xfId="1" applyNumberFormat="1" applyFont="1" applyFill="1" applyBorder="1" applyAlignment="1">
      <alignment horizontal="left" vertical="center" wrapText="1"/>
    </xf>
    <xf numFmtId="14" fontId="33" fillId="10" borderId="3" xfId="0" applyNumberFormat="1" applyFont="1" applyFill="1" applyBorder="1" applyAlignment="1">
      <alignment horizontal="center" wrapText="1"/>
    </xf>
    <xf numFmtId="3" fontId="33" fillId="10" borderId="2" xfId="0" applyNumberFormat="1" applyFont="1" applyFill="1" applyBorder="1" applyAlignment="1">
      <alignment horizontal="center" wrapText="1"/>
    </xf>
    <xf numFmtId="165" fontId="33" fillId="10" borderId="2" xfId="0" applyNumberFormat="1" applyFont="1" applyFill="1" applyBorder="1" applyAlignment="1">
      <alignment horizontal="center" wrapText="1"/>
    </xf>
    <xf numFmtId="4" fontId="33" fillId="10" borderId="2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center" vertical="center"/>
    </xf>
    <xf numFmtId="165" fontId="52" fillId="6" borderId="16" xfId="0" applyNumberFormat="1" applyFont="1" applyFill="1" applyBorder="1"/>
    <xf numFmtId="165" fontId="26" fillId="7" borderId="19" xfId="0" applyNumberFormat="1" applyFont="1" applyFill="1" applyBorder="1"/>
    <xf numFmtId="43" fontId="0" fillId="0" borderId="0" xfId="0" applyNumberFormat="1" applyAlignment="1">
      <alignment horizontal="left" vertical="center"/>
    </xf>
    <xf numFmtId="165" fontId="1" fillId="0" borderId="19" xfId="0" applyNumberFormat="1" applyFont="1" applyBorder="1" applyAlignment="1">
      <alignment horizontal="right" vertical="center" wrapText="1"/>
    </xf>
    <xf numFmtId="165" fontId="0" fillId="0" borderId="19" xfId="0" applyNumberFormat="1" applyBorder="1" applyAlignment="1">
      <alignment horizontal="right" vertical="center" wrapText="1"/>
    </xf>
    <xf numFmtId="165" fontId="9" fillId="0" borderId="27" xfId="0" applyNumberFormat="1" applyFont="1" applyBorder="1" applyAlignment="1">
      <alignment horizontal="right" vertical="center" wrapText="1"/>
    </xf>
    <xf numFmtId="3" fontId="19" fillId="6" borderId="11" xfId="1" applyNumberFormat="1" applyFont="1" applyFill="1" applyBorder="1" applyAlignment="1">
      <alignment horizontal="left" wrapText="1"/>
    </xf>
    <xf numFmtId="0" fontId="67" fillId="6" borderId="19" xfId="0" applyFont="1" applyFill="1" applyBorder="1" applyAlignment="1">
      <alignment horizontal="left" vertical="center"/>
    </xf>
    <xf numFmtId="0" fontId="67" fillId="6" borderId="19" xfId="0" applyFont="1" applyFill="1" applyBorder="1" applyAlignment="1">
      <alignment horizontal="left" vertical="center" wrapText="1"/>
    </xf>
    <xf numFmtId="165" fontId="38" fillId="0" borderId="15" xfId="0" applyNumberFormat="1" applyFont="1" applyBorder="1" applyAlignment="1">
      <alignment horizontal="right" vertical="center" wrapText="1"/>
    </xf>
    <xf numFmtId="3" fontId="0" fillId="6" borderId="19" xfId="0" applyNumberFormat="1" applyFill="1" applyBorder="1" applyAlignment="1">
      <alignment horizontal="left" wrapText="1"/>
    </xf>
    <xf numFmtId="3" fontId="16" fillId="0" borderId="0" xfId="0" applyNumberFormat="1" applyFont="1" applyAlignment="1">
      <alignment vertical="center"/>
    </xf>
    <xf numFmtId="14" fontId="9" fillId="0" borderId="31" xfId="1" applyNumberFormat="1" applyFont="1" applyBorder="1" applyAlignment="1">
      <alignment horizontal="left" wrapText="1"/>
    </xf>
    <xf numFmtId="3" fontId="9" fillId="0" borderId="17" xfId="1" applyNumberFormat="1" applyFont="1" applyBorder="1" applyAlignment="1">
      <alignment horizontal="left" wrapText="1"/>
    </xf>
    <xf numFmtId="0" fontId="67" fillId="6" borderId="19" xfId="0" applyFont="1" applyFill="1" applyBorder="1"/>
    <xf numFmtId="0" fontId="0" fillId="6" borderId="0" xfId="0" applyFill="1"/>
    <xf numFmtId="165" fontId="0" fillId="6" borderId="6" xfId="0" applyNumberFormat="1" applyFill="1" applyBorder="1" applyAlignment="1">
      <alignment horizontal="right" vertical="center" wrapText="1"/>
    </xf>
    <xf numFmtId="164" fontId="0" fillId="6" borderId="18" xfId="0" applyNumberFormat="1" applyFill="1" applyBorder="1" applyAlignment="1">
      <alignment horizontal="right" vertical="center" wrapText="1"/>
    </xf>
    <xf numFmtId="164" fontId="0" fillId="6" borderId="15" xfId="0" applyNumberFormat="1" applyFill="1" applyBorder="1" applyAlignment="1">
      <alignment horizontal="right" vertical="center" wrapText="1"/>
    </xf>
    <xf numFmtId="164" fontId="0" fillId="6" borderId="27" xfId="0" applyNumberFormat="1" applyFill="1" applyBorder="1" applyAlignment="1">
      <alignment horizontal="right" vertical="center" wrapText="1"/>
    </xf>
    <xf numFmtId="0" fontId="0" fillId="6" borderId="0" xfId="0" applyFill="1" applyAlignment="1">
      <alignment horizontal="left" vertical="center" wrapText="1"/>
    </xf>
    <xf numFmtId="43" fontId="0" fillId="6" borderId="0" xfId="0" applyNumberFormat="1" applyFill="1" applyAlignment="1">
      <alignment horizontal="left" vertical="center"/>
    </xf>
    <xf numFmtId="0" fontId="0" fillId="0" borderId="0" xfId="0" pivotButton="1"/>
    <xf numFmtId="164" fontId="0" fillId="0" borderId="0" xfId="0" applyNumberFormat="1" applyAlignment="1">
      <alignment horizontal="right" wrapText="1"/>
    </xf>
    <xf numFmtId="0" fontId="0" fillId="6" borderId="19" xfId="0" pivotButton="1" applyFill="1" applyBorder="1" applyAlignment="1">
      <alignment horizontal="left" vertical="center"/>
    </xf>
    <xf numFmtId="0" fontId="0" fillId="6" borderId="19" xfId="0" pivotButton="1" applyFill="1" applyBorder="1" applyAlignment="1">
      <alignment horizontal="left" vertical="center" wrapText="1"/>
    </xf>
    <xf numFmtId="0" fontId="54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4" fontId="20" fillId="0" borderId="0" xfId="0" applyNumberFormat="1" applyFont="1" applyAlignment="1">
      <alignment horizontal="center" vertical="center"/>
    </xf>
    <xf numFmtId="3" fontId="42" fillId="12" borderId="5" xfId="0" applyNumberFormat="1" applyFont="1" applyFill="1" applyBorder="1"/>
    <xf numFmtId="3" fontId="41" fillId="0" borderId="28" xfId="0" applyNumberFormat="1" applyFont="1" applyBorder="1"/>
    <xf numFmtId="164" fontId="32" fillId="6" borderId="19" xfId="2" applyFont="1" applyFill="1" applyBorder="1" applyAlignment="1">
      <alignment horizontal="right" wrapText="1"/>
    </xf>
    <xf numFmtId="165" fontId="32" fillId="6" borderId="19" xfId="0" applyNumberFormat="1" applyFont="1" applyFill="1" applyBorder="1" applyAlignment="1">
      <alignment horizontal="center" vertical="center" wrapText="1"/>
    </xf>
    <xf numFmtId="3" fontId="32" fillId="6" borderId="19" xfId="0" applyNumberFormat="1" applyFont="1" applyFill="1" applyBorder="1" applyAlignment="1">
      <alignment horizontal="center" vertical="center" wrapText="1"/>
    </xf>
    <xf numFmtId="3" fontId="32" fillId="6" borderId="2" xfId="0" applyNumberFormat="1" applyFont="1" applyFill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0" fillId="6" borderId="6" xfId="0" pivotButton="1" applyFill="1" applyBorder="1" applyAlignment="1">
      <alignment horizontal="left" vertical="center"/>
    </xf>
    <xf numFmtId="164" fontId="4" fillId="6" borderId="19" xfId="2" pivotButton="1" applyFont="1" applyFill="1" applyBorder="1" applyAlignment="1">
      <alignment horizontal="right" wrapText="1"/>
    </xf>
    <xf numFmtId="0" fontId="41" fillId="6" borderId="19" xfId="0" applyFont="1" applyFill="1" applyBorder="1"/>
    <xf numFmtId="3" fontId="42" fillId="6" borderId="19" xfId="0" applyNumberFormat="1" applyFont="1" applyFill="1" applyBorder="1"/>
    <xf numFmtId="165" fontId="9" fillId="0" borderId="17" xfId="1" applyNumberFormat="1" applyFont="1" applyBorder="1" applyAlignment="1">
      <alignment horizontal="left" wrapText="1"/>
    </xf>
    <xf numFmtId="165" fontId="9" fillId="0" borderId="17" xfId="2" applyNumberFormat="1" applyFont="1" applyBorder="1" applyAlignment="1">
      <alignment horizontal="center"/>
    </xf>
    <xf numFmtId="165" fontId="9" fillId="0" borderId="17" xfId="2" applyNumberFormat="1" applyFont="1" applyBorder="1" applyAlignment="1">
      <alignment horizontal="right" wrapText="1"/>
    </xf>
    <xf numFmtId="165" fontId="9" fillId="0" borderId="17" xfId="40" applyNumberFormat="1" applyFont="1" applyBorder="1" applyAlignment="1">
      <alignment horizontal="left" vertical="center" wrapText="1"/>
    </xf>
    <xf numFmtId="165" fontId="9" fillId="0" borderId="37" xfId="40" applyNumberFormat="1" applyFont="1" applyBorder="1" applyAlignment="1">
      <alignment horizontal="left" vertical="center" wrapText="1"/>
    </xf>
    <xf numFmtId="3" fontId="9" fillId="0" borderId="38" xfId="1" applyNumberFormat="1" applyFont="1" applyBorder="1" applyAlignment="1">
      <alignment horizontal="left" vertical="center" wrapText="1"/>
    </xf>
    <xf numFmtId="3" fontId="9" fillId="0" borderId="17" xfId="0" applyNumberFormat="1" applyFont="1" applyBorder="1" applyAlignment="1">
      <alignment horizontal="left" vertical="center" wrapText="1"/>
    </xf>
    <xf numFmtId="4" fontId="9" fillId="0" borderId="39" xfId="0" applyNumberFormat="1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165" fontId="0" fillId="6" borderId="19" xfId="0" applyNumberFormat="1" applyFill="1" applyBorder="1" applyAlignment="1">
      <alignment horizontal="right" wrapText="1"/>
    </xf>
    <xf numFmtId="164" fontId="19" fillId="6" borderId="19" xfId="2" applyFont="1" applyFill="1" applyBorder="1" applyAlignment="1">
      <alignment horizontal="right" vertical="center" wrapText="1"/>
    </xf>
    <xf numFmtId="0" fontId="0" fillId="6" borderId="19" xfId="0" applyFill="1" applyBorder="1" applyAlignment="1">
      <alignment horizontal="left" wrapText="1"/>
    </xf>
    <xf numFmtId="164" fontId="19" fillId="6" borderId="16" xfId="2" applyFont="1" applyFill="1" applyBorder="1" applyAlignment="1">
      <alignment horizontal="right" wrapText="1"/>
    </xf>
    <xf numFmtId="164" fontId="4" fillId="6" borderId="5" xfId="2" applyFont="1" applyFill="1" applyBorder="1" applyAlignment="1">
      <alignment horizontal="right" wrapText="1"/>
    </xf>
    <xf numFmtId="3" fontId="0" fillId="6" borderId="19" xfId="0" applyNumberFormat="1" applyFill="1" applyBorder="1" applyAlignment="1">
      <alignment horizontal="left" vertical="center" wrapText="1"/>
    </xf>
    <xf numFmtId="4" fontId="0" fillId="6" borderId="19" xfId="0" applyNumberFormat="1" applyFill="1" applyBorder="1" applyAlignment="1">
      <alignment horizontal="left" vertical="center" wrapText="1"/>
    </xf>
    <xf numFmtId="14" fontId="41" fillId="22" borderId="19" xfId="1" applyNumberFormat="1" applyFont="1" applyFill="1" applyBorder="1" applyAlignment="1">
      <alignment horizontal="left" vertical="center" wrapText="1"/>
    </xf>
    <xf numFmtId="3" fontId="41" fillId="22" borderId="19" xfId="1" applyNumberFormat="1" applyFont="1" applyFill="1" applyBorder="1" applyAlignment="1">
      <alignment horizontal="left" vertical="center" wrapText="1"/>
    </xf>
    <xf numFmtId="165" fontId="41" fillId="22" borderId="19" xfId="1" applyNumberFormat="1" applyFont="1" applyFill="1" applyBorder="1" applyAlignment="1">
      <alignment horizontal="left" vertical="center" wrapText="1"/>
    </xf>
    <xf numFmtId="164" fontId="41" fillId="22" borderId="19" xfId="2" applyFont="1" applyFill="1" applyBorder="1" applyAlignment="1">
      <alignment horizontal="right" vertical="center" wrapText="1"/>
    </xf>
    <xf numFmtId="165" fontId="41" fillId="22" borderId="19" xfId="40" applyNumberFormat="1" applyFont="1" applyFill="1" applyBorder="1" applyAlignment="1">
      <alignment horizontal="left" vertical="center" wrapText="1"/>
    </xf>
    <xf numFmtId="0" fontId="41" fillId="22" borderId="19" xfId="0" applyFont="1" applyFill="1" applyBorder="1" applyAlignment="1">
      <alignment horizontal="left" vertical="center"/>
    </xf>
    <xf numFmtId="4" fontId="41" fillId="22" borderId="19" xfId="0" applyNumberFormat="1" applyFont="1" applyFill="1" applyBorder="1" applyAlignment="1">
      <alignment horizontal="left" vertical="center" wrapText="1"/>
    </xf>
    <xf numFmtId="3" fontId="41" fillId="22" borderId="19" xfId="0" applyNumberFormat="1" applyFont="1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/>
    </xf>
    <xf numFmtId="3" fontId="19" fillId="6" borderId="19" xfId="1" applyNumberFormat="1" applyFont="1" applyFill="1" applyBorder="1" applyAlignment="1">
      <alignment horizontal="left" wrapText="1"/>
    </xf>
    <xf numFmtId="165" fontId="45" fillId="14" borderId="32" xfId="0" applyNumberFormat="1" applyFont="1" applyFill="1" applyBorder="1"/>
    <xf numFmtId="0" fontId="46" fillId="8" borderId="35" xfId="0" applyFont="1" applyFill="1" applyBorder="1" applyAlignment="1">
      <alignment wrapText="1"/>
    </xf>
    <xf numFmtId="0" fontId="0" fillId="0" borderId="3" xfId="0" applyBorder="1"/>
    <xf numFmtId="169" fontId="20" fillId="8" borderId="28" xfId="0" applyNumberFormat="1" applyFont="1" applyFill="1" applyBorder="1" applyAlignment="1">
      <alignment horizontal="right"/>
    </xf>
    <xf numFmtId="165" fontId="26" fillId="0" borderId="0" xfId="0" applyNumberFormat="1" applyFont="1" applyAlignment="1">
      <alignment horizontal="left" vertical="center" wrapText="1"/>
    </xf>
    <xf numFmtId="14" fontId="0" fillId="6" borderId="19" xfId="1" applyNumberFormat="1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left" vertical="center" wrapText="1"/>
    </xf>
    <xf numFmtId="14" fontId="41" fillId="0" borderId="19" xfId="0" applyNumberFormat="1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165" fontId="70" fillId="0" borderId="0" xfId="0" applyNumberFormat="1" applyFont="1" applyAlignment="1">
      <alignment horizontal="center" vertical="center"/>
    </xf>
    <xf numFmtId="165" fontId="68" fillId="0" borderId="0" xfId="0" applyNumberFormat="1" applyFont="1" applyAlignment="1">
      <alignment vertical="center"/>
    </xf>
    <xf numFmtId="165" fontId="69" fillId="0" borderId="0" xfId="0" applyNumberFormat="1" applyFont="1" applyAlignment="1">
      <alignment horizontal="right" vertical="center"/>
    </xf>
    <xf numFmtId="165" fontId="69" fillId="0" borderId="0" xfId="0" applyNumberFormat="1" applyFont="1" applyAlignment="1">
      <alignment vertical="center"/>
    </xf>
    <xf numFmtId="0" fontId="69" fillId="0" borderId="0" xfId="0" applyFont="1" applyAlignment="1">
      <alignment horizontal="left" vertical="center"/>
    </xf>
    <xf numFmtId="0" fontId="68" fillId="0" borderId="12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69" fillId="0" borderId="0" xfId="0" applyFont="1" applyAlignment="1">
      <alignment horizontal="center" vertical="center"/>
    </xf>
    <xf numFmtId="49" fontId="69" fillId="0" borderId="0" xfId="0" applyNumberFormat="1" applyFont="1" applyAlignment="1">
      <alignment vertical="center"/>
    </xf>
    <xf numFmtId="0" fontId="69" fillId="11" borderId="34" xfId="0" applyFont="1" applyFill="1" applyBorder="1" applyAlignment="1">
      <alignment horizontal="center" vertical="center"/>
    </xf>
    <xf numFmtId="0" fontId="69" fillId="11" borderId="16" xfId="0" applyFont="1" applyFill="1" applyBorder="1" applyAlignment="1">
      <alignment horizontal="center" vertical="center"/>
    </xf>
    <xf numFmtId="165" fontId="69" fillId="11" borderId="16" xfId="0" applyNumberFormat="1" applyFont="1" applyFill="1" applyBorder="1" applyAlignment="1">
      <alignment horizontal="center" vertical="center"/>
    </xf>
    <xf numFmtId="165" fontId="69" fillId="11" borderId="35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164" fontId="71" fillId="6" borderId="19" xfId="2" applyFont="1" applyFill="1" applyBorder="1" applyAlignment="1">
      <alignment horizontal="right" wrapText="1"/>
    </xf>
    <xf numFmtId="0" fontId="16" fillId="0" borderId="0" xfId="0" applyFont="1"/>
    <xf numFmtId="14" fontId="14" fillId="0" borderId="9" xfId="0" applyNumberFormat="1" applyFont="1" applyBorder="1" applyAlignment="1">
      <alignment horizontal="left" vertical="center"/>
    </xf>
    <xf numFmtId="3" fontId="4" fillId="6" borderId="11" xfId="1" applyNumberFormat="1" applyFont="1" applyFill="1" applyBorder="1" applyAlignment="1">
      <alignment horizontal="left" vertical="center" wrapText="1"/>
    </xf>
    <xf numFmtId="0" fontId="41" fillId="22" borderId="19" xfId="0" applyFont="1" applyFill="1" applyBorder="1" applyAlignment="1">
      <alignment horizontal="left" vertical="center" wrapText="1"/>
    </xf>
    <xf numFmtId="3" fontId="42" fillId="22" borderId="11" xfId="1" applyNumberFormat="1" applyFont="1" applyFill="1" applyBorder="1" applyAlignment="1">
      <alignment horizontal="left" wrapText="1"/>
    </xf>
    <xf numFmtId="165" fontId="4" fillId="6" borderId="19" xfId="40" applyNumberFormat="1" applyFont="1" applyFill="1" applyBorder="1" applyAlignment="1">
      <alignment horizontal="left" wrapText="1"/>
    </xf>
    <xf numFmtId="3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horizontal="left" vertical="top" wrapText="1"/>
    </xf>
    <xf numFmtId="165" fontId="0" fillId="6" borderId="19" xfId="0" applyNumberFormat="1" applyFill="1" applyBorder="1" applyAlignment="1">
      <alignment horizontal="right" vertical="center"/>
    </xf>
    <xf numFmtId="164" fontId="41" fillId="6" borderId="18" xfId="2" applyFont="1" applyFill="1" applyBorder="1" applyAlignment="1">
      <alignment horizontal="right" wrapText="1"/>
    </xf>
    <xf numFmtId="164" fontId="41" fillId="6" borderId="28" xfId="2" applyFont="1" applyFill="1" applyBorder="1" applyAlignment="1">
      <alignment horizontal="right" wrapText="1"/>
    </xf>
    <xf numFmtId="0" fontId="19" fillId="6" borderId="19" xfId="0" applyFont="1" applyFill="1" applyBorder="1" applyAlignment="1">
      <alignment horizontal="left" wrapText="1"/>
    </xf>
    <xf numFmtId="164" fontId="0" fillId="6" borderId="19" xfId="2" applyFont="1" applyFill="1" applyBorder="1" applyAlignment="1">
      <alignment horizontal="right" wrapText="1"/>
    </xf>
    <xf numFmtId="165" fontId="4" fillId="6" borderId="9" xfId="40" applyNumberFormat="1" applyFont="1" applyFill="1" applyBorder="1" applyAlignment="1">
      <alignment horizontal="left" vertical="center" wrapText="1"/>
    </xf>
    <xf numFmtId="17" fontId="61" fillId="0" borderId="0" xfId="0" applyNumberFormat="1" applyFont="1" applyAlignment="1">
      <alignment vertical="center"/>
    </xf>
    <xf numFmtId="4" fontId="19" fillId="6" borderId="19" xfId="0" applyNumberFormat="1" applyFont="1" applyFill="1" applyBorder="1" applyAlignment="1">
      <alignment horizontal="left" vertical="center" wrapText="1"/>
    </xf>
    <xf numFmtId="14" fontId="0" fillId="6" borderId="19" xfId="0" applyNumberFormat="1" applyFill="1" applyBorder="1" applyAlignment="1">
      <alignment horizontal="left" vertical="center"/>
    </xf>
    <xf numFmtId="3" fontId="3" fillId="0" borderId="19" xfId="0" applyNumberFormat="1" applyFont="1" applyBorder="1" applyAlignment="1">
      <alignment horizontal="left" vertical="top"/>
    </xf>
    <xf numFmtId="164" fontId="9" fillId="0" borderId="17" xfId="2" applyFont="1" applyBorder="1" applyAlignment="1">
      <alignment horizontal="right" wrapText="1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vertical="center"/>
    </xf>
    <xf numFmtId="3" fontId="19" fillId="6" borderId="19" xfId="1" applyNumberFormat="1" applyFont="1" applyFill="1" applyBorder="1" applyAlignment="1">
      <alignment horizontal="left" vertical="center" wrapText="1"/>
    </xf>
    <xf numFmtId="165" fontId="19" fillId="6" borderId="19" xfId="40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/>
    </xf>
    <xf numFmtId="3" fontId="0" fillId="6" borderId="0" xfId="0" applyNumberFormat="1" applyFill="1" applyAlignment="1">
      <alignment horizontal="left" vertical="center" wrapText="1"/>
    </xf>
    <xf numFmtId="165" fontId="19" fillId="6" borderId="19" xfId="40" applyNumberFormat="1" applyFont="1" applyFill="1" applyBorder="1" applyAlignment="1">
      <alignment horizontal="left" wrapText="1"/>
    </xf>
    <xf numFmtId="0" fontId="19" fillId="6" borderId="19" xfId="0" applyFont="1" applyFill="1" applyBorder="1" applyAlignment="1">
      <alignment horizontal="left"/>
    </xf>
    <xf numFmtId="165" fontId="19" fillId="6" borderId="19" xfId="2" applyNumberFormat="1" applyFont="1" applyFill="1" applyBorder="1" applyAlignment="1">
      <alignment horizontal="right" vertical="center" wrapText="1"/>
    </xf>
    <xf numFmtId="17" fontId="69" fillId="0" borderId="0" xfId="0" applyNumberFormat="1" applyFont="1" applyAlignment="1">
      <alignment horizontal="left" vertical="center"/>
    </xf>
    <xf numFmtId="0" fontId="69" fillId="11" borderId="48" xfId="0" applyFont="1" applyFill="1" applyBorder="1" applyAlignment="1">
      <alignment vertical="center"/>
    </xf>
    <xf numFmtId="0" fontId="69" fillId="11" borderId="3" xfId="0" applyFont="1" applyFill="1" applyBorder="1" applyAlignment="1">
      <alignment vertical="center"/>
    </xf>
    <xf numFmtId="165" fontId="69" fillId="11" borderId="3" xfId="0" applyNumberFormat="1" applyFont="1" applyFill="1" applyBorder="1" applyAlignment="1">
      <alignment vertical="center"/>
    </xf>
    <xf numFmtId="165" fontId="69" fillId="11" borderId="49" xfId="0" applyNumberFormat="1" applyFont="1" applyFill="1" applyBorder="1" applyAlignment="1">
      <alignment vertical="center"/>
    </xf>
    <xf numFmtId="165" fontId="4" fillId="6" borderId="19" xfId="1" applyNumberFormat="1" applyFont="1" applyFill="1" applyBorder="1" applyAlignment="1">
      <alignment horizontal="left" vertical="center" wrapText="1"/>
    </xf>
    <xf numFmtId="0" fontId="72" fillId="6" borderId="19" xfId="0" applyFont="1" applyFill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/>
    </xf>
    <xf numFmtId="165" fontId="0" fillId="6" borderId="9" xfId="40" applyNumberFormat="1" applyFont="1" applyFill="1" applyBorder="1" applyAlignment="1">
      <alignment horizontal="left" wrapText="1"/>
    </xf>
    <xf numFmtId="14" fontId="0" fillId="6" borderId="16" xfId="0" applyNumberFormat="1" applyFill="1" applyBorder="1" applyAlignment="1">
      <alignment horizontal="left" vertical="center" wrapText="1"/>
    </xf>
    <xf numFmtId="14" fontId="0" fillId="6" borderId="11" xfId="0" applyNumberFormat="1" applyFill="1" applyBorder="1" applyAlignment="1">
      <alignment horizontal="left" vertical="center" wrapText="1"/>
    </xf>
    <xf numFmtId="14" fontId="1" fillId="6" borderId="19" xfId="0" applyNumberFormat="1" applyFont="1" applyFill="1" applyBorder="1" applyAlignment="1">
      <alignment horizontal="left" vertical="center" wrapText="1"/>
    </xf>
    <xf numFmtId="14" fontId="2" fillId="6" borderId="16" xfId="0" applyNumberFormat="1" applyFont="1" applyFill="1" applyBorder="1" applyAlignment="1">
      <alignment horizontal="left" vertical="center" wrapText="1"/>
    </xf>
    <xf numFmtId="14" fontId="9" fillId="21" borderId="19" xfId="1" applyNumberFormat="1" applyFont="1" applyFill="1" applyBorder="1" applyAlignment="1">
      <alignment horizontal="center" vertical="center" wrapText="1"/>
    </xf>
    <xf numFmtId="3" fontId="9" fillId="21" borderId="19" xfId="1" applyNumberFormat="1" applyFont="1" applyFill="1" applyBorder="1" applyAlignment="1">
      <alignment horizontal="center" vertical="center" wrapText="1"/>
    </xf>
    <xf numFmtId="165" fontId="9" fillId="21" borderId="19" xfId="1" applyNumberFormat="1" applyFont="1" applyFill="1" applyBorder="1" applyAlignment="1">
      <alignment horizontal="center" vertical="center" wrapText="1"/>
    </xf>
    <xf numFmtId="165" fontId="9" fillId="21" borderId="19" xfId="40" applyNumberFormat="1" applyFont="1" applyFill="1" applyBorder="1" applyAlignment="1">
      <alignment horizontal="center" vertical="center" wrapText="1"/>
    </xf>
    <xf numFmtId="3" fontId="9" fillId="21" borderId="19" xfId="0" applyNumberFormat="1" applyFont="1" applyFill="1" applyBorder="1" applyAlignment="1">
      <alignment horizontal="center" vertical="center" wrapText="1"/>
    </xf>
    <xf numFmtId="4" fontId="9" fillId="21" borderId="19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/>
    </xf>
    <xf numFmtId="165" fontId="41" fillId="0" borderId="18" xfId="0" applyNumberFormat="1" applyFont="1" applyBorder="1" applyAlignment="1">
      <alignment vertical="center"/>
    </xf>
    <xf numFmtId="165" fontId="41" fillId="0" borderId="15" xfId="0" applyNumberFormat="1" applyFont="1" applyBorder="1" applyAlignment="1">
      <alignment vertical="center"/>
    </xf>
    <xf numFmtId="164" fontId="41" fillId="6" borderId="29" xfId="2" applyFont="1" applyFill="1" applyBorder="1" applyAlignment="1">
      <alignment horizontal="right" vertical="center" wrapText="1"/>
    </xf>
    <xf numFmtId="0" fontId="61" fillId="6" borderId="9" xfId="0" applyFont="1" applyFill="1" applyBorder="1" applyAlignment="1">
      <alignment horizontal="center" vertical="center"/>
    </xf>
    <xf numFmtId="0" fontId="61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vertical="center"/>
    </xf>
    <xf numFmtId="3" fontId="16" fillId="6" borderId="19" xfId="0" applyNumberFormat="1" applyFont="1" applyFill="1" applyBorder="1" applyAlignment="1">
      <alignment vertical="center"/>
    </xf>
    <xf numFmtId="0" fontId="14" fillId="6" borderId="0" xfId="0" applyFont="1" applyFill="1"/>
    <xf numFmtId="0" fontId="60" fillId="6" borderId="0" xfId="0" applyFont="1" applyFill="1"/>
    <xf numFmtId="0" fontId="16" fillId="6" borderId="0" xfId="0" applyFont="1" applyFill="1" applyAlignment="1">
      <alignment vertical="center"/>
    </xf>
    <xf numFmtId="3" fontId="42" fillId="22" borderId="19" xfId="1" applyNumberFormat="1" applyFont="1" applyFill="1" applyBorder="1" applyAlignment="1">
      <alignment horizontal="left" vertical="center" wrapText="1"/>
    </xf>
    <xf numFmtId="164" fontId="42" fillId="22" borderId="19" xfId="2" applyFont="1" applyFill="1" applyBorder="1" applyAlignment="1">
      <alignment horizontal="right" vertical="center" wrapText="1"/>
    </xf>
    <xf numFmtId="4" fontId="42" fillId="22" borderId="19" xfId="0" applyNumberFormat="1" applyFont="1" applyFill="1" applyBorder="1" applyAlignment="1">
      <alignment horizontal="left" vertical="center" wrapText="1"/>
    </xf>
    <xf numFmtId="165" fontId="42" fillId="22" borderId="19" xfId="40" applyNumberFormat="1" applyFont="1" applyFill="1" applyBorder="1" applyAlignment="1">
      <alignment horizontal="left" vertical="center" wrapText="1"/>
    </xf>
    <xf numFmtId="165" fontId="41" fillId="0" borderId="42" xfId="0" applyNumberFormat="1" applyFont="1" applyBorder="1" applyAlignment="1">
      <alignment horizontal="right" vertical="center"/>
    </xf>
    <xf numFmtId="165" fontId="41" fillId="0" borderId="50" xfId="0" applyNumberFormat="1" applyFont="1" applyBorder="1" applyAlignment="1">
      <alignment horizontal="right" vertical="center"/>
    </xf>
    <xf numFmtId="165" fontId="41" fillId="0" borderId="43" xfId="0" applyNumberFormat="1" applyFont="1" applyBorder="1" applyAlignment="1">
      <alignment horizontal="right" vertical="center"/>
    </xf>
    <xf numFmtId="165" fontId="62" fillId="0" borderId="17" xfId="0" applyNumberFormat="1" applyFont="1" applyBorder="1" applyAlignment="1">
      <alignment vertical="center"/>
    </xf>
    <xf numFmtId="165" fontId="62" fillId="0" borderId="39" xfId="0" applyNumberFormat="1" applyFont="1" applyBorder="1" applyAlignment="1">
      <alignment vertical="center"/>
    </xf>
    <xf numFmtId="0" fontId="62" fillId="0" borderId="44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165" fontId="16" fillId="0" borderId="3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6" borderId="19" xfId="0" applyFont="1" applyFill="1" applyBorder="1" applyAlignment="1">
      <alignment vertical="center"/>
    </xf>
    <xf numFmtId="14" fontId="15" fillId="6" borderId="19" xfId="0" applyNumberFormat="1" applyFont="1" applyFill="1" applyBorder="1" applyAlignment="1">
      <alignment horizontal="center" vertical="center"/>
    </xf>
    <xf numFmtId="3" fontId="23" fillId="6" borderId="19" xfId="0" applyNumberFormat="1" applyFont="1" applyFill="1" applyBorder="1" applyAlignment="1">
      <alignment vertical="center"/>
    </xf>
    <xf numFmtId="0" fontId="14" fillId="0" borderId="19" xfId="0" applyFont="1" applyBorder="1"/>
    <xf numFmtId="165" fontId="20" fillId="0" borderId="0" xfId="0" applyNumberFormat="1" applyFont="1"/>
    <xf numFmtId="0" fontId="14" fillId="0" borderId="3" xfId="0" applyFont="1" applyBorder="1"/>
    <xf numFmtId="0" fontId="20" fillId="0" borderId="15" xfId="0" applyFont="1" applyBorder="1"/>
    <xf numFmtId="14" fontId="20" fillId="0" borderId="18" xfId="0" applyNumberFormat="1" applyFont="1" applyBorder="1"/>
    <xf numFmtId="0" fontId="14" fillId="0" borderId="6" xfId="0" applyFont="1" applyBorder="1"/>
    <xf numFmtId="165" fontId="14" fillId="0" borderId="40" xfId="0" applyNumberFormat="1" applyFont="1" applyBorder="1"/>
    <xf numFmtId="165" fontId="14" fillId="0" borderId="41" xfId="0" applyNumberFormat="1" applyFont="1" applyBorder="1"/>
    <xf numFmtId="165" fontId="14" fillId="0" borderId="51" xfId="0" applyNumberFormat="1" applyFont="1" applyBorder="1"/>
    <xf numFmtId="0" fontId="14" fillId="0" borderId="41" xfId="0" applyFont="1" applyBorder="1"/>
    <xf numFmtId="0" fontId="14" fillId="0" borderId="51" xfId="0" applyFont="1" applyBorder="1"/>
    <xf numFmtId="0" fontId="14" fillId="0" borderId="42" xfId="0" applyFont="1" applyBorder="1"/>
    <xf numFmtId="0" fontId="14" fillId="0" borderId="52" xfId="0" applyFont="1" applyBorder="1"/>
    <xf numFmtId="0" fontId="14" fillId="0" borderId="53" xfId="0" applyFont="1" applyBorder="1"/>
    <xf numFmtId="14" fontId="14" fillId="0" borderId="53" xfId="0" applyNumberFormat="1" applyFont="1" applyBorder="1"/>
    <xf numFmtId="0" fontId="14" fillId="0" borderId="4" xfId="0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28" xfId="0" applyFont="1" applyBorder="1"/>
    <xf numFmtId="0" fontId="14" fillId="0" borderId="55" xfId="0" applyFont="1" applyBorder="1"/>
    <xf numFmtId="165" fontId="14" fillId="0" borderId="28" xfId="0" applyNumberFormat="1" applyFont="1" applyBorder="1"/>
    <xf numFmtId="17" fontId="43" fillId="0" borderId="0" xfId="0" applyNumberFormat="1" applyFont="1" applyAlignment="1">
      <alignment horizontal="center"/>
    </xf>
    <xf numFmtId="0" fontId="14" fillId="0" borderId="6" xfId="0" applyFont="1" applyBorder="1" applyAlignment="1">
      <alignment vertical="center"/>
    </xf>
    <xf numFmtId="14" fontId="62" fillId="0" borderId="0" xfId="0" applyNumberFormat="1" applyFont="1" applyAlignment="1">
      <alignment horizontal="center" vertical="center"/>
    </xf>
    <xf numFmtId="165" fontId="62" fillId="0" borderId="0" xfId="0" applyNumberFormat="1" applyFont="1" applyAlignment="1">
      <alignment vertical="center"/>
    </xf>
    <xf numFmtId="165" fontId="62" fillId="0" borderId="0" xfId="0" applyNumberFormat="1" applyFont="1" applyAlignment="1">
      <alignment horizontal="right" vertical="center"/>
    </xf>
    <xf numFmtId="14" fontId="61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/>
    </xf>
    <xf numFmtId="40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60" fillId="0" borderId="41" xfId="0" applyNumberFormat="1" applyFont="1" applyBorder="1"/>
    <xf numFmtId="0" fontId="20" fillId="0" borderId="8" xfId="0" applyFont="1" applyBorder="1"/>
    <xf numFmtId="0" fontId="20" fillId="0" borderId="42" xfId="0" applyFont="1" applyBorder="1"/>
    <xf numFmtId="0" fontId="61" fillId="6" borderId="0" xfId="0" applyFont="1" applyFill="1" applyAlignment="1">
      <alignment vertical="center"/>
    </xf>
    <xf numFmtId="0" fontId="61" fillId="6" borderId="0" xfId="0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left" vertical="center"/>
    </xf>
    <xf numFmtId="0" fontId="15" fillId="6" borderId="0" xfId="0" applyFont="1" applyFill="1" applyAlignment="1">
      <alignment vertical="center"/>
    </xf>
    <xf numFmtId="3" fontId="15" fillId="6" borderId="0" xfId="0" applyNumberFormat="1" applyFont="1" applyFill="1" applyAlignment="1">
      <alignment vertical="center"/>
    </xf>
    <xf numFmtId="0" fontId="62" fillId="6" borderId="0" xfId="0" applyFont="1" applyFill="1" applyAlignment="1">
      <alignment vertical="center"/>
    </xf>
    <xf numFmtId="0" fontId="68" fillId="6" borderId="0" xfId="0" applyFont="1" applyFill="1" applyAlignment="1">
      <alignment vertical="center"/>
    </xf>
    <xf numFmtId="165" fontId="68" fillId="6" borderId="0" xfId="0" applyNumberFormat="1" applyFont="1" applyFill="1" applyAlignment="1">
      <alignment vertical="center"/>
    </xf>
    <xf numFmtId="0" fontId="69" fillId="6" borderId="0" xfId="0" applyFont="1" applyFill="1" applyAlignment="1">
      <alignment vertical="center"/>
    </xf>
    <xf numFmtId="165" fontId="69" fillId="6" borderId="0" xfId="0" applyNumberFormat="1" applyFont="1" applyFill="1" applyAlignment="1">
      <alignment vertical="center"/>
    </xf>
    <xf numFmtId="0" fontId="69" fillId="6" borderId="0" xfId="0" applyFont="1" applyFill="1" applyAlignment="1">
      <alignment horizontal="center" vertical="center"/>
    </xf>
    <xf numFmtId="165" fontId="69" fillId="6" borderId="0" xfId="0" applyNumberFormat="1" applyFont="1" applyFill="1" applyAlignment="1">
      <alignment horizontal="center" vertical="center"/>
    </xf>
    <xf numFmtId="165" fontId="20" fillId="0" borderId="41" xfId="0" applyNumberFormat="1" applyFont="1" applyBorder="1"/>
    <xf numFmtId="14" fontId="14" fillId="0" borderId="56" xfId="0" applyNumberFormat="1" applyFont="1" applyBorder="1"/>
    <xf numFmtId="0" fontId="14" fillId="0" borderId="57" xfId="0" applyFont="1" applyBorder="1"/>
    <xf numFmtId="165" fontId="14" fillId="0" borderId="57" xfId="0" applyNumberFormat="1" applyFont="1" applyBorder="1"/>
    <xf numFmtId="14" fontId="14" fillId="0" borderId="54" xfId="0" applyNumberFormat="1" applyFont="1" applyBorder="1"/>
    <xf numFmtId="0" fontId="14" fillId="6" borderId="9" xfId="0" applyFont="1" applyFill="1" applyBorder="1"/>
    <xf numFmtId="0" fontId="24" fillId="6" borderId="9" xfId="0" applyFont="1" applyFill="1" applyBorder="1"/>
    <xf numFmtId="14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vertical="center"/>
    </xf>
    <xf numFmtId="168" fontId="14" fillId="0" borderId="0" xfId="2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9" fillId="6" borderId="0" xfId="1" applyNumberFormat="1" applyFont="1" applyFill="1" applyAlignment="1">
      <alignment horizontal="right" wrapText="1"/>
    </xf>
    <xf numFmtId="14" fontId="15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14" fillId="0" borderId="0" xfId="0" applyNumberFormat="1" applyFont="1"/>
    <xf numFmtId="14" fontId="60" fillId="6" borderId="0" xfId="0" applyNumberFormat="1" applyFont="1" applyFill="1" applyAlignment="1">
      <alignment horizontal="left" vertical="center"/>
    </xf>
    <xf numFmtId="0" fontId="60" fillId="6" borderId="0" xfId="0" applyFont="1" applyFill="1" applyAlignment="1">
      <alignment horizontal="center" vertical="center" wrapText="1"/>
    </xf>
    <xf numFmtId="3" fontId="63" fillId="6" borderId="0" xfId="0" applyNumberFormat="1" applyFont="1" applyFill="1" applyAlignment="1">
      <alignment vertical="center"/>
    </xf>
    <xf numFmtId="0" fontId="63" fillId="6" borderId="0" xfId="0" applyFont="1" applyFill="1" applyAlignment="1">
      <alignment horizontal="center" vertical="center"/>
    </xf>
    <xf numFmtId="14" fontId="61" fillId="6" borderId="0" xfId="0" applyNumberFormat="1" applyFont="1" applyFill="1" applyAlignment="1">
      <alignment horizontal="left" vertical="center"/>
    </xf>
    <xf numFmtId="0" fontId="60" fillId="6" borderId="0" xfId="0" applyFont="1" applyFill="1" applyAlignment="1">
      <alignment vertical="center"/>
    </xf>
    <xf numFmtId="3" fontId="60" fillId="6" borderId="0" xfId="0" applyNumberFormat="1" applyFont="1" applyFill="1" applyAlignment="1">
      <alignment vertical="center"/>
    </xf>
    <xf numFmtId="3" fontId="59" fillId="6" borderId="0" xfId="0" applyNumberFormat="1" applyFont="1" applyFill="1" applyAlignment="1">
      <alignment vertical="center"/>
    </xf>
    <xf numFmtId="3" fontId="62" fillId="6" borderId="0" xfId="0" applyNumberFormat="1" applyFont="1" applyFill="1" applyAlignment="1">
      <alignment vertical="center"/>
    </xf>
    <xf numFmtId="0" fontId="62" fillId="6" borderId="0" xfId="0" applyFont="1" applyFill="1"/>
    <xf numFmtId="0" fontId="65" fillId="6" borderId="0" xfId="0" applyFont="1" applyFill="1" applyAlignment="1">
      <alignment vertical="center"/>
    </xf>
    <xf numFmtId="14" fontId="65" fillId="6" borderId="0" xfId="0" applyNumberFormat="1" applyFont="1" applyFill="1" applyAlignment="1">
      <alignment horizontal="center" vertical="center"/>
    </xf>
    <xf numFmtId="0" fontId="64" fillId="6" borderId="0" xfId="0" applyFont="1" applyFill="1" applyAlignment="1">
      <alignment vertical="center"/>
    </xf>
    <xf numFmtId="49" fontId="15" fillId="6" borderId="0" xfId="0" applyNumberFormat="1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59" fillId="6" borderId="0" xfId="0" applyFont="1" applyFill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65" fontId="14" fillId="0" borderId="19" xfId="0" applyNumberFormat="1" applyFont="1" applyBorder="1"/>
    <xf numFmtId="169" fontId="20" fillId="0" borderId="19" xfId="0" applyNumberFormat="1" applyFont="1" applyBorder="1"/>
    <xf numFmtId="165" fontId="20" fillId="0" borderId="19" xfId="0" applyNumberFormat="1" applyFont="1" applyBorder="1" applyAlignment="1">
      <alignment horizontal="right" wrapText="1"/>
    </xf>
    <xf numFmtId="169" fontId="20" fillId="0" borderId="0" xfId="0" applyNumberFormat="1" applyFont="1"/>
    <xf numFmtId="165" fontId="20" fillId="0" borderId="0" xfId="0" applyNumberFormat="1" applyFont="1" applyAlignment="1">
      <alignment horizontal="right" wrapText="1"/>
    </xf>
    <xf numFmtId="0" fontId="20" fillId="0" borderId="50" xfId="0" applyFont="1" applyBorder="1"/>
    <xf numFmtId="0" fontId="20" fillId="0" borderId="29" xfId="0" applyFont="1" applyBorder="1"/>
    <xf numFmtId="165" fontId="20" fillId="0" borderId="28" xfId="0" applyNumberFormat="1" applyFont="1" applyBorder="1"/>
    <xf numFmtId="0" fontId="14" fillId="0" borderId="13" xfId="0" applyFont="1" applyBorder="1"/>
    <xf numFmtId="165" fontId="20" fillId="0" borderId="42" xfId="0" applyNumberFormat="1" applyFont="1" applyBorder="1"/>
    <xf numFmtId="3" fontId="63" fillId="6" borderId="8" xfId="0" applyNumberFormat="1" applyFont="1" applyFill="1" applyBorder="1" applyAlignment="1">
      <alignment vertical="center"/>
    </xf>
    <xf numFmtId="3" fontId="63" fillId="6" borderId="32" xfId="0" applyNumberFormat="1" applyFont="1" applyFill="1" applyBorder="1" applyAlignment="1">
      <alignment vertical="center"/>
    </xf>
    <xf numFmtId="3" fontId="63" fillId="6" borderId="19" xfId="0" applyNumberFormat="1" applyFont="1" applyFill="1" applyBorder="1" applyAlignment="1">
      <alignment vertical="center"/>
    </xf>
    <xf numFmtId="3" fontId="60" fillId="6" borderId="19" xfId="0" applyNumberFormat="1" applyFont="1" applyFill="1" applyBorder="1" applyAlignment="1">
      <alignment vertical="center"/>
    </xf>
    <xf numFmtId="0" fontId="60" fillId="6" borderId="19" xfId="0" applyFont="1" applyFill="1" applyBorder="1" applyAlignment="1">
      <alignment vertical="center"/>
    </xf>
    <xf numFmtId="3" fontId="62" fillId="6" borderId="19" xfId="0" applyNumberFormat="1" applyFont="1" applyFill="1" applyBorder="1" applyAlignment="1">
      <alignment vertical="center"/>
    </xf>
    <xf numFmtId="0" fontId="65" fillId="6" borderId="19" xfId="0" applyFont="1" applyFill="1" applyBorder="1" applyAlignment="1">
      <alignment vertical="center"/>
    </xf>
    <xf numFmtId="0" fontId="60" fillId="6" borderId="19" xfId="0" applyFont="1" applyFill="1" applyBorder="1"/>
    <xf numFmtId="0" fontId="60" fillId="0" borderId="19" xfId="0" applyFont="1" applyBorder="1"/>
    <xf numFmtId="165" fontId="14" fillId="0" borderId="9" xfId="0" applyNumberFormat="1" applyFont="1" applyBorder="1"/>
    <xf numFmtId="0" fontId="68" fillId="0" borderId="58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0" fontId="68" fillId="0" borderId="63" xfId="0" applyFont="1" applyBorder="1" applyAlignment="1">
      <alignment vertical="center"/>
    </xf>
    <xf numFmtId="165" fontId="20" fillId="0" borderId="9" xfId="0" applyNumberFormat="1" applyFont="1" applyBorder="1"/>
    <xf numFmtId="14" fontId="42" fillId="22" borderId="19" xfId="1" applyNumberFormat="1" applyFont="1" applyFill="1" applyBorder="1" applyAlignment="1">
      <alignment horizontal="left" vertical="center" wrapText="1"/>
    </xf>
    <xf numFmtId="165" fontId="42" fillId="22" borderId="19" xfId="1" applyNumberFormat="1" applyFont="1" applyFill="1" applyBorder="1" applyAlignment="1">
      <alignment horizontal="left" vertical="center" wrapText="1"/>
    </xf>
    <xf numFmtId="3" fontId="42" fillId="22" borderId="19" xfId="0" applyNumberFormat="1" applyFont="1" applyFill="1" applyBorder="1" applyAlignment="1">
      <alignment horizontal="left" vertical="center" wrapText="1"/>
    </xf>
    <xf numFmtId="165" fontId="0" fillId="6" borderId="19" xfId="0" applyNumberFormat="1" applyFill="1" applyBorder="1" applyAlignment="1">
      <alignment horizontal="right"/>
    </xf>
    <xf numFmtId="14" fontId="1" fillId="6" borderId="16" xfId="0" applyNumberFormat="1" applyFont="1" applyFill="1" applyBorder="1" applyAlignment="1">
      <alignment horizontal="left" vertical="center" wrapText="1"/>
    </xf>
    <xf numFmtId="49" fontId="61" fillId="6" borderId="19" xfId="0" applyNumberFormat="1" applyFont="1" applyFill="1" applyBorder="1" applyAlignment="1">
      <alignment vertical="center"/>
    </xf>
    <xf numFmtId="0" fontId="61" fillId="6" borderId="19" xfId="0" applyFont="1" applyFill="1" applyBorder="1" applyAlignment="1">
      <alignment vertical="center"/>
    </xf>
    <xf numFmtId="0" fontId="62" fillId="6" borderId="19" xfId="0" applyFont="1" applyFill="1" applyBorder="1" applyAlignment="1">
      <alignment vertical="center"/>
    </xf>
    <xf numFmtId="14" fontId="16" fillId="6" borderId="19" xfId="0" applyNumberFormat="1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center" vertical="center"/>
    </xf>
    <xf numFmtId="164" fontId="16" fillId="6" borderId="19" xfId="2" applyFont="1" applyFill="1" applyBorder="1" applyAlignment="1">
      <alignment horizontal="right" wrapText="1"/>
    </xf>
    <xf numFmtId="14" fontId="15" fillId="6" borderId="19" xfId="0" applyNumberFormat="1" applyFont="1" applyFill="1" applyBorder="1" applyAlignment="1">
      <alignment horizontal="left" vertical="center"/>
    </xf>
    <xf numFmtId="0" fontId="15" fillId="6" borderId="19" xfId="0" applyFont="1" applyFill="1" applyBorder="1" applyAlignment="1">
      <alignment vertical="center"/>
    </xf>
    <xf numFmtId="3" fontId="15" fillId="6" borderId="19" xfId="0" applyNumberFormat="1" applyFont="1" applyFill="1" applyBorder="1" applyAlignment="1">
      <alignment vertical="center"/>
    </xf>
    <xf numFmtId="3" fontId="15" fillId="6" borderId="19" xfId="0" applyNumberFormat="1" applyFont="1" applyFill="1" applyBorder="1" applyAlignment="1">
      <alignment horizontal="right" vertical="center" wrapText="1"/>
    </xf>
    <xf numFmtId="3" fontId="16" fillId="6" borderId="19" xfId="0" applyNumberFormat="1" applyFont="1" applyFill="1" applyBorder="1" applyAlignment="1">
      <alignment horizontal="right" vertical="center" wrapText="1"/>
    </xf>
    <xf numFmtId="0" fontId="16" fillId="6" borderId="19" xfId="0" applyFont="1" applyFill="1" applyBorder="1" applyAlignment="1">
      <alignment horizontal="right" vertical="center" wrapText="1"/>
    </xf>
    <xf numFmtId="0" fontId="23" fillId="6" borderId="19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/>
    </xf>
    <xf numFmtId="0" fontId="14" fillId="6" borderId="19" xfId="0" applyFont="1" applyFill="1" applyBorder="1"/>
    <xf numFmtId="0" fontId="20" fillId="6" borderId="19" xfId="0" applyFont="1" applyFill="1" applyBorder="1" applyAlignment="1">
      <alignment horizontal="center"/>
    </xf>
    <xf numFmtId="3" fontId="20" fillId="6" borderId="19" xfId="0" applyNumberFormat="1" applyFont="1" applyFill="1" applyBorder="1"/>
    <xf numFmtId="3" fontId="14" fillId="6" borderId="19" xfId="0" applyNumberFormat="1" applyFont="1" applyFill="1" applyBorder="1"/>
    <xf numFmtId="0" fontId="20" fillId="0" borderId="19" xfId="0" applyFont="1" applyBorder="1"/>
    <xf numFmtId="0" fontId="62" fillId="6" borderId="9" xfId="0" applyFont="1" applyFill="1" applyBorder="1" applyAlignment="1">
      <alignment vertical="center"/>
    </xf>
    <xf numFmtId="0" fontId="62" fillId="6" borderId="9" xfId="0" applyFont="1" applyFill="1" applyBorder="1" applyAlignment="1">
      <alignment horizontal="center" vertical="center"/>
    </xf>
    <xf numFmtId="3" fontId="62" fillId="6" borderId="9" xfId="0" applyNumberFormat="1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61" fillId="6" borderId="34" xfId="0" applyFont="1" applyFill="1" applyBorder="1" applyAlignment="1">
      <alignment vertical="center"/>
    </xf>
    <xf numFmtId="0" fontId="61" fillId="6" borderId="16" xfId="0" applyFont="1" applyFill="1" applyBorder="1" applyAlignment="1">
      <alignment vertical="center"/>
    </xf>
    <xf numFmtId="0" fontId="61" fillId="6" borderId="35" xfId="0" applyFont="1" applyFill="1" applyBorder="1" applyAlignment="1">
      <alignment vertical="center"/>
    </xf>
    <xf numFmtId="0" fontId="61" fillId="6" borderId="28" xfId="0" applyFont="1" applyFill="1" applyBorder="1" applyAlignment="1">
      <alignment horizontal="center" vertical="center"/>
    </xf>
    <xf numFmtId="3" fontId="16" fillId="6" borderId="55" xfId="0" applyNumberFormat="1" applyFont="1" applyFill="1" applyBorder="1" applyAlignment="1">
      <alignment vertical="center"/>
    </xf>
    <xf numFmtId="0" fontId="16" fillId="6" borderId="55" xfId="0" applyFont="1" applyFill="1" applyBorder="1" applyAlignment="1">
      <alignment vertical="center"/>
    </xf>
    <xf numFmtId="3" fontId="15" fillId="6" borderId="28" xfId="0" applyNumberFormat="1" applyFont="1" applyFill="1" applyBorder="1" applyAlignment="1">
      <alignment vertical="center"/>
    </xf>
    <xf numFmtId="164" fontId="16" fillId="6" borderId="28" xfId="2" applyFont="1" applyFill="1" applyBorder="1" applyAlignment="1">
      <alignment vertical="center"/>
    </xf>
    <xf numFmtId="0" fontId="61" fillId="6" borderId="42" xfId="0" applyFont="1" applyFill="1" applyBorder="1" applyAlignment="1">
      <alignment horizontal="center" vertical="center"/>
    </xf>
    <xf numFmtId="14" fontId="16" fillId="6" borderId="65" xfId="0" applyNumberFormat="1" applyFont="1" applyFill="1" applyBorder="1" applyAlignment="1">
      <alignment horizontal="left" vertical="center"/>
    </xf>
    <xf numFmtId="14" fontId="15" fillId="6" borderId="42" xfId="0" applyNumberFormat="1" applyFont="1" applyFill="1" applyBorder="1" applyAlignment="1">
      <alignment horizontal="left" vertical="center"/>
    </xf>
    <xf numFmtId="0" fontId="60" fillId="6" borderId="9" xfId="0" applyFont="1" applyFill="1" applyBorder="1"/>
    <xf numFmtId="165" fontId="14" fillId="0" borderId="16" xfId="0" applyNumberFormat="1" applyFont="1" applyBorder="1"/>
    <xf numFmtId="0" fontId="68" fillId="0" borderId="23" xfId="0" applyFont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68" fillId="0" borderId="24" xfId="0" applyFont="1" applyBorder="1" applyAlignment="1">
      <alignment vertical="center"/>
    </xf>
    <xf numFmtId="0" fontId="14" fillId="0" borderId="16" xfId="0" applyFont="1" applyBorder="1"/>
    <xf numFmtId="165" fontId="20" fillId="0" borderId="5" xfId="0" applyNumberFormat="1" applyFont="1" applyBorder="1"/>
    <xf numFmtId="165" fontId="14" fillId="0" borderId="3" xfId="0" applyNumberFormat="1" applyFont="1" applyBorder="1"/>
    <xf numFmtId="0" fontId="14" fillId="0" borderId="23" xfId="0" applyFont="1" applyBorder="1"/>
    <xf numFmtId="14" fontId="14" fillId="0" borderId="23" xfId="0" applyNumberFormat="1" applyFont="1" applyBorder="1"/>
    <xf numFmtId="0" fontId="14" fillId="0" borderId="48" xfId="0" applyFont="1" applyBorder="1"/>
    <xf numFmtId="0" fontId="20" fillId="0" borderId="18" xfId="0" applyFont="1" applyBorder="1"/>
    <xf numFmtId="165" fontId="20" fillId="0" borderId="27" xfId="0" applyNumberFormat="1" applyFont="1" applyBorder="1"/>
    <xf numFmtId="165" fontId="20" fillId="0" borderId="45" xfId="0" applyNumberFormat="1" applyFont="1" applyBorder="1"/>
    <xf numFmtId="0" fontId="14" fillId="0" borderId="34" xfId="0" applyFont="1" applyBorder="1"/>
    <xf numFmtId="0" fontId="14" fillId="0" borderId="32" xfId="0" applyFont="1" applyBorder="1"/>
    <xf numFmtId="0" fontId="14" fillId="0" borderId="47" xfId="0" applyFont="1" applyBorder="1"/>
    <xf numFmtId="165" fontId="0" fillId="6" borderId="19" xfId="40" applyNumberFormat="1" applyFont="1" applyFill="1" applyBorder="1" applyAlignment="1">
      <alignment horizontal="left" vertical="center" wrapText="1"/>
    </xf>
    <xf numFmtId="4" fontId="0" fillId="6" borderId="19" xfId="0" applyNumberFormat="1" applyFill="1" applyBorder="1" applyAlignment="1">
      <alignment horizontal="center" wrapText="1"/>
    </xf>
    <xf numFmtId="165" fontId="42" fillId="22" borderId="19" xfId="2" applyNumberFormat="1" applyFont="1" applyFill="1" applyBorder="1" applyAlignment="1">
      <alignment horizontal="right" vertical="center" wrapText="1"/>
    </xf>
    <xf numFmtId="3" fontId="0" fillId="6" borderId="19" xfId="0" applyNumberFormat="1" applyFill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horizontal="left" vertical="center"/>
    </xf>
    <xf numFmtId="165" fontId="0" fillId="0" borderId="19" xfId="0" applyNumberFormat="1" applyBorder="1" applyAlignment="1">
      <alignment horizontal="left" vertical="center"/>
    </xf>
    <xf numFmtId="165" fontId="0" fillId="0" borderId="19" xfId="0" applyNumberForma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41" fillId="0" borderId="18" xfId="0" applyNumberFormat="1" applyFont="1" applyBorder="1" applyAlignment="1">
      <alignment horizontal="right" vertical="center" wrapText="1"/>
    </xf>
    <xf numFmtId="165" fontId="41" fillId="0" borderId="15" xfId="0" applyNumberFormat="1" applyFont="1" applyBorder="1" applyAlignment="1">
      <alignment horizontal="right" vertical="center" wrapText="1"/>
    </xf>
    <xf numFmtId="165" fontId="41" fillId="0" borderId="27" xfId="0" applyNumberFormat="1" applyFont="1" applyBorder="1" applyAlignment="1">
      <alignment horizontal="right" vertical="center" wrapText="1"/>
    </xf>
    <xf numFmtId="164" fontId="16" fillId="6" borderId="19" xfId="2" applyFont="1" applyFill="1" applyBorder="1" applyAlignment="1">
      <alignment horizontal="right" vertical="center" wrapText="1"/>
    </xf>
    <xf numFmtId="14" fontId="41" fillId="22" borderId="19" xfId="0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wrapText="1"/>
    </xf>
    <xf numFmtId="165" fontId="0" fillId="6" borderId="19" xfId="1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165" fontId="0" fillId="0" borderId="3" xfId="0" applyNumberFormat="1" applyBorder="1" applyAlignment="1">
      <alignment horizontal="left" vertical="center"/>
    </xf>
    <xf numFmtId="165" fontId="41" fillId="0" borderId="18" xfId="0" applyNumberFormat="1" applyFont="1" applyBorder="1" applyAlignment="1">
      <alignment horizontal="right" vertical="center"/>
    </xf>
    <xf numFmtId="165" fontId="41" fillId="0" borderId="15" xfId="0" applyNumberFormat="1" applyFont="1" applyBorder="1" applyAlignment="1">
      <alignment horizontal="right" vertical="center"/>
    </xf>
    <xf numFmtId="165" fontId="41" fillId="6" borderId="27" xfId="2" applyNumberFormat="1" applyFont="1" applyFill="1" applyBorder="1" applyAlignment="1">
      <alignment horizontal="right" wrapText="1"/>
    </xf>
    <xf numFmtId="165" fontId="4" fillId="6" borderId="6" xfId="1" applyNumberFormat="1" applyFont="1" applyFill="1" applyBorder="1" applyAlignment="1">
      <alignment horizontal="left" vertical="center" wrapText="1"/>
    </xf>
    <xf numFmtId="164" fontId="42" fillId="6" borderId="18" xfId="2" applyFont="1" applyFill="1" applyBorder="1" applyAlignment="1">
      <alignment horizontal="right" wrapText="1"/>
    </xf>
    <xf numFmtId="164" fontId="42" fillId="6" borderId="15" xfId="2" applyFont="1" applyFill="1" applyBorder="1" applyAlignment="1">
      <alignment horizontal="right" wrapText="1"/>
    </xf>
    <xf numFmtId="3" fontId="16" fillId="6" borderId="11" xfId="1" applyNumberFormat="1" applyFont="1" applyFill="1" applyBorder="1" applyAlignment="1">
      <alignment horizontal="left" wrapText="1"/>
    </xf>
    <xf numFmtId="0" fontId="66" fillId="0" borderId="47" xfId="0" applyFont="1" applyBorder="1" applyAlignment="1">
      <alignment vertical="center"/>
    </xf>
    <xf numFmtId="40" fontId="61" fillId="0" borderId="66" xfId="0" applyNumberFormat="1" applyFont="1" applyBorder="1" applyAlignment="1">
      <alignment vertical="center"/>
    </xf>
    <xf numFmtId="165" fontId="61" fillId="0" borderId="45" xfId="0" applyNumberFormat="1" applyFont="1" applyBorder="1" applyAlignment="1">
      <alignment vertical="center"/>
    </xf>
    <xf numFmtId="14" fontId="19" fillId="6" borderId="19" xfId="1" applyNumberFormat="1" applyFont="1" applyFill="1" applyBorder="1" applyAlignment="1">
      <alignment horizontal="left" vertical="center" wrapText="1"/>
    </xf>
    <xf numFmtId="165" fontId="19" fillId="6" borderId="19" xfId="1" applyNumberFormat="1" applyFont="1" applyFill="1" applyBorder="1" applyAlignment="1">
      <alignment horizontal="left" vertical="center" wrapText="1"/>
    </xf>
    <xf numFmtId="3" fontId="33" fillId="10" borderId="7" xfId="0" quotePrefix="1" applyNumberFormat="1" applyFont="1" applyFill="1" applyBorder="1" applyAlignment="1">
      <alignment horizontal="center" vertical="center" wrapText="1"/>
    </xf>
    <xf numFmtId="165" fontId="0" fillId="6" borderId="7" xfId="0" applyNumberFormat="1" applyFill="1" applyBorder="1" applyAlignment="1">
      <alignment horizontal="right" vertical="center" wrapText="1"/>
    </xf>
    <xf numFmtId="165" fontId="62" fillId="0" borderId="30" xfId="0" applyNumberFormat="1" applyFont="1" applyBorder="1" applyAlignment="1">
      <alignment vertical="center"/>
    </xf>
    <xf numFmtId="14" fontId="62" fillId="0" borderId="24" xfId="0" applyNumberFormat="1" applyFont="1" applyBorder="1" applyAlignment="1">
      <alignment horizontal="center" vertical="center"/>
    </xf>
    <xf numFmtId="165" fontId="62" fillId="0" borderId="25" xfId="0" applyNumberFormat="1" applyFont="1" applyBorder="1" applyAlignment="1">
      <alignment horizontal="center" vertical="center"/>
    </xf>
    <xf numFmtId="165" fontId="62" fillId="0" borderId="26" xfId="0" applyNumberFormat="1" applyFont="1" applyBorder="1" applyAlignment="1">
      <alignment horizontal="center" vertical="center"/>
    </xf>
    <xf numFmtId="14" fontId="0" fillId="6" borderId="11" xfId="0" applyNumberFormat="1" applyFill="1" applyBorder="1" applyAlignment="1">
      <alignment horizontal="left" wrapText="1"/>
    </xf>
    <xf numFmtId="14" fontId="1" fillId="6" borderId="19" xfId="0" applyNumberFormat="1" applyFont="1" applyFill="1" applyBorder="1" applyAlignment="1">
      <alignment horizontal="left" wrapText="1"/>
    </xf>
    <xf numFmtId="14" fontId="2" fillId="6" borderId="16" xfId="0" applyNumberFormat="1" applyFont="1" applyFill="1" applyBorder="1" applyAlignment="1">
      <alignment horizontal="left" wrapText="1"/>
    </xf>
    <xf numFmtId="165" fontId="62" fillId="0" borderId="7" xfId="0" applyNumberFormat="1" applyFont="1" applyBorder="1" applyAlignment="1">
      <alignment vertical="center"/>
    </xf>
    <xf numFmtId="14" fontId="62" fillId="0" borderId="67" xfId="0" applyNumberFormat="1" applyFont="1" applyBorder="1" applyAlignment="1">
      <alignment horizontal="center" vertical="center"/>
    </xf>
    <xf numFmtId="14" fontId="62" fillId="0" borderId="63" xfId="0" applyNumberFormat="1" applyFont="1" applyBorder="1" applyAlignment="1">
      <alignment horizontal="center" vertical="center"/>
    </xf>
    <xf numFmtId="0" fontId="62" fillId="0" borderId="68" xfId="0" applyFont="1" applyBorder="1" applyAlignment="1">
      <alignment vertical="center"/>
    </xf>
    <xf numFmtId="0" fontId="62" fillId="0" borderId="69" xfId="0" applyFont="1" applyBorder="1" applyAlignment="1">
      <alignment horizontal="center" vertical="center"/>
    </xf>
    <xf numFmtId="14" fontId="62" fillId="0" borderId="16" xfId="0" applyNumberFormat="1" applyFon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14" fontId="61" fillId="0" borderId="63" xfId="0" applyNumberFormat="1" applyFont="1" applyBorder="1" applyAlignment="1">
      <alignment horizontal="center" vertical="center"/>
    </xf>
    <xf numFmtId="0" fontId="62" fillId="0" borderId="28" xfId="0" applyFont="1" applyBorder="1" applyAlignment="1">
      <alignment vertical="center"/>
    </xf>
    <xf numFmtId="0" fontId="1" fillId="22" borderId="19" xfId="0" applyFont="1" applyFill="1" applyBorder="1" applyAlignment="1">
      <alignment horizontal="left" vertical="center" wrapText="1"/>
    </xf>
    <xf numFmtId="164" fontId="1" fillId="22" borderId="19" xfId="2" applyFont="1" applyFill="1" applyBorder="1" applyAlignment="1">
      <alignment horizontal="right" vertical="center" wrapText="1"/>
    </xf>
    <xf numFmtId="14" fontId="0" fillId="22" borderId="19" xfId="0" applyNumberFormat="1" applyFill="1" applyBorder="1" applyAlignment="1">
      <alignment horizontal="left" vertical="center" wrapText="1"/>
    </xf>
    <xf numFmtId="14" fontId="1" fillId="22" borderId="19" xfId="0" applyNumberFormat="1" applyFont="1" applyFill="1" applyBorder="1" applyAlignment="1">
      <alignment horizontal="left" vertical="center" wrapText="1"/>
    </xf>
    <xf numFmtId="14" fontId="32" fillId="22" borderId="19" xfId="0" applyNumberFormat="1" applyFont="1" applyFill="1" applyBorder="1" applyAlignment="1">
      <alignment vertical="center" wrapText="1"/>
    </xf>
    <xf numFmtId="14" fontId="2" fillId="22" borderId="19" xfId="0" applyNumberFormat="1" applyFont="1" applyFill="1" applyBorder="1" applyAlignment="1">
      <alignment horizontal="left" vertical="center" wrapText="1"/>
    </xf>
    <xf numFmtId="0" fontId="45" fillId="13" borderId="52" xfId="0" applyFont="1" applyFill="1" applyBorder="1"/>
    <xf numFmtId="0" fontId="46" fillId="13" borderId="53" xfId="0" applyFont="1" applyFill="1" applyBorder="1" applyAlignment="1">
      <alignment wrapText="1"/>
    </xf>
    <xf numFmtId="0" fontId="45" fillId="14" borderId="54" xfId="0" applyFont="1" applyFill="1" applyBorder="1" applyAlignment="1">
      <alignment wrapText="1"/>
    </xf>
    <xf numFmtId="0" fontId="30" fillId="0" borderId="5" xfId="0" applyFont="1" applyBorder="1"/>
    <xf numFmtId="165" fontId="45" fillId="13" borderId="20" xfId="0" applyNumberFormat="1" applyFont="1" applyFill="1" applyBorder="1"/>
    <xf numFmtId="165" fontId="45" fillId="13" borderId="23" xfId="0" applyNumberFormat="1" applyFont="1" applyFill="1" applyBorder="1" applyAlignment="1">
      <alignment wrapText="1"/>
    </xf>
    <xf numFmtId="165" fontId="45" fillId="14" borderId="24" xfId="0" applyNumberFormat="1" applyFont="1" applyFill="1" applyBorder="1"/>
    <xf numFmtId="4" fontId="14" fillId="14" borderId="44" xfId="0" applyNumberFormat="1" applyFont="1" applyFill="1" applyBorder="1" applyAlignment="1">
      <alignment horizontal="center" vertical="center"/>
    </xf>
    <xf numFmtId="3" fontId="9" fillId="0" borderId="67" xfId="1" applyNumberFormat="1" applyFont="1" applyBorder="1" applyAlignment="1">
      <alignment horizontal="left" vertical="center" wrapText="1"/>
    </xf>
    <xf numFmtId="3" fontId="42" fillId="22" borderId="6" xfId="1" applyNumberFormat="1" applyFont="1" applyFill="1" applyBorder="1" applyAlignment="1">
      <alignment horizontal="left" wrapText="1"/>
    </xf>
    <xf numFmtId="3" fontId="19" fillId="6" borderId="6" xfId="1" applyNumberFormat="1" applyFont="1" applyFill="1" applyBorder="1" applyAlignment="1">
      <alignment horizontal="left" wrapText="1"/>
    </xf>
    <xf numFmtId="3" fontId="19" fillId="6" borderId="10" xfId="1" applyNumberFormat="1" applyFont="1" applyFill="1" applyBorder="1" applyAlignment="1">
      <alignment horizontal="left" wrapText="1"/>
    </xf>
    <xf numFmtId="3" fontId="4" fillId="0" borderId="19" xfId="1" applyNumberFormat="1" applyFont="1" applyBorder="1" applyAlignment="1">
      <alignment horizontal="left" vertical="center" wrapText="1"/>
    </xf>
    <xf numFmtId="3" fontId="0" fillId="6" borderId="9" xfId="1" applyNumberFormat="1" applyFont="1" applyFill="1" applyBorder="1" applyAlignment="1">
      <alignment horizontal="left" vertical="center" wrapText="1"/>
    </xf>
    <xf numFmtId="14" fontId="4" fillId="6" borderId="19" xfId="1" applyNumberFormat="1" applyFont="1" applyFill="1" applyBorder="1" applyAlignment="1">
      <alignment horizontal="left" wrapText="1"/>
    </xf>
    <xf numFmtId="3" fontId="19" fillId="6" borderId="11" xfId="1" applyNumberFormat="1" applyFont="1" applyFill="1" applyBorder="1" applyAlignment="1">
      <alignment horizontal="right" wrapText="1"/>
    </xf>
    <xf numFmtId="4" fontId="0" fillId="6" borderId="19" xfId="0" applyNumberFormat="1" applyFill="1" applyBorder="1" applyAlignment="1">
      <alignment horizontal="left" wrapText="1"/>
    </xf>
    <xf numFmtId="164" fontId="42" fillId="6" borderId="27" xfId="2" applyFont="1" applyFill="1" applyBorder="1" applyAlignment="1">
      <alignment horizontal="right" vertical="center" wrapText="1"/>
    </xf>
    <xf numFmtId="165" fontId="4" fillId="6" borderId="37" xfId="40" applyNumberFormat="1" applyFont="1" applyFill="1" applyBorder="1" applyAlignment="1">
      <alignment horizontal="left" vertical="center" wrapText="1"/>
    </xf>
    <xf numFmtId="3" fontId="4" fillId="6" borderId="38" xfId="1" applyNumberFormat="1" applyFont="1" applyFill="1" applyBorder="1" applyAlignment="1">
      <alignment horizontal="left" vertical="center" wrapText="1"/>
    </xf>
    <xf numFmtId="3" fontId="4" fillId="6" borderId="17" xfId="1" applyNumberFormat="1" applyFont="1" applyFill="1" applyBorder="1" applyAlignment="1">
      <alignment horizontal="left" vertical="center" wrapText="1"/>
    </xf>
    <xf numFmtId="3" fontId="0" fillId="6" borderId="17" xfId="0" applyNumberFormat="1" applyFill="1" applyBorder="1" applyAlignment="1">
      <alignment horizontal="left" vertical="center" wrapText="1"/>
    </xf>
    <xf numFmtId="4" fontId="0" fillId="6" borderId="39" xfId="0" applyNumberFormat="1" applyFill="1" applyBorder="1" applyAlignment="1">
      <alignment horizontal="left" vertical="center" wrapText="1"/>
    </xf>
    <xf numFmtId="14" fontId="41" fillId="6" borderId="31" xfId="1" applyNumberFormat="1" applyFont="1" applyFill="1" applyBorder="1" applyAlignment="1">
      <alignment horizontal="left" wrapText="1"/>
    </xf>
    <xf numFmtId="3" fontId="41" fillId="6" borderId="17" xfId="1" applyNumberFormat="1" applyFont="1" applyFill="1" applyBorder="1" applyAlignment="1">
      <alignment horizontal="left" wrapText="1"/>
    </xf>
    <xf numFmtId="165" fontId="41" fillId="6" borderId="17" xfId="1" applyNumberFormat="1" applyFont="1" applyFill="1" applyBorder="1" applyAlignment="1">
      <alignment horizontal="left" wrapText="1"/>
    </xf>
    <xf numFmtId="164" fontId="41" fillId="6" borderId="17" xfId="2" applyFont="1" applyFill="1" applyBorder="1" applyAlignment="1">
      <alignment horizontal="right" wrapText="1"/>
    </xf>
    <xf numFmtId="165" fontId="41" fillId="6" borderId="17" xfId="40" applyNumberFormat="1" applyFont="1" applyFill="1" applyBorder="1" applyAlignment="1">
      <alignment horizontal="left" vertical="center" wrapText="1"/>
    </xf>
    <xf numFmtId="3" fontId="0" fillId="6" borderId="11" xfId="0" applyNumberFormat="1" applyFill="1" applyBorder="1" applyAlignment="1">
      <alignment horizontal="left" wrapText="1"/>
    </xf>
    <xf numFmtId="4" fontId="19" fillId="6" borderId="11" xfId="1" applyNumberFormat="1" applyFont="1" applyFill="1" applyBorder="1" applyAlignment="1">
      <alignment horizontal="right" wrapText="1"/>
    </xf>
    <xf numFmtId="165" fontId="41" fillId="0" borderId="27" xfId="0" applyNumberFormat="1" applyFont="1" applyBorder="1" applyAlignment="1">
      <alignment horizontal="right" vertical="center"/>
    </xf>
    <xf numFmtId="164" fontId="0" fillId="0" borderId="0" xfId="2" applyFont="1" applyAlignment="1">
      <alignment horizontal="right" wrapText="1"/>
    </xf>
    <xf numFmtId="0" fontId="16" fillId="6" borderId="65" xfId="0" applyFont="1" applyFill="1" applyBorder="1" applyAlignment="1">
      <alignment horizontal="center" vertical="center"/>
    </xf>
    <xf numFmtId="0" fontId="16" fillId="6" borderId="53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24" fillId="6" borderId="6" xfId="0" applyFont="1" applyFill="1" applyBorder="1" applyAlignment="1">
      <alignment vertical="center"/>
    </xf>
    <xf numFmtId="0" fontId="14" fillId="0" borderId="66" xfId="0" applyFont="1" applyBorder="1"/>
    <xf numFmtId="3" fontId="63" fillId="6" borderId="9" xfId="0" applyNumberFormat="1" applyFont="1" applyFill="1" applyBorder="1" applyAlignment="1">
      <alignment vertical="center"/>
    </xf>
    <xf numFmtId="0" fontId="14" fillId="0" borderId="9" xfId="0" applyFont="1" applyBorder="1"/>
    <xf numFmtId="0" fontId="16" fillId="6" borderId="65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164" fontId="16" fillId="6" borderId="14" xfId="2" applyFont="1" applyFill="1" applyBorder="1" applyAlignment="1">
      <alignment horizontal="right" vertical="center" wrapText="1"/>
    </xf>
    <xf numFmtId="0" fontId="15" fillId="6" borderId="42" xfId="0" applyFont="1" applyFill="1" applyBorder="1" applyAlignment="1">
      <alignment vertical="center"/>
    </xf>
    <xf numFmtId="0" fontId="16" fillId="6" borderId="48" xfId="0" applyFont="1" applyFill="1" applyBorder="1" applyAlignment="1">
      <alignment vertical="center"/>
    </xf>
    <xf numFmtId="3" fontId="16" fillId="6" borderId="49" xfId="0" applyNumberFormat="1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6" fillId="6" borderId="14" xfId="0" applyFont="1" applyFill="1" applyBorder="1" applyAlignment="1">
      <alignment vertical="center"/>
    </xf>
    <xf numFmtId="0" fontId="23" fillId="6" borderId="2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vertical="center"/>
    </xf>
    <xf numFmtId="14" fontId="15" fillId="6" borderId="23" xfId="0" applyNumberFormat="1" applyFont="1" applyFill="1" applyBorder="1" applyAlignment="1">
      <alignment horizontal="center" vertical="center"/>
    </xf>
    <xf numFmtId="0" fontId="43" fillId="0" borderId="23" xfId="0" applyFont="1" applyBorder="1"/>
    <xf numFmtId="165" fontId="14" fillId="0" borderId="14" xfId="0" applyNumberFormat="1" applyFont="1" applyBorder="1"/>
    <xf numFmtId="17" fontId="43" fillId="0" borderId="34" xfId="0" applyNumberFormat="1" applyFont="1" applyBorder="1" applyAlignment="1">
      <alignment horizontal="center"/>
    </xf>
    <xf numFmtId="165" fontId="14" fillId="0" borderId="35" xfId="0" applyNumberFormat="1" applyFont="1" applyBorder="1"/>
    <xf numFmtId="0" fontId="14" fillId="0" borderId="36" xfId="0" applyFont="1" applyBorder="1"/>
    <xf numFmtId="165" fontId="20" fillId="0" borderId="49" xfId="0" applyNumberFormat="1" applyFont="1" applyBorder="1"/>
    <xf numFmtId="165" fontId="20" fillId="0" borderId="70" xfId="0" applyNumberFormat="1" applyFont="1" applyBorder="1"/>
    <xf numFmtId="0" fontId="14" fillId="0" borderId="65" xfId="0" applyFont="1" applyBorder="1"/>
    <xf numFmtId="165" fontId="14" fillId="0" borderId="70" xfId="0" applyNumberFormat="1" applyFont="1" applyBorder="1"/>
    <xf numFmtId="0" fontId="20" fillId="0" borderId="53" xfId="0" applyFont="1" applyBorder="1"/>
    <xf numFmtId="0" fontId="14" fillId="0" borderId="56" xfId="0" applyFont="1" applyBorder="1"/>
    <xf numFmtId="169" fontId="20" fillId="0" borderId="70" xfId="0" applyNumberFormat="1" applyFont="1" applyBorder="1"/>
    <xf numFmtId="0" fontId="20" fillId="0" borderId="47" xfId="0" applyFont="1" applyBorder="1"/>
    <xf numFmtId="165" fontId="20" fillId="0" borderId="71" xfId="0" applyNumberFormat="1" applyFont="1" applyBorder="1" applyAlignment="1">
      <alignment horizontal="right" wrapText="1"/>
    </xf>
    <xf numFmtId="0" fontId="61" fillId="11" borderId="48" xfId="0" applyFont="1" applyFill="1" applyBorder="1" applyAlignment="1">
      <alignment horizontal="center" vertical="center"/>
    </xf>
    <xf numFmtId="0" fontId="61" fillId="11" borderId="3" xfId="0" applyFont="1" applyFill="1" applyBorder="1" applyAlignment="1">
      <alignment horizontal="center" vertical="center"/>
    </xf>
    <xf numFmtId="0" fontId="59" fillId="11" borderId="18" xfId="0" applyFont="1" applyFill="1" applyBorder="1" applyAlignment="1">
      <alignment vertical="center"/>
    </xf>
    <xf numFmtId="0" fontId="59" fillId="11" borderId="15" xfId="0" applyFont="1" applyFill="1" applyBorder="1" applyAlignment="1">
      <alignment vertical="center"/>
    </xf>
    <xf numFmtId="0" fontId="61" fillId="11" borderId="13" xfId="0" applyFont="1" applyFill="1" applyBorder="1" applyAlignment="1">
      <alignment horizontal="center" vertical="center"/>
    </xf>
    <xf numFmtId="14" fontId="14" fillId="0" borderId="11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3" fontId="16" fillId="0" borderId="45" xfId="0" applyNumberFormat="1" applyFont="1" applyBorder="1" applyAlignment="1">
      <alignment vertical="center"/>
    </xf>
    <xf numFmtId="14" fontId="15" fillId="7" borderId="18" xfId="0" applyNumberFormat="1" applyFont="1" applyFill="1" applyBorder="1" applyAlignment="1">
      <alignment horizontal="left" vertical="center"/>
    </xf>
    <xf numFmtId="0" fontId="16" fillId="7" borderId="15" xfId="0" applyFont="1" applyFill="1" applyBorder="1" applyAlignment="1">
      <alignment vertical="center"/>
    </xf>
    <xf numFmtId="0" fontId="15" fillId="7" borderId="15" xfId="0" applyFont="1" applyFill="1" applyBorder="1" applyAlignment="1">
      <alignment vertical="center"/>
    </xf>
    <xf numFmtId="3" fontId="15" fillId="7" borderId="15" xfId="0" applyNumberFormat="1" applyFont="1" applyFill="1" applyBorder="1" applyAlignment="1">
      <alignment vertical="center"/>
    </xf>
    <xf numFmtId="0" fontId="16" fillId="7" borderId="27" xfId="0" applyFont="1" applyFill="1" applyBorder="1" applyAlignment="1">
      <alignment vertical="center"/>
    </xf>
    <xf numFmtId="0" fontId="59" fillId="11" borderId="29" xfId="0" applyFont="1" applyFill="1" applyBorder="1" applyAlignment="1">
      <alignment vertical="center"/>
    </xf>
    <xf numFmtId="0" fontId="61" fillId="11" borderId="52" xfId="0" applyFont="1" applyFill="1" applyBorder="1" applyAlignment="1">
      <alignment horizontal="center" vertical="center"/>
    </xf>
    <xf numFmtId="3" fontId="14" fillId="0" borderId="53" xfId="0" applyNumberFormat="1" applyFont="1" applyBorder="1" applyAlignment="1">
      <alignment vertical="center"/>
    </xf>
    <xf numFmtId="3" fontId="14" fillId="0" borderId="56" xfId="0" applyNumberFormat="1" applyFont="1" applyBorder="1" applyAlignment="1">
      <alignment vertical="center"/>
    </xf>
    <xf numFmtId="0" fontId="59" fillId="11" borderId="28" xfId="0" applyFont="1" applyFill="1" applyBorder="1" applyAlignment="1">
      <alignment vertical="center"/>
    </xf>
    <xf numFmtId="0" fontId="61" fillId="11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164" fontId="14" fillId="0" borderId="41" xfId="2" applyFont="1" applyBorder="1" applyAlignment="1">
      <alignment horizontal="right" vertical="center" wrapText="1"/>
    </xf>
    <xf numFmtId="168" fontId="14" fillId="0" borderId="41" xfId="2" applyNumberFormat="1" applyFont="1" applyBorder="1" applyAlignment="1">
      <alignment horizontal="right" vertical="center" wrapText="1"/>
    </xf>
    <xf numFmtId="3" fontId="14" fillId="0" borderId="41" xfId="0" applyNumberFormat="1" applyFont="1" applyBorder="1" applyAlignment="1">
      <alignment vertical="center"/>
    </xf>
    <xf numFmtId="3" fontId="14" fillId="0" borderId="51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horizontal="left"/>
    </xf>
    <xf numFmtId="165" fontId="0" fillId="6" borderId="19" xfId="1" applyNumberFormat="1" applyFont="1" applyFill="1" applyBorder="1" applyAlignment="1">
      <alignment horizontal="left"/>
    </xf>
    <xf numFmtId="165" fontId="1" fillId="0" borderId="19" xfId="0" applyNumberFormat="1" applyFont="1" applyBorder="1" applyAlignment="1">
      <alignment horizontal="left" wrapText="1"/>
    </xf>
    <xf numFmtId="3" fontId="3" fillId="0" borderId="19" xfId="0" applyNumberFormat="1" applyFont="1" applyBorder="1" applyAlignment="1">
      <alignment horizontal="left" wrapText="1"/>
    </xf>
    <xf numFmtId="3" fontId="41" fillId="6" borderId="19" xfId="1" applyNumberFormat="1" applyFont="1" applyFill="1" applyBorder="1" applyAlignment="1">
      <alignment horizontal="left" vertical="center" wrapText="1"/>
    </xf>
    <xf numFmtId="165" fontId="4" fillId="6" borderId="19" xfId="1" applyNumberFormat="1" applyFont="1" applyFill="1" applyBorder="1" applyAlignment="1">
      <alignment horizontal="left" wrapText="1"/>
    </xf>
    <xf numFmtId="165" fontId="0" fillId="6" borderId="16" xfId="0" applyNumberFormat="1" applyFill="1" applyBorder="1" applyAlignment="1">
      <alignment horizontal="right" vertical="center"/>
    </xf>
    <xf numFmtId="165" fontId="4" fillId="22" borderId="19" xfId="1" applyNumberFormat="1" applyFont="1" applyFill="1" applyBorder="1" applyAlignment="1">
      <alignment horizontal="left" vertical="center" wrapText="1"/>
    </xf>
    <xf numFmtId="3" fontId="4" fillId="22" borderId="19" xfId="1" applyNumberFormat="1" applyFont="1" applyFill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vertical="center" wrapText="1"/>
    </xf>
    <xf numFmtId="164" fontId="4" fillId="22" borderId="19" xfId="2" applyFont="1" applyFill="1" applyBorder="1" applyAlignment="1">
      <alignment horizontal="right" vertical="center" wrapText="1"/>
    </xf>
    <xf numFmtId="0" fontId="41" fillId="6" borderId="19" xfId="0" applyFont="1" applyFill="1" applyBorder="1" applyAlignment="1">
      <alignment horizontal="left" vertical="center"/>
    </xf>
    <xf numFmtId="4" fontId="41" fillId="6" borderId="19" xfId="0" applyNumberFormat="1" applyFont="1" applyFill="1" applyBorder="1" applyAlignment="1">
      <alignment horizontal="left" vertical="center" wrapText="1"/>
    </xf>
    <xf numFmtId="14" fontId="19" fillId="23" borderId="19" xfId="1" applyNumberFormat="1" applyFont="1" applyFill="1" applyBorder="1" applyAlignment="1">
      <alignment horizontal="left" vertical="center" wrapText="1"/>
    </xf>
    <xf numFmtId="3" fontId="19" fillId="23" borderId="19" xfId="1" applyNumberFormat="1" applyFont="1" applyFill="1" applyBorder="1" applyAlignment="1">
      <alignment horizontal="left" vertical="center" wrapText="1"/>
    </xf>
    <xf numFmtId="165" fontId="19" fillId="23" borderId="19" xfId="1" applyNumberFormat="1" applyFont="1" applyFill="1" applyBorder="1" applyAlignment="1">
      <alignment horizontal="left" vertical="center" wrapText="1"/>
    </xf>
    <xf numFmtId="164" fontId="19" fillId="23" borderId="19" xfId="2" applyFont="1" applyFill="1" applyBorder="1" applyAlignment="1">
      <alignment horizontal="right" vertical="center" wrapText="1"/>
    </xf>
    <xf numFmtId="165" fontId="19" fillId="23" borderId="19" xfId="40" applyNumberFormat="1" applyFont="1" applyFill="1" applyBorder="1" applyAlignment="1">
      <alignment horizontal="left" vertical="center" wrapText="1"/>
    </xf>
    <xf numFmtId="3" fontId="19" fillId="23" borderId="11" xfId="1" applyNumberFormat="1" applyFont="1" applyFill="1" applyBorder="1" applyAlignment="1">
      <alignment horizontal="left" wrapText="1"/>
    </xf>
    <xf numFmtId="3" fontId="19" fillId="23" borderId="19" xfId="0" applyNumberFormat="1" applyFont="1" applyFill="1" applyBorder="1" applyAlignment="1">
      <alignment horizontal="left" vertical="center" wrapText="1"/>
    </xf>
    <xf numFmtId="4" fontId="19" fillId="23" borderId="19" xfId="0" applyNumberFormat="1" applyFont="1" applyFill="1" applyBorder="1" applyAlignment="1">
      <alignment horizontal="left" vertical="center" wrapText="1"/>
    </xf>
    <xf numFmtId="164" fontId="4" fillId="23" borderId="19" xfId="2" applyFont="1" applyFill="1" applyBorder="1" applyAlignment="1">
      <alignment horizontal="right" vertical="center" wrapText="1"/>
    </xf>
    <xf numFmtId="165" fontId="4" fillId="23" borderId="19" xfId="40" applyNumberFormat="1" applyFont="1" applyFill="1" applyBorder="1" applyAlignment="1">
      <alignment horizontal="left" vertical="center" wrapText="1"/>
    </xf>
    <xf numFmtId="3" fontId="4" fillId="23" borderId="19" xfId="1" applyNumberFormat="1" applyFont="1" applyFill="1" applyBorder="1" applyAlignment="1">
      <alignment horizontal="left" vertical="center" wrapText="1"/>
    </xf>
    <xf numFmtId="3" fontId="0" fillId="23" borderId="19" xfId="0" applyNumberFormat="1" applyFill="1" applyBorder="1" applyAlignment="1">
      <alignment horizontal="left" vertical="center" wrapText="1"/>
    </xf>
    <xf numFmtId="4" fontId="0" fillId="23" borderId="19" xfId="0" applyNumberFormat="1" applyFill="1" applyBorder="1" applyAlignment="1">
      <alignment horizontal="left" vertical="center" wrapText="1"/>
    </xf>
    <xf numFmtId="0" fontId="0" fillId="23" borderId="19" xfId="0" applyFill="1" applyBorder="1" applyAlignment="1">
      <alignment horizontal="left" vertical="center"/>
    </xf>
    <xf numFmtId="165" fontId="4" fillId="23" borderId="19" xfId="1" applyNumberFormat="1" applyFont="1" applyFill="1" applyBorder="1" applyAlignment="1">
      <alignment horizontal="left" vertical="center" wrapText="1"/>
    </xf>
    <xf numFmtId="14" fontId="42" fillId="23" borderId="19" xfId="1" applyNumberFormat="1" applyFont="1" applyFill="1" applyBorder="1" applyAlignment="1">
      <alignment horizontal="left" vertical="center" wrapText="1"/>
    </xf>
    <xf numFmtId="3" fontId="42" fillId="23" borderId="19" xfId="1" applyNumberFormat="1" applyFont="1" applyFill="1" applyBorder="1" applyAlignment="1">
      <alignment horizontal="left" vertical="center" wrapText="1"/>
    </xf>
    <xf numFmtId="165" fontId="42" fillId="23" borderId="19" xfId="1" applyNumberFormat="1" applyFont="1" applyFill="1" applyBorder="1" applyAlignment="1">
      <alignment horizontal="left" vertical="center" wrapText="1"/>
    </xf>
    <xf numFmtId="164" fontId="41" fillId="23" borderId="19" xfId="2" applyFont="1" applyFill="1" applyBorder="1" applyAlignment="1">
      <alignment horizontal="right" vertical="center" wrapText="1"/>
    </xf>
    <xf numFmtId="165" fontId="41" fillId="23" borderId="19" xfId="40" applyNumberFormat="1" applyFont="1" applyFill="1" applyBorder="1" applyAlignment="1">
      <alignment horizontal="left" vertical="center" wrapText="1"/>
    </xf>
    <xf numFmtId="0" fontId="41" fillId="23" borderId="19" xfId="0" applyFont="1" applyFill="1" applyBorder="1" applyAlignment="1">
      <alignment horizontal="left" vertical="center"/>
    </xf>
    <xf numFmtId="3" fontId="42" fillId="23" borderId="11" xfId="1" applyNumberFormat="1" applyFont="1" applyFill="1" applyBorder="1" applyAlignment="1">
      <alignment horizontal="left" wrapText="1"/>
    </xf>
    <xf numFmtId="4" fontId="41" fillId="23" borderId="19" xfId="0" applyNumberFormat="1" applyFont="1" applyFill="1" applyBorder="1" applyAlignment="1">
      <alignment horizontal="left" vertical="center" wrapText="1"/>
    </xf>
    <xf numFmtId="14" fontId="41" fillId="23" borderId="19" xfId="1" applyNumberFormat="1" applyFont="1" applyFill="1" applyBorder="1" applyAlignment="1">
      <alignment horizontal="left" vertical="center" wrapText="1"/>
    </xf>
    <xf numFmtId="165" fontId="41" fillId="23" borderId="19" xfId="0" applyNumberFormat="1" applyFont="1" applyFill="1" applyBorder="1" applyAlignment="1">
      <alignment horizontal="right"/>
    </xf>
    <xf numFmtId="165" fontId="41" fillId="23" borderId="19" xfId="0" applyNumberFormat="1" applyFont="1" applyFill="1" applyBorder="1" applyAlignment="1">
      <alignment horizontal="right" vertical="center"/>
    </xf>
    <xf numFmtId="164" fontId="41" fillId="23" borderId="16" xfId="2" applyFont="1" applyFill="1" applyBorder="1" applyAlignment="1">
      <alignment horizontal="right" vertical="center" wrapText="1"/>
    </xf>
    <xf numFmtId="0" fontId="41" fillId="23" borderId="19" xfId="0" applyFont="1" applyFill="1" applyBorder="1" applyAlignment="1">
      <alignment horizontal="left" vertical="center" wrapText="1"/>
    </xf>
    <xf numFmtId="165" fontId="41" fillId="23" borderId="19" xfId="0" applyNumberFormat="1" applyFont="1" applyFill="1" applyBorder="1" applyAlignment="1">
      <alignment horizontal="right" wrapText="1"/>
    </xf>
    <xf numFmtId="14" fontId="41" fillId="23" borderId="19" xfId="0" applyNumberFormat="1" applyFont="1" applyFill="1" applyBorder="1" applyAlignment="1">
      <alignment horizontal="left" vertical="center"/>
    </xf>
    <xf numFmtId="3" fontId="41" fillId="23" borderId="19" xfId="1" applyNumberFormat="1" applyFont="1" applyFill="1" applyBorder="1" applyAlignment="1">
      <alignment horizontal="left" vertical="center" wrapText="1"/>
    </xf>
    <xf numFmtId="165" fontId="41" fillId="23" borderId="19" xfId="1" applyNumberFormat="1" applyFont="1" applyFill="1" applyBorder="1" applyAlignment="1">
      <alignment horizontal="left" vertical="center" wrapText="1"/>
    </xf>
    <xf numFmtId="165" fontId="41" fillId="6" borderId="19" xfId="0" applyNumberFormat="1" applyFont="1" applyFill="1" applyBorder="1" applyAlignment="1">
      <alignment horizontal="right" vertical="center"/>
    </xf>
    <xf numFmtId="0" fontId="41" fillId="6" borderId="19" xfId="0" applyFont="1" applyFill="1" applyBorder="1" applyAlignment="1">
      <alignment horizontal="left" vertical="center" wrapText="1"/>
    </xf>
    <xf numFmtId="3" fontId="9" fillId="8" borderId="0" xfId="0" applyNumberFormat="1" applyFont="1" applyFill="1" applyAlignment="1">
      <alignment horizontal="left" vertical="center" wrapText="1"/>
    </xf>
    <xf numFmtId="165" fontId="41" fillId="23" borderId="19" xfId="2" applyNumberFormat="1" applyFont="1" applyFill="1" applyBorder="1" applyAlignment="1">
      <alignment horizontal="right" vertical="center" wrapText="1"/>
    </xf>
    <xf numFmtId="3" fontId="42" fillId="23" borderId="6" xfId="1" applyNumberFormat="1" applyFont="1" applyFill="1" applyBorder="1" applyAlignment="1">
      <alignment horizontal="left" wrapText="1"/>
    </xf>
    <xf numFmtId="165" fontId="41" fillId="23" borderId="19" xfId="0" applyNumberFormat="1" applyFont="1" applyFill="1" applyBorder="1" applyAlignment="1">
      <alignment horizontal="right" vertical="center" wrapText="1"/>
    </xf>
    <xf numFmtId="3" fontId="42" fillId="23" borderId="10" xfId="1" applyNumberFormat="1" applyFont="1" applyFill="1" applyBorder="1" applyAlignment="1">
      <alignment horizontal="left" wrapText="1"/>
    </xf>
    <xf numFmtId="0" fontId="0" fillId="23" borderId="0" xfId="0" applyFill="1" applyAlignment="1">
      <alignment horizontal="left" vertical="center"/>
    </xf>
    <xf numFmtId="0" fontId="41" fillId="23" borderId="0" xfId="0" applyFont="1" applyFill="1" applyAlignment="1">
      <alignment horizontal="left" vertical="center"/>
    </xf>
    <xf numFmtId="165" fontId="41" fillId="23" borderId="16" xfId="0" applyNumberFormat="1" applyFont="1" applyFill="1" applyBorder="1" applyAlignment="1">
      <alignment horizontal="right" vertical="center"/>
    </xf>
    <xf numFmtId="3" fontId="42" fillId="23" borderId="19" xfId="1" applyNumberFormat="1" applyFont="1" applyFill="1" applyBorder="1" applyAlignment="1">
      <alignment horizontal="left" wrapText="1"/>
    </xf>
    <xf numFmtId="14" fontId="41" fillId="6" borderId="19" xfId="1" applyNumberFormat="1" applyFont="1" applyFill="1" applyBorder="1" applyAlignment="1">
      <alignment horizontal="left" vertical="center" wrapText="1"/>
    </xf>
    <xf numFmtId="165" fontId="41" fillId="6" borderId="19" xfId="1" applyNumberFormat="1" applyFont="1" applyFill="1" applyBorder="1" applyAlignment="1">
      <alignment horizontal="left" vertical="center" wrapText="1"/>
    </xf>
    <xf numFmtId="164" fontId="42" fillId="23" borderId="19" xfId="2" applyFont="1" applyFill="1" applyBorder="1" applyAlignment="1">
      <alignment horizontal="right" vertical="center" wrapText="1"/>
    </xf>
    <xf numFmtId="164" fontId="42" fillId="23" borderId="19" xfId="2" applyFont="1" applyFill="1" applyBorder="1" applyAlignment="1">
      <alignment horizontal="right" wrapText="1"/>
    </xf>
    <xf numFmtId="164" fontId="41" fillId="23" borderId="19" xfId="2" applyFont="1" applyFill="1" applyBorder="1" applyAlignment="1">
      <alignment horizontal="right" wrapText="1"/>
    </xf>
    <xf numFmtId="0" fontId="41" fillId="23" borderId="19" xfId="0" applyFont="1" applyFill="1" applyBorder="1" applyAlignment="1">
      <alignment horizontal="left"/>
    </xf>
    <xf numFmtId="14" fontId="41" fillId="6" borderId="11" xfId="0" applyNumberFormat="1" applyFont="1" applyFill="1" applyBorder="1" applyAlignment="1">
      <alignment horizontal="left" vertical="center" wrapText="1"/>
    </xf>
    <xf numFmtId="14" fontId="41" fillId="6" borderId="19" xfId="0" applyNumberFormat="1" applyFont="1" applyFill="1" applyBorder="1" applyAlignment="1">
      <alignment horizontal="left" vertical="center" wrapText="1"/>
    </xf>
    <xf numFmtId="3" fontId="42" fillId="6" borderId="10" xfId="1" applyNumberFormat="1" applyFont="1" applyFill="1" applyBorder="1" applyAlignment="1">
      <alignment horizontal="left" wrapText="1"/>
    </xf>
    <xf numFmtId="14" fontId="41" fillId="6" borderId="16" xfId="0" applyNumberFormat="1" applyFont="1" applyFill="1" applyBorder="1" applyAlignment="1">
      <alignment horizontal="left" vertical="center" wrapText="1"/>
    </xf>
    <xf numFmtId="3" fontId="41" fillId="0" borderId="0" xfId="0" applyNumberFormat="1" applyFont="1" applyAlignment="1">
      <alignment horizontal="left" vertical="center" wrapText="1"/>
    </xf>
    <xf numFmtId="164" fontId="41" fillId="6" borderId="19" xfId="2" applyFont="1" applyFill="1" applyBorder="1" applyAlignment="1">
      <alignment horizontal="right" wrapText="1"/>
    </xf>
    <xf numFmtId="0" fontId="41" fillId="23" borderId="6" xfId="0" applyFont="1" applyFill="1" applyBorder="1" applyAlignment="1">
      <alignment horizontal="left" vertical="center" wrapText="1"/>
    </xf>
    <xf numFmtId="164" fontId="42" fillId="23" borderId="16" xfId="2" applyFont="1" applyFill="1" applyBorder="1" applyAlignment="1">
      <alignment horizontal="right" wrapText="1"/>
    </xf>
    <xf numFmtId="164" fontId="41" fillId="23" borderId="16" xfId="2" applyFont="1" applyFill="1" applyBorder="1" applyAlignment="1">
      <alignment horizontal="right" wrapText="1"/>
    </xf>
    <xf numFmtId="165" fontId="41" fillId="23" borderId="19" xfId="40" applyNumberFormat="1" applyFont="1" applyFill="1" applyBorder="1" applyAlignment="1">
      <alignment horizontal="left" wrapText="1"/>
    </xf>
    <xf numFmtId="3" fontId="41" fillId="23" borderId="11" xfId="1" applyNumberFormat="1" applyFont="1" applyFill="1" applyBorder="1" applyAlignment="1">
      <alignment horizontal="left" vertical="center" wrapText="1"/>
    </xf>
    <xf numFmtId="3" fontId="15" fillId="23" borderId="11" xfId="1" applyNumberFormat="1" applyFont="1" applyFill="1" applyBorder="1" applyAlignment="1">
      <alignment horizontal="left" wrapText="1"/>
    </xf>
    <xf numFmtId="3" fontId="41" fillId="23" borderId="19" xfId="0" applyNumberFormat="1" applyFont="1" applyFill="1" applyBorder="1" applyAlignment="1">
      <alignment horizontal="left"/>
    </xf>
    <xf numFmtId="14" fontId="42" fillId="13" borderId="12" xfId="0" applyNumberFormat="1" applyFont="1" applyFill="1" applyBorder="1"/>
    <xf numFmtId="14" fontId="0" fillId="0" borderId="0" xfId="0" applyNumberFormat="1"/>
    <xf numFmtId="14" fontId="14" fillId="0" borderId="0" xfId="0" applyNumberFormat="1" applyFont="1"/>
    <xf numFmtId="165" fontId="4" fillId="6" borderId="9" xfId="40" applyNumberFormat="1" applyFont="1" applyFill="1" applyBorder="1" applyAlignment="1">
      <alignment horizontal="left" wrapText="1"/>
    </xf>
    <xf numFmtId="14" fontId="41" fillId="6" borderId="19" xfId="0" applyNumberFormat="1" applyFont="1" applyFill="1" applyBorder="1" applyAlignment="1">
      <alignment horizontal="left" vertical="center"/>
    </xf>
    <xf numFmtId="3" fontId="42" fillId="6" borderId="11" xfId="1" applyNumberFormat="1" applyFont="1" applyFill="1" applyBorder="1" applyAlignment="1">
      <alignment horizontal="left" wrapText="1"/>
    </xf>
    <xf numFmtId="14" fontId="41" fillId="23" borderId="19" xfId="1" applyNumberFormat="1" applyFont="1" applyFill="1" applyBorder="1" applyAlignment="1">
      <alignment horizontal="left" wrapText="1"/>
    </xf>
    <xf numFmtId="3" fontId="41" fillId="23" borderId="19" xfId="1" applyNumberFormat="1" applyFont="1" applyFill="1" applyBorder="1" applyAlignment="1">
      <alignment horizontal="left" wrapText="1"/>
    </xf>
    <xf numFmtId="165" fontId="41" fillId="23" borderId="19" xfId="1" applyNumberFormat="1" applyFont="1" applyFill="1" applyBorder="1" applyAlignment="1">
      <alignment horizontal="left" wrapText="1"/>
    </xf>
    <xf numFmtId="0" fontId="0" fillId="6" borderId="32" xfId="0" applyFill="1" applyBorder="1" applyAlignment="1">
      <alignment horizontal="left" vertical="center"/>
    </xf>
    <xf numFmtId="14" fontId="0" fillId="6" borderId="19" xfId="1" applyNumberFormat="1" applyFont="1" applyFill="1" applyBorder="1" applyAlignment="1">
      <alignment horizontal="left" wrapText="1"/>
    </xf>
    <xf numFmtId="3" fontId="19" fillId="23" borderId="19" xfId="1" applyNumberFormat="1" applyFont="1" applyFill="1" applyBorder="1" applyAlignment="1">
      <alignment horizontal="left" wrapText="1"/>
    </xf>
    <xf numFmtId="165" fontId="0" fillId="6" borderId="6" xfId="1" applyNumberFormat="1" applyFont="1" applyFill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41" fillId="23" borderId="19" xfId="0" applyNumberFormat="1" applyFont="1" applyFill="1" applyBorder="1" applyAlignment="1">
      <alignment horizontal="left" wrapText="1"/>
    </xf>
    <xf numFmtId="164" fontId="4" fillId="23" borderId="16" xfId="2" applyFont="1" applyFill="1" applyBorder="1" applyAlignment="1">
      <alignment horizontal="right" vertical="center" wrapText="1"/>
    </xf>
    <xf numFmtId="14" fontId="1" fillId="0" borderId="19" xfId="0" applyNumberFormat="1" applyFont="1" applyBorder="1" applyAlignment="1">
      <alignment horizontal="left" vertical="center" wrapText="1"/>
    </xf>
    <xf numFmtId="0" fontId="41" fillId="6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3" fontId="19" fillId="23" borderId="6" xfId="1" applyNumberFormat="1" applyFont="1" applyFill="1" applyBorder="1" applyAlignment="1">
      <alignment horizontal="left" wrapText="1"/>
    </xf>
    <xf numFmtId="14" fontId="2" fillId="6" borderId="19" xfId="0" applyNumberFormat="1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14" fontId="41" fillId="23" borderId="19" xfId="0" applyNumberFormat="1" applyFont="1" applyFill="1" applyBorder="1" applyAlignment="1">
      <alignment horizontal="left" vertical="center" wrapText="1"/>
    </xf>
    <xf numFmtId="165" fontId="41" fillId="23" borderId="19" xfId="0" applyNumberFormat="1" applyFont="1" applyFill="1" applyBorder="1" applyAlignment="1">
      <alignment horizontal="left" vertical="center" wrapText="1"/>
    </xf>
    <xf numFmtId="3" fontId="41" fillId="23" borderId="19" xfId="0" applyNumberFormat="1" applyFont="1" applyFill="1" applyBorder="1" applyAlignment="1">
      <alignment horizontal="left" wrapText="1"/>
    </xf>
    <xf numFmtId="3" fontId="9" fillId="23" borderId="0" xfId="0" applyNumberFormat="1" applyFont="1" applyFill="1" applyAlignment="1">
      <alignment horizontal="left" vertical="center" wrapText="1"/>
    </xf>
    <xf numFmtId="165" fontId="0" fillId="23" borderId="9" xfId="40" applyNumberFormat="1" applyFont="1" applyFill="1" applyBorder="1" applyAlignment="1">
      <alignment horizontal="left" wrapText="1"/>
    </xf>
    <xf numFmtId="0" fontId="0" fillId="6" borderId="2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165" fontId="0" fillId="6" borderId="2" xfId="40" applyNumberFormat="1" applyFont="1" applyFill="1" applyBorder="1" applyAlignment="1">
      <alignment horizontal="left" wrapText="1"/>
    </xf>
    <xf numFmtId="0" fontId="41" fillId="23" borderId="2" xfId="0" applyFont="1" applyFill="1" applyBorder="1" applyAlignment="1">
      <alignment horizontal="left" vertical="center" wrapText="1"/>
    </xf>
    <xf numFmtId="0" fontId="41" fillId="23" borderId="13" xfId="0" applyFont="1" applyFill="1" applyBorder="1" applyAlignment="1">
      <alignment horizontal="left" vertical="center" wrapText="1"/>
    </xf>
    <xf numFmtId="165" fontId="41" fillId="23" borderId="2" xfId="40" applyNumberFormat="1" applyFont="1" applyFill="1" applyBorder="1" applyAlignment="1">
      <alignment horizontal="left" wrapText="1"/>
    </xf>
    <xf numFmtId="0" fontId="41" fillId="23" borderId="19" xfId="0" applyFont="1" applyFill="1" applyBorder="1" applyAlignment="1">
      <alignment horizontal="left" wrapText="1"/>
    </xf>
    <xf numFmtId="165" fontId="42" fillId="23" borderId="19" xfId="40" applyNumberFormat="1" applyFont="1" applyFill="1" applyBorder="1" applyAlignment="1">
      <alignment horizontal="left" wrapText="1"/>
    </xf>
    <xf numFmtId="0" fontId="42" fillId="23" borderId="19" xfId="0" applyFont="1" applyFill="1" applyBorder="1" applyAlignment="1">
      <alignment horizontal="left"/>
    </xf>
    <xf numFmtId="0" fontId="42" fillId="23" borderId="19" xfId="0" applyFont="1" applyFill="1" applyBorder="1" applyAlignment="1">
      <alignment horizontal="left" wrapText="1"/>
    </xf>
    <xf numFmtId="165" fontId="41" fillId="6" borderId="19" xfId="40" applyNumberFormat="1" applyFont="1" applyFill="1" applyBorder="1" applyAlignment="1">
      <alignment horizontal="left" vertical="center" wrapText="1"/>
    </xf>
    <xf numFmtId="165" fontId="0" fillId="6" borderId="0" xfId="0" applyNumberFormat="1" applyFill="1" applyAlignment="1">
      <alignment horizontal="right" vertical="center"/>
    </xf>
    <xf numFmtId="164" fontId="4" fillId="6" borderId="19" xfId="2" applyFont="1" applyFill="1" applyBorder="1" applyAlignment="1">
      <alignment vertical="center" wrapText="1"/>
    </xf>
    <xf numFmtId="164" fontId="0" fillId="6" borderId="19" xfId="2" applyFont="1" applyFill="1" applyBorder="1" applyAlignment="1">
      <alignment vertical="center" wrapText="1"/>
    </xf>
    <xf numFmtId="164" fontId="4" fillId="6" borderId="16" xfId="2" applyFont="1" applyFill="1" applyBorder="1" applyAlignment="1">
      <alignment vertical="center" wrapText="1"/>
    </xf>
    <xf numFmtId="164" fontId="41" fillId="6" borderId="19" xfId="2" applyFont="1" applyFill="1" applyBorder="1" applyAlignment="1">
      <alignment vertical="center" wrapText="1"/>
    </xf>
    <xf numFmtId="164" fontId="41" fillId="6" borderId="16" xfId="2" applyFont="1" applyFill="1" applyBorder="1" applyAlignment="1">
      <alignment vertical="center" wrapText="1"/>
    </xf>
    <xf numFmtId="164" fontId="0" fillId="6" borderId="19" xfId="2" applyFont="1" applyFill="1" applyBorder="1" applyAlignment="1">
      <alignment wrapText="1"/>
    </xf>
    <xf numFmtId="164" fontId="4" fillId="6" borderId="16" xfId="2" applyFont="1" applyFill="1" applyBorder="1" applyAlignment="1">
      <alignment wrapText="1"/>
    </xf>
    <xf numFmtId="164" fontId="4" fillId="6" borderId="5" xfId="2" applyFont="1" applyFill="1" applyBorder="1" applyAlignment="1">
      <alignment vertical="center" wrapText="1"/>
    </xf>
    <xf numFmtId="164" fontId="0" fillId="6" borderId="16" xfId="2" applyFont="1" applyFill="1" applyBorder="1" applyAlignment="1">
      <alignment vertical="center" wrapText="1"/>
    </xf>
    <xf numFmtId="165" fontId="0" fillId="0" borderId="19" xfId="0" applyNumberFormat="1" applyBorder="1" applyAlignment="1">
      <alignment vertical="center" wrapText="1"/>
    </xf>
    <xf numFmtId="165" fontId="41" fillId="0" borderId="19" xfId="0" applyNumberFormat="1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5" fontId="2" fillId="0" borderId="19" xfId="0" applyNumberFormat="1" applyFont="1" applyBorder="1" applyAlignment="1">
      <alignment vertical="center" wrapText="1"/>
    </xf>
    <xf numFmtId="165" fontId="2" fillId="6" borderId="19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wrapText="1"/>
    </xf>
    <xf numFmtId="165" fontId="0" fillId="6" borderId="0" xfId="0" applyNumberFormat="1" applyFill="1" applyAlignment="1">
      <alignment horizontal="right" vertical="center" wrapText="1"/>
    </xf>
    <xf numFmtId="165" fontId="0" fillId="6" borderId="16" xfId="0" applyNumberFormat="1" applyFill="1" applyBorder="1" applyAlignment="1">
      <alignment horizontal="right" vertical="center" wrapText="1"/>
    </xf>
    <xf numFmtId="164" fontId="4" fillId="6" borderId="28" xfId="2" applyFont="1" applyFill="1" applyBorder="1" applyAlignment="1">
      <alignment horizontal="right" wrapText="1"/>
    </xf>
    <xf numFmtId="164" fontId="41" fillId="0" borderId="0" xfId="2" applyFont="1" applyAlignment="1">
      <alignment horizontal="right" wrapText="1"/>
    </xf>
    <xf numFmtId="14" fontId="13" fillId="3" borderId="4" xfId="0" applyNumberFormat="1" applyFont="1" applyFill="1" applyBorder="1" applyAlignment="1">
      <alignment horizontal="center" vertical="top" wrapText="1"/>
    </xf>
    <xf numFmtId="14" fontId="44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5" fontId="45" fillId="13" borderId="21" xfId="0" applyNumberFormat="1" applyFont="1" applyFill="1" applyBorder="1" applyAlignment="1">
      <alignment horizontal="center"/>
    </xf>
    <xf numFmtId="165" fontId="68" fillId="0" borderId="4" xfId="0" applyNumberFormat="1" applyFont="1" applyBorder="1" applyAlignment="1">
      <alignment horizontal="center" vertical="center" wrapText="1"/>
    </xf>
    <xf numFmtId="165" fontId="68" fillId="0" borderId="2" xfId="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11" borderId="18" xfId="0" applyFont="1" applyFill="1" applyBorder="1" applyAlignment="1">
      <alignment horizontal="center" vertical="center"/>
    </xf>
    <xf numFmtId="0" fontId="69" fillId="11" borderId="15" xfId="0" applyFont="1" applyFill="1" applyBorder="1" applyAlignment="1">
      <alignment horizontal="center" vertical="center"/>
    </xf>
    <xf numFmtId="0" fontId="69" fillId="11" borderId="27" xfId="0" applyFont="1" applyFill="1" applyBorder="1" applyAlignment="1">
      <alignment horizontal="center" vertical="center"/>
    </xf>
    <xf numFmtId="0" fontId="69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165" fontId="68" fillId="0" borderId="10" xfId="0" applyNumberFormat="1" applyFont="1" applyBorder="1" applyAlignment="1">
      <alignment horizontal="left" vertical="center"/>
    </xf>
    <xf numFmtId="165" fontId="68" fillId="0" borderId="11" xfId="0" applyNumberFormat="1" applyFont="1" applyBorder="1" applyAlignment="1">
      <alignment horizontal="left" vertical="center"/>
    </xf>
    <xf numFmtId="165" fontId="68" fillId="0" borderId="0" xfId="0" applyNumberFormat="1" applyFont="1" applyAlignment="1">
      <alignment horizontal="left" vertical="center"/>
    </xf>
    <xf numFmtId="165" fontId="68" fillId="0" borderId="7" xfId="0" applyNumberFormat="1" applyFont="1" applyBorder="1" applyAlignment="1">
      <alignment horizontal="left" vertical="center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165" fontId="68" fillId="0" borderId="19" xfId="0" applyNumberFormat="1" applyFont="1" applyBorder="1" applyAlignment="1">
      <alignment horizontal="left" vertical="center"/>
    </xf>
    <xf numFmtId="165" fontId="68" fillId="0" borderId="14" xfId="0" applyNumberFormat="1" applyFont="1" applyBorder="1" applyAlignment="1">
      <alignment horizontal="left" vertical="center"/>
    </xf>
    <xf numFmtId="49" fontId="19" fillId="6" borderId="19" xfId="0" applyNumberFormat="1" applyFont="1" applyFill="1" applyBorder="1" applyAlignment="1">
      <alignment horizontal="left" vertical="center"/>
    </xf>
    <xf numFmtId="49" fontId="19" fillId="6" borderId="14" xfId="0" applyNumberFormat="1" applyFont="1" applyFill="1" applyBorder="1" applyAlignment="1">
      <alignment horizontal="left" vertical="center"/>
    </xf>
    <xf numFmtId="165" fontId="68" fillId="0" borderId="25" xfId="0" applyNumberFormat="1" applyFont="1" applyBorder="1" applyAlignment="1">
      <alignment horizontal="center" vertical="center" wrapText="1"/>
    </xf>
    <xf numFmtId="165" fontId="68" fillId="0" borderId="26" xfId="0" applyNumberFormat="1" applyFont="1" applyBorder="1" applyAlignment="1">
      <alignment horizontal="center" vertical="center" wrapText="1"/>
    </xf>
    <xf numFmtId="0" fontId="61" fillId="6" borderId="19" xfId="0" applyFont="1" applyFill="1" applyBorder="1" applyAlignment="1">
      <alignment horizontal="center" vertical="center"/>
    </xf>
    <xf numFmtId="0" fontId="73" fillId="6" borderId="20" xfId="0" applyFont="1" applyFill="1" applyBorder="1" applyAlignment="1">
      <alignment horizontal="center" vertical="center"/>
    </xf>
    <xf numFmtId="0" fontId="73" fillId="6" borderId="21" xfId="0" applyFont="1" applyFill="1" applyBorder="1" applyAlignment="1">
      <alignment horizontal="center" vertical="center"/>
    </xf>
    <xf numFmtId="0" fontId="73" fillId="6" borderId="22" xfId="0" applyFont="1" applyFill="1" applyBorder="1" applyAlignment="1">
      <alignment horizontal="center" vertical="center"/>
    </xf>
    <xf numFmtId="0" fontId="61" fillId="6" borderId="23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2" fillId="6" borderId="0" xfId="0" applyFont="1" applyFill="1" applyAlignment="1">
      <alignment horizontal="center" vertical="center" wrapText="1"/>
    </xf>
    <xf numFmtId="0" fontId="69" fillId="0" borderId="52" xfId="0" applyFont="1" applyBorder="1" applyAlignment="1">
      <alignment horizontal="center" vertical="center"/>
    </xf>
    <xf numFmtId="0" fontId="69" fillId="0" borderId="59" xfId="0" applyFont="1" applyBorder="1" applyAlignment="1">
      <alignment horizontal="center" vertical="center"/>
    </xf>
    <xf numFmtId="0" fontId="69" fillId="0" borderId="60" xfId="0" applyFont="1" applyBorder="1" applyAlignment="1">
      <alignment horizontal="center" vertical="center"/>
    </xf>
    <xf numFmtId="165" fontId="68" fillId="0" borderId="61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62" xfId="0" applyNumberFormat="1" applyFont="1" applyBorder="1" applyAlignment="1">
      <alignment horizontal="left" vertical="center"/>
    </xf>
    <xf numFmtId="165" fontId="68" fillId="0" borderId="44" xfId="0" applyNumberFormat="1" applyFont="1" applyBorder="1" applyAlignment="1">
      <alignment horizontal="center" vertical="center" wrapText="1"/>
    </xf>
    <xf numFmtId="165" fontId="68" fillId="0" borderId="64" xfId="0" applyNumberFormat="1" applyFont="1" applyBorder="1" applyAlignment="1">
      <alignment horizontal="center" vertical="center" wrapText="1"/>
    </xf>
    <xf numFmtId="0" fontId="61" fillId="11" borderId="31" xfId="0" applyFont="1" applyFill="1" applyBorder="1" applyAlignment="1">
      <alignment horizontal="center" vertical="center"/>
    </xf>
    <xf numFmtId="0" fontId="61" fillId="11" borderId="17" xfId="0" applyFont="1" applyFill="1" applyBorder="1" applyAlignment="1">
      <alignment horizontal="center" vertical="center"/>
    </xf>
    <xf numFmtId="0" fontId="61" fillId="11" borderId="39" xfId="0" applyFont="1" applyFill="1" applyBorder="1" applyAlignment="1">
      <alignment horizontal="center" vertical="center"/>
    </xf>
    <xf numFmtId="0" fontId="61" fillId="6" borderId="0" xfId="0" applyFont="1" applyFill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54" fillId="17" borderId="0" xfId="0" applyFont="1" applyFill="1" applyAlignment="1">
      <alignment horizontal="center"/>
    </xf>
    <xf numFmtId="0" fontId="42" fillId="18" borderId="10" xfId="0" applyFont="1" applyFill="1" applyBorder="1" applyAlignment="1">
      <alignment horizontal="center"/>
    </xf>
    <xf numFmtId="0" fontId="42" fillId="18" borderId="11" xfId="0" applyFont="1" applyFill="1" applyBorder="1" applyAlignment="1">
      <alignment horizontal="center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</cellXfs>
  <cellStyles count="45">
    <cellStyle name="Comma" xfId="2" builtinId="3"/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Excel Built-in Normal" xfId="3" xr:uid="{00000000-0005-0000-0000-000004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 xr:uid="{00000000-0005-0000-0000-00001F000000}"/>
    <cellStyle name="Normal" xfId="0" builtinId="0"/>
    <cellStyle name="Normal 10" xfId="6" xr:uid="{00000000-0005-0000-0000-000021000000}"/>
    <cellStyle name="Normal 2" xfId="9" xr:uid="{00000000-0005-0000-0000-000022000000}"/>
    <cellStyle name="Normal 2 3" xfId="15" xr:uid="{00000000-0005-0000-0000-000023000000}"/>
    <cellStyle name="Normal 3" xfId="8" xr:uid="{00000000-0005-0000-0000-000024000000}"/>
    <cellStyle name="Normal 5" xfId="10" xr:uid="{00000000-0005-0000-0000-000025000000}"/>
    <cellStyle name="Normal 6" xfId="11" xr:uid="{00000000-0005-0000-0000-000026000000}"/>
    <cellStyle name="Normal 8" xfId="4" xr:uid="{00000000-0005-0000-0000-000027000000}"/>
    <cellStyle name="Normal 8 2" xfId="7" xr:uid="{00000000-0005-0000-0000-000028000000}"/>
    <cellStyle name="Normal 9" xfId="5" xr:uid="{00000000-0005-0000-0000-000029000000}"/>
    <cellStyle name="Normal_Total expenses by date" xfId="1" xr:uid="{00000000-0005-0000-0000-00002A000000}"/>
    <cellStyle name="Normální 2" xfId="16" xr:uid="{00000000-0005-0000-0000-00002B000000}"/>
    <cellStyle name="Normální 3" xfId="17" xr:uid="{00000000-0005-0000-0000-00002C000000}"/>
  </cellStyles>
  <dxfs count="24">
    <dxf>
      <numFmt numFmtId="164" formatCode="_-* #,##0.00\ _€_-;\-* #,##0.00\ _€_-;_-* &quot;-&quot;??\ _€_-;_-@_-"/>
    </dxf>
    <dxf>
      <alignment horizontal="right"/>
    </dxf>
    <dxf>
      <alignment wrapText="1"/>
    </dxf>
    <dxf>
      <numFmt numFmtId="164" formatCode="_-* #,##0.00\ _€_-;\-* #,##0.00\ _€_-;_-* &quot;-&quot;??\ _€_-;_-@_-"/>
    </dxf>
    <dxf>
      <alignment wrapText="1"/>
    </dxf>
    <dxf>
      <alignment horizontal="right"/>
    </dxf>
    <dxf>
      <numFmt numFmtId="164" formatCode="_-* #,##0.00\ _€_-;\-* #,##0.00\ _€_-;_-* &quot;-&quot;??\ _€_-;_-@_-"/>
    </dxf>
    <dxf>
      <alignment horizontal="general"/>
    </dxf>
    <dxf>
      <alignment wrapText="1"/>
    </dxf>
    <dxf>
      <numFmt numFmtId="164" formatCode="_-* #,##0.00\ _€_-;\-* #,##0.00\ _€_-;_-* &quot;-&quot;??\ _€_-;_-@_-"/>
    </dxf>
    <dxf>
      <alignment wrapText="1"/>
    </dxf>
    <dxf>
      <alignment horizontal="right"/>
    </dxf>
    <dxf>
      <alignment horizontal="right"/>
    </dxf>
    <dxf>
      <alignment wrapText="1"/>
    </dxf>
    <dxf>
      <numFmt numFmtId="164" formatCode="_-* #,##0.00\ _€_-;\-* #,##0.00\ _€_-;_-* &quot;-&quot;??\ _€_-;_-@_-"/>
    </dxf>
    <dxf>
      <alignment wrapText="1"/>
    </dxf>
    <dxf>
      <alignment horizontal="right"/>
    </dxf>
    <dxf>
      <numFmt numFmtId="164" formatCode="_-* #,##0.00\ _€_-;\-* #,##0.00\ _€_-;_-* &quot;-&quot;??\ _€_-;_-@_-"/>
    </dxf>
    <dxf>
      <alignment wrapText="1"/>
    </dxf>
    <dxf>
      <alignment horizontal="general"/>
    </dxf>
    <dxf>
      <numFmt numFmtId="164" formatCode="_-* #,##0.00\ _€_-;\-* #,##0.00\ _€_-;_-* &quot;-&quot;??\ _€_-;_-@_-"/>
    </dxf>
    <dxf>
      <alignment horizontal="right"/>
    </dxf>
    <dxf>
      <alignment wrapText="1"/>
    </dxf>
    <dxf>
      <numFmt numFmtId="164" formatCode="_-* #,##0.00\ _€_-;\-* #,##0.00\ _€_-;_-* &quot;-&quot;??\ _€_-;_-@_-"/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137160</xdr:colOff>
      <xdr:row>19</xdr:row>
      <xdr:rowOff>0</xdr:rowOff>
    </xdr:from>
    <xdr:to>
      <xdr:col>8</xdr:col>
      <xdr:colOff>213360</xdr:colOff>
      <xdr:row>20</xdr:row>
      <xdr:rowOff>63119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15000" y="3429000"/>
          <a:ext cx="76200" cy="22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20</xdr:row>
      <xdr:rowOff>44069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20</xdr:row>
      <xdr:rowOff>60579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20</xdr:row>
      <xdr:rowOff>41529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20</xdr:row>
      <xdr:rowOff>60579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20</xdr:row>
      <xdr:rowOff>41529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19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19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21</xdr:row>
      <xdr:rowOff>0</xdr:rowOff>
    </xdr:from>
    <xdr:to>
      <xdr:col>7</xdr:col>
      <xdr:colOff>190500</xdr:colOff>
      <xdr:row>21</xdr:row>
      <xdr:rowOff>229235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21</xdr:row>
      <xdr:rowOff>0</xdr:rowOff>
    </xdr:from>
    <xdr:to>
      <xdr:col>8</xdr:col>
      <xdr:colOff>19050</xdr:colOff>
      <xdr:row>21</xdr:row>
      <xdr:rowOff>210185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21</xdr:row>
      <xdr:rowOff>0</xdr:rowOff>
    </xdr:from>
    <xdr:to>
      <xdr:col>7</xdr:col>
      <xdr:colOff>190500</xdr:colOff>
      <xdr:row>21</xdr:row>
      <xdr:rowOff>226695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21</xdr:row>
      <xdr:rowOff>0</xdr:rowOff>
    </xdr:from>
    <xdr:to>
      <xdr:col>8</xdr:col>
      <xdr:colOff>19050</xdr:colOff>
      <xdr:row>21</xdr:row>
      <xdr:rowOff>207645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21</xdr:row>
      <xdr:rowOff>0</xdr:rowOff>
    </xdr:from>
    <xdr:to>
      <xdr:col>7</xdr:col>
      <xdr:colOff>190500</xdr:colOff>
      <xdr:row>21</xdr:row>
      <xdr:rowOff>226695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21</xdr:row>
      <xdr:rowOff>0</xdr:rowOff>
    </xdr:from>
    <xdr:to>
      <xdr:col>8</xdr:col>
      <xdr:colOff>19050</xdr:colOff>
      <xdr:row>21</xdr:row>
      <xdr:rowOff>207645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21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21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21</xdr:row>
      <xdr:rowOff>0</xdr:rowOff>
    </xdr:from>
    <xdr:to>
      <xdr:col>8</xdr:col>
      <xdr:colOff>190500</xdr:colOff>
      <xdr:row>21</xdr:row>
      <xdr:rowOff>229235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21</xdr:row>
      <xdr:rowOff>0</xdr:rowOff>
    </xdr:from>
    <xdr:to>
      <xdr:col>8</xdr:col>
      <xdr:colOff>704850</xdr:colOff>
      <xdr:row>21</xdr:row>
      <xdr:rowOff>210185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21</xdr:row>
      <xdr:rowOff>0</xdr:rowOff>
    </xdr:from>
    <xdr:to>
      <xdr:col>8</xdr:col>
      <xdr:colOff>190500</xdr:colOff>
      <xdr:row>21</xdr:row>
      <xdr:rowOff>226695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21</xdr:row>
      <xdr:rowOff>0</xdr:rowOff>
    </xdr:from>
    <xdr:to>
      <xdr:col>8</xdr:col>
      <xdr:colOff>704850</xdr:colOff>
      <xdr:row>21</xdr:row>
      <xdr:rowOff>207645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21</xdr:row>
      <xdr:rowOff>0</xdr:rowOff>
    </xdr:from>
    <xdr:to>
      <xdr:col>8</xdr:col>
      <xdr:colOff>190500</xdr:colOff>
      <xdr:row>21</xdr:row>
      <xdr:rowOff>226695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21</xdr:row>
      <xdr:rowOff>0</xdr:rowOff>
    </xdr:from>
    <xdr:to>
      <xdr:col>8</xdr:col>
      <xdr:colOff>704850</xdr:colOff>
      <xdr:row>21</xdr:row>
      <xdr:rowOff>207645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21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21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43</xdr:row>
      <xdr:rowOff>0</xdr:rowOff>
    </xdr:from>
    <xdr:to>
      <xdr:col>7</xdr:col>
      <xdr:colOff>190500</xdr:colOff>
      <xdr:row>44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7605335B-FAA8-4C27-B6C2-EEA6AC0D2F60}"/>
            </a:ext>
          </a:extLst>
        </xdr:cNvPr>
        <xdr:cNvSpPr txBox="1">
          <a:spLocks noChangeArrowheads="1"/>
        </xdr:cNvSpPr>
      </xdr:nvSpPr>
      <xdr:spPr bwMode="auto">
        <a:xfrm>
          <a:off x="6219825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43</xdr:row>
      <xdr:rowOff>0</xdr:rowOff>
    </xdr:from>
    <xdr:to>
      <xdr:col>8</xdr:col>
      <xdr:colOff>19050</xdr:colOff>
      <xdr:row>44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C010A7DD-1F2E-44F0-AB2F-0E878F3B006D}"/>
            </a:ext>
          </a:extLst>
        </xdr:cNvPr>
        <xdr:cNvSpPr txBox="1">
          <a:spLocks noChangeArrowheads="1"/>
        </xdr:cNvSpPr>
      </xdr:nvSpPr>
      <xdr:spPr bwMode="auto">
        <a:xfrm>
          <a:off x="63246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46</xdr:row>
      <xdr:rowOff>0</xdr:rowOff>
    </xdr:from>
    <xdr:to>
      <xdr:col>7</xdr:col>
      <xdr:colOff>190500</xdr:colOff>
      <xdr:row>47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260542E9-186C-4B48-B0ED-2B5D6F3082D3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46</xdr:row>
      <xdr:rowOff>0</xdr:rowOff>
    </xdr:from>
    <xdr:to>
      <xdr:col>8</xdr:col>
      <xdr:colOff>19050</xdr:colOff>
      <xdr:row>47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FB7D19EA-F397-4637-AF6F-54785F9BD958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46</xdr:row>
      <xdr:rowOff>0</xdr:rowOff>
    </xdr:from>
    <xdr:to>
      <xdr:col>7</xdr:col>
      <xdr:colOff>190500</xdr:colOff>
      <xdr:row>47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9BACD881-329E-495D-86B2-C84189DCD309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46</xdr:row>
      <xdr:rowOff>0</xdr:rowOff>
    </xdr:from>
    <xdr:to>
      <xdr:col>8</xdr:col>
      <xdr:colOff>19050</xdr:colOff>
      <xdr:row>47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827B325E-F8F7-4930-AFA7-BFFBECE684E2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46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60C85D9D-CD14-41D0-AD69-C26B9BD56F8B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46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BA607DF5-4D74-4629-81EF-605E84A74446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43</xdr:row>
      <xdr:rowOff>0</xdr:rowOff>
    </xdr:from>
    <xdr:to>
      <xdr:col>8</xdr:col>
      <xdr:colOff>190500</xdr:colOff>
      <xdr:row>44</xdr:row>
      <xdr:rowOff>69215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16C6E855-B8D3-49E8-BAFD-884D5FEEAB47}"/>
            </a:ext>
          </a:extLst>
        </xdr:cNvPr>
        <xdr:cNvSpPr txBox="1">
          <a:spLocks noChangeArrowheads="1"/>
        </xdr:cNvSpPr>
      </xdr:nvSpPr>
      <xdr:spPr bwMode="auto">
        <a:xfrm>
          <a:off x="6438900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43</xdr:row>
      <xdr:rowOff>0</xdr:rowOff>
    </xdr:from>
    <xdr:to>
      <xdr:col>8</xdr:col>
      <xdr:colOff>704850</xdr:colOff>
      <xdr:row>44</xdr:row>
      <xdr:rowOff>50165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B2A549FF-4E1B-43DE-8196-B142F7332CC0}"/>
            </a:ext>
          </a:extLst>
        </xdr:cNvPr>
        <xdr:cNvSpPr txBox="1">
          <a:spLocks noChangeArrowheads="1"/>
        </xdr:cNvSpPr>
      </xdr:nvSpPr>
      <xdr:spPr bwMode="auto">
        <a:xfrm>
          <a:off x="70104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46</xdr:row>
      <xdr:rowOff>0</xdr:rowOff>
    </xdr:from>
    <xdr:to>
      <xdr:col>8</xdr:col>
      <xdr:colOff>190500</xdr:colOff>
      <xdr:row>47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A515CBCD-4334-4F13-B004-FFED466F936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46</xdr:row>
      <xdr:rowOff>0</xdr:rowOff>
    </xdr:from>
    <xdr:to>
      <xdr:col>8</xdr:col>
      <xdr:colOff>704850</xdr:colOff>
      <xdr:row>47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5C485D51-2B45-4166-BC56-ED65F328272B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46</xdr:row>
      <xdr:rowOff>0</xdr:rowOff>
    </xdr:from>
    <xdr:to>
      <xdr:col>8</xdr:col>
      <xdr:colOff>190500</xdr:colOff>
      <xdr:row>47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51E6BC97-D5CB-4B2C-892E-80B85EFC79C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46</xdr:row>
      <xdr:rowOff>0</xdr:rowOff>
    </xdr:from>
    <xdr:to>
      <xdr:col>8</xdr:col>
      <xdr:colOff>704850</xdr:colOff>
      <xdr:row>47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95EAC732-7B15-48F5-ACFC-06086C7CDD33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46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E5204F18-C9FC-47D9-9600-1C1F89E3EBCF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46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81CC2221-1A8E-4D4A-906D-0B2D58BB6B4D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16.38108958333" createdVersion="8" refreshedVersion="8" minRefreshableVersion="3" recordCount="723" xr:uid="{A0648F30-C715-4617-A8DA-6B296C4B52A5}">
  <cacheSource type="worksheet">
    <worksheetSource ref="A2:H725" sheet="Total Expenses"/>
  </cacheSource>
  <cacheFields count="8">
    <cacheField name="Date" numFmtId="14">
      <sharedItems containsSemiMixedTypes="0" containsNonDate="0" containsDate="1" containsString="0" minDate="2024-10-01T00:00:00" maxDate="2024-11-01T00:00:00"/>
    </cacheField>
    <cacheField name="Details" numFmtId="0">
      <sharedItems/>
    </cacheField>
    <cacheField name="Type of expenses " numFmtId="0">
      <sharedItems count="14">
        <s v="Transport"/>
        <s v="Trust building"/>
        <s v="Office materials"/>
        <s v="Personnel"/>
        <s v="Bank fees"/>
        <s v="Travel subsistance"/>
        <s v="Services"/>
        <s v="Rent &amp; utilities"/>
        <s v="Investigation materials"/>
        <s v="Telephone"/>
        <s v="Travel expenses"/>
        <s v="Transfer fees"/>
        <s v="Equipment"/>
        <s v="Internet"/>
      </sharedItems>
    </cacheField>
    <cacheField name="Department" numFmtId="0">
      <sharedItems count="4">
        <s v="Legal"/>
        <s v="Investigations"/>
        <s v="Management"/>
        <s v="Office"/>
      </sharedItems>
    </cacheField>
    <cacheField name="Spent  in national currency (UGX)" numFmtId="0">
      <sharedItems containsSemiMixedTypes="0" containsString="0" containsNumber="1" containsInteger="1" minValue="999" maxValue="3938000"/>
    </cacheField>
    <cacheField name="Exchange Rate $" numFmtId="4">
      <sharedItems containsSemiMixedTypes="0" containsString="0" containsNumber="1" containsInteger="1" minValue="3866" maxValue="3866"/>
    </cacheField>
    <cacheField name="Spent in $" numFmtId="165">
      <sharedItems containsSemiMixedTypes="0" containsString="0" containsNumber="1" minValue="0.25840662183135021" maxValue="1018.6239006725298"/>
    </cacheField>
    <cacheField name="Name" numFmtId="165">
      <sharedItems count="13">
        <s v="Ashiraf"/>
        <s v="Judith"/>
        <s v="i07"/>
        <s v="i18"/>
        <s v="Ruff"/>
        <s v="Mary"/>
        <s v="Bank Opp"/>
        <s v="Rebecca"/>
        <s v="Lydia"/>
        <s v="Bank UGX"/>
        <s v="i41"/>
        <s v="i93"/>
        <s v="Airtim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16.381090625" createdVersion="8" refreshedVersion="8" minRefreshableVersion="3" recordCount="36" xr:uid="{5BBF7D59-08BD-4004-93CF-13FB4D681793}">
  <cacheSource type="worksheet">
    <worksheetSource ref="A3:H39" sheet="Airtime summary"/>
  </cacheSource>
  <cacheFields count="8">
    <cacheField name="Date" numFmtId="14">
      <sharedItems containsSemiMixedTypes="0" containsNonDate="0" containsDate="1" containsString="0" minDate="2024-09-03T00:00:00" maxDate="2024-11-0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20000" maxValue="60000"/>
    </cacheField>
    <cacheField name="Received" numFmtId="164">
      <sharedItems containsString="0" containsBlank="1" containsNumber="1" containsInteger="1" minValue="80000" maxValue="220000"/>
    </cacheField>
    <cacheField name="Balance" numFmtId="164">
      <sharedItems containsSemiMixedTypes="0" containsString="0" containsNumber="1" containsInteger="1" minValue="-10000" maxValue="230000"/>
    </cacheField>
    <cacheField name="Name" numFmtId="0">
      <sharedItems containsBlank="1" count="12">
        <m/>
        <s v="Lydia"/>
        <s v="Ashiraf"/>
        <s v="Mary"/>
        <s v="i07"/>
        <s v="i18"/>
        <s v="Ruff"/>
        <s v="Judith"/>
        <s v="Airtime"/>
        <s v="Rebecca"/>
        <s v="i41"/>
        <s v="i9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16.381091087962" createdVersion="8" refreshedVersion="8" minRefreshableVersion="3" recordCount="241" xr:uid="{30DCC721-9176-450D-91C8-0A42F606BFE0}">
  <cacheSource type="worksheet">
    <worksheetSource ref="A2:H243" sheet="UGX CASH BOX OCTOBER"/>
  </cacheSource>
  <cacheFields count="8">
    <cacheField name="Date" numFmtId="14">
      <sharedItems containsSemiMixedTypes="0" containsNonDate="0" containsDate="1" containsString="0" minDate="2024-10-01T00:00:00" maxDate="2024-11-01T00:00:00"/>
    </cacheField>
    <cacheField name="Details" numFmtId="0">
      <sharedItems containsBlank="1"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0">
      <sharedItems containsString="0" containsBlank="1" containsNumber="1" containsInteger="1" minValue="1000" maxValue="1750000"/>
    </cacheField>
    <cacheField name="Received" numFmtId="0">
      <sharedItems containsString="0" containsBlank="1" containsNumber="1" containsInteger="1" minValue="1000" maxValue="7258000"/>
    </cacheField>
    <cacheField name="Balance" numFmtId="164">
      <sharedItems containsSemiMixedTypes="0" containsString="0" containsNumber="1" containsInteger="1" minValue="2863466" maxValue="10141976"/>
    </cacheField>
    <cacheField name="Name" numFmtId="0">
      <sharedItems containsBlank="1" count="12">
        <m/>
        <s v="Ashiraf"/>
        <s v="Judith"/>
        <s v="i07"/>
        <s v="i18"/>
        <s v="Ruff"/>
        <s v="Mary"/>
        <s v="Rebecca"/>
        <s v="Lydia"/>
        <s v="Airtime"/>
        <s v="i93"/>
        <s v="i4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3">
  <r>
    <d v="2024-10-01T00:00:00"/>
    <s v="Local Transport"/>
    <x v="0"/>
    <x v="0"/>
    <n v="15000"/>
    <n v="3866"/>
    <n v="3.8799793067770305"/>
    <x v="0"/>
  </r>
  <r>
    <d v="2024-10-01T00:00:00"/>
    <s v="Local Transport"/>
    <x v="0"/>
    <x v="0"/>
    <n v="10000"/>
    <n v="3866"/>
    <n v="2.586652871184687"/>
    <x v="0"/>
  </r>
  <r>
    <d v="2024-10-01T00:00:00"/>
    <s v="Local Transport"/>
    <x v="0"/>
    <x v="0"/>
    <n v="20000"/>
    <n v="3866"/>
    <n v="5.173305742369374"/>
    <x v="0"/>
  </r>
  <r>
    <d v="2024-10-01T00:00:00"/>
    <s v="Local Transport"/>
    <x v="0"/>
    <x v="0"/>
    <n v="25000"/>
    <n v="3866"/>
    <n v="6.466632177961718"/>
    <x v="1"/>
  </r>
  <r>
    <d v="2024-10-01T00:00:00"/>
    <s v="Local Transport"/>
    <x v="0"/>
    <x v="0"/>
    <n v="10000"/>
    <n v="3866"/>
    <n v="2.586652871184687"/>
    <x v="1"/>
  </r>
  <r>
    <d v="2024-10-01T00:00:00"/>
    <s v="Local Transport"/>
    <x v="0"/>
    <x v="0"/>
    <n v="10000"/>
    <n v="3866"/>
    <n v="2.586652871184687"/>
    <x v="1"/>
  </r>
  <r>
    <d v="2024-10-01T00:00:00"/>
    <s v="Local Transport"/>
    <x v="0"/>
    <x v="0"/>
    <n v="25000"/>
    <n v="3866"/>
    <n v="6.466632177961718"/>
    <x v="1"/>
  </r>
  <r>
    <d v="2024-10-01T00:00:00"/>
    <s v="Local Transport"/>
    <x v="0"/>
    <x v="1"/>
    <n v="23000"/>
    <n v="3866"/>
    <n v="5.9493016037247806"/>
    <x v="2"/>
  </r>
  <r>
    <d v="2024-10-01T00:00:00"/>
    <s v="Local Transport"/>
    <x v="0"/>
    <x v="1"/>
    <n v="15000"/>
    <n v="3866"/>
    <n v="3.8799793067770305"/>
    <x v="2"/>
  </r>
  <r>
    <d v="2024-10-01T00:00:00"/>
    <s v="Local Transport"/>
    <x v="0"/>
    <x v="1"/>
    <n v="15000"/>
    <n v="3866"/>
    <n v="3.8799793067770305"/>
    <x v="2"/>
  </r>
  <r>
    <d v="2024-10-01T00:00:00"/>
    <s v="Local Transport"/>
    <x v="0"/>
    <x v="1"/>
    <n v="12000"/>
    <n v="3866"/>
    <n v="3.1039834454216244"/>
    <x v="2"/>
  </r>
  <r>
    <d v="2024-10-01T00:00:00"/>
    <s v="Local Transport"/>
    <x v="0"/>
    <x v="1"/>
    <n v="30000"/>
    <n v="3866"/>
    <n v="7.759958613554061"/>
    <x v="2"/>
  </r>
  <r>
    <d v="2024-10-01T00:00:00"/>
    <s v="Trust building"/>
    <x v="1"/>
    <x v="1"/>
    <n v="5000"/>
    <n v="3866"/>
    <n v="1.2933264355923435"/>
    <x v="2"/>
  </r>
  <r>
    <d v="2024-10-01T00:00:00"/>
    <s v="Trust building"/>
    <x v="1"/>
    <x v="1"/>
    <n v="10000"/>
    <n v="3866"/>
    <n v="2.586652871184687"/>
    <x v="2"/>
  </r>
  <r>
    <d v="2024-10-01T00:00:00"/>
    <s v="Local Transport"/>
    <x v="0"/>
    <x v="1"/>
    <n v="15000"/>
    <n v="3866"/>
    <n v="3.8799793067770305"/>
    <x v="3"/>
  </r>
  <r>
    <d v="2024-10-01T00:00:00"/>
    <s v="Local Transport"/>
    <x v="0"/>
    <x v="1"/>
    <n v="15000"/>
    <n v="3866"/>
    <n v="3.8799793067770305"/>
    <x v="3"/>
  </r>
  <r>
    <d v="2024-10-01T00:00:00"/>
    <s v="Trust building"/>
    <x v="1"/>
    <x v="1"/>
    <n v="10000"/>
    <n v="3866"/>
    <n v="2.586652871184687"/>
    <x v="3"/>
  </r>
  <r>
    <d v="2024-10-01T00:00:00"/>
    <s v="Trust building"/>
    <x v="1"/>
    <x v="1"/>
    <n v="10000"/>
    <n v="3866"/>
    <n v="2.586652871184687"/>
    <x v="3"/>
  </r>
  <r>
    <d v="2024-10-01T00:00:00"/>
    <s v="Local Transport"/>
    <x v="0"/>
    <x v="0"/>
    <n v="25000"/>
    <n v="3866"/>
    <n v="6.466632177961718"/>
    <x v="4"/>
  </r>
  <r>
    <d v="2024-10-01T00:00:00"/>
    <s v="Local Transport"/>
    <x v="0"/>
    <x v="0"/>
    <n v="18000"/>
    <n v="3866"/>
    <n v="4.6559751681324366"/>
    <x v="4"/>
  </r>
  <r>
    <d v="2024-10-01T00:00:00"/>
    <s v="Local Transport"/>
    <x v="0"/>
    <x v="0"/>
    <n v="12000"/>
    <n v="3866"/>
    <n v="3.1039834454216244"/>
    <x v="4"/>
  </r>
  <r>
    <d v="2024-10-01T00:00:00"/>
    <s v="Local Transport"/>
    <x v="0"/>
    <x v="0"/>
    <n v="6000"/>
    <n v="3866"/>
    <n v="1.5519917227108122"/>
    <x v="4"/>
  </r>
  <r>
    <d v="2024-10-01T00:00:00"/>
    <s v="Local Transport"/>
    <x v="0"/>
    <x v="0"/>
    <n v="10000"/>
    <n v="3866"/>
    <n v="2.586652871184687"/>
    <x v="4"/>
  </r>
  <r>
    <d v="2024-10-01T00:00:00"/>
    <s v="Local Transport"/>
    <x v="0"/>
    <x v="0"/>
    <n v="10000"/>
    <n v="3866"/>
    <n v="2.586652871184687"/>
    <x v="4"/>
  </r>
  <r>
    <d v="2024-10-01T00:00:00"/>
    <s v="Local Transport"/>
    <x v="0"/>
    <x v="0"/>
    <n v="18000"/>
    <n v="3866"/>
    <n v="4.6559751681324366"/>
    <x v="4"/>
  </r>
  <r>
    <d v="2024-10-01T00:00:00"/>
    <s v="Local Transport"/>
    <x v="0"/>
    <x v="2"/>
    <n v="5000"/>
    <n v="3866"/>
    <n v="1.2933264355923435"/>
    <x v="5"/>
  </r>
  <r>
    <d v="2024-10-01T00:00:00"/>
    <s v="Local Transport"/>
    <x v="0"/>
    <x v="2"/>
    <n v="8000"/>
    <n v="3866"/>
    <n v="2.0693222969477496"/>
    <x v="5"/>
  </r>
  <r>
    <d v="2024-10-01T00:00:00"/>
    <s v="Local Transport"/>
    <x v="0"/>
    <x v="2"/>
    <n v="5000"/>
    <n v="3866"/>
    <n v="1.2933264355923435"/>
    <x v="5"/>
  </r>
  <r>
    <d v="2024-10-01T00:00:00"/>
    <s v="Local Transport"/>
    <x v="0"/>
    <x v="2"/>
    <n v="8000"/>
    <n v="3866"/>
    <n v="2.0693222969477496"/>
    <x v="5"/>
  </r>
  <r>
    <d v="2024-10-01T00:00:00"/>
    <s v="Local Transport"/>
    <x v="0"/>
    <x v="2"/>
    <n v="5000"/>
    <n v="3866"/>
    <n v="1.2933264355923435"/>
    <x v="5"/>
  </r>
  <r>
    <d v="2024-10-01T00:00:00"/>
    <s v="1 tin black pepper(spice)"/>
    <x v="2"/>
    <x v="3"/>
    <n v="7500"/>
    <n v="3866"/>
    <n v="1.9399896533885153"/>
    <x v="5"/>
  </r>
  <r>
    <d v="2024-10-01T00:00:00"/>
    <s v="4 boxes  of rwenzori water"/>
    <x v="2"/>
    <x v="3"/>
    <n v="70000"/>
    <n v="3866"/>
    <n v="18.10657009829281"/>
    <x v="5"/>
  </r>
  <r>
    <d v="2024-10-01T00:00:00"/>
    <s v="2 pacs  of toilet paper"/>
    <x v="2"/>
    <x v="3"/>
    <n v="37500"/>
    <n v="3866"/>
    <n v="9.6999482669425756"/>
    <x v="5"/>
  </r>
  <r>
    <d v="2024-10-01T00:00:00"/>
    <s v="soap dish and dish washing sponges"/>
    <x v="2"/>
    <x v="3"/>
    <n v="10000"/>
    <n v="3866"/>
    <n v="2.586652871184687"/>
    <x v="5"/>
  </r>
  <r>
    <d v="2024-10-01T00:00:00"/>
    <s v="40 asorted pens"/>
    <x v="2"/>
    <x v="3"/>
    <n v="20000"/>
    <n v="3866"/>
    <n v="5.173305742369374"/>
    <x v="5"/>
  </r>
  <r>
    <d v="2024-10-01T00:00:00"/>
    <s v="3 boxes of markers"/>
    <x v="2"/>
    <x v="3"/>
    <n v="15000"/>
    <n v="3866"/>
    <n v="3.8799793067770305"/>
    <x v="5"/>
  </r>
  <r>
    <d v="2024-10-01T00:00:00"/>
    <s v="i07's Sept salary chq; 391"/>
    <x v="3"/>
    <x v="1"/>
    <n v="1500000"/>
    <n v="3866"/>
    <n v="387.99793067770304"/>
    <x v="6"/>
  </r>
  <r>
    <d v="2024-10-01T00:00:00"/>
    <s v="Bank  charges chq; 391"/>
    <x v="4"/>
    <x v="3"/>
    <n v="3000"/>
    <n v="3866"/>
    <n v="0.7759958613554061"/>
    <x v="6"/>
  </r>
  <r>
    <d v="2024-10-02T00:00:00"/>
    <s v="Local Transport"/>
    <x v="0"/>
    <x v="1"/>
    <n v="25000"/>
    <n v="3866"/>
    <n v="6.466632177961718"/>
    <x v="4"/>
  </r>
  <r>
    <d v="2024-10-02T00:00:00"/>
    <s v="Local Transport"/>
    <x v="0"/>
    <x v="0"/>
    <n v="8000"/>
    <n v="3866"/>
    <n v="2.0693222969477496"/>
    <x v="4"/>
  </r>
  <r>
    <d v="2024-10-02T00:00:00"/>
    <s v="Local Transport"/>
    <x v="0"/>
    <x v="0"/>
    <n v="18000"/>
    <n v="3866"/>
    <n v="4.6559751681324366"/>
    <x v="4"/>
  </r>
  <r>
    <d v="2024-10-02T00:00:00"/>
    <s v="Local Transport"/>
    <x v="0"/>
    <x v="0"/>
    <n v="30000"/>
    <n v="3866"/>
    <n v="7.759958613554061"/>
    <x v="4"/>
  </r>
  <r>
    <d v="2024-10-02T00:00:00"/>
    <s v="Local Transport"/>
    <x v="0"/>
    <x v="1"/>
    <n v="10000"/>
    <n v="3866"/>
    <n v="2.586652871184687"/>
    <x v="2"/>
  </r>
  <r>
    <d v="2024-10-02T00:00:00"/>
    <s v="Local Transport"/>
    <x v="0"/>
    <x v="1"/>
    <n v="8000"/>
    <n v="3866"/>
    <n v="2.0693222969477496"/>
    <x v="2"/>
  </r>
  <r>
    <d v="2024-10-02T00:00:00"/>
    <s v="Local Transport"/>
    <x v="0"/>
    <x v="1"/>
    <n v="8000"/>
    <n v="3866"/>
    <n v="2.0693222969477496"/>
    <x v="2"/>
  </r>
  <r>
    <d v="2024-10-02T00:00:00"/>
    <s v="Local Transport"/>
    <x v="0"/>
    <x v="1"/>
    <n v="7000"/>
    <n v="3866"/>
    <n v="1.8106570098292809"/>
    <x v="2"/>
  </r>
  <r>
    <d v="2024-10-02T00:00:00"/>
    <s v="Trust building"/>
    <x v="1"/>
    <x v="1"/>
    <n v="10000"/>
    <n v="3866"/>
    <n v="2.586652871184687"/>
    <x v="2"/>
  </r>
  <r>
    <d v="2024-10-02T00:00:00"/>
    <s v="Trust building"/>
    <x v="1"/>
    <x v="1"/>
    <n v="3000"/>
    <n v="3866"/>
    <n v="0.7759958613554061"/>
    <x v="2"/>
  </r>
  <r>
    <d v="2024-10-02T00:00:00"/>
    <s v="Trust building"/>
    <x v="1"/>
    <x v="1"/>
    <n v="7000"/>
    <n v="3866"/>
    <n v="1.8106570098292809"/>
    <x v="2"/>
  </r>
  <r>
    <d v="2024-10-02T00:00:00"/>
    <s v="Local Transport"/>
    <x v="0"/>
    <x v="0"/>
    <n v="15000"/>
    <n v="3866"/>
    <n v="3.8799793067770305"/>
    <x v="0"/>
  </r>
  <r>
    <d v="2024-10-02T00:00:00"/>
    <s v="Local Transport"/>
    <x v="0"/>
    <x v="0"/>
    <n v="10000"/>
    <n v="3866"/>
    <n v="2.586652871184687"/>
    <x v="0"/>
  </r>
  <r>
    <d v="2024-10-02T00:00:00"/>
    <s v="Local Transport"/>
    <x v="0"/>
    <x v="0"/>
    <n v="14000"/>
    <n v="3866"/>
    <n v="3.6213140196585618"/>
    <x v="0"/>
  </r>
  <r>
    <d v="2024-10-02T00:00:00"/>
    <s v="Local Transport"/>
    <x v="0"/>
    <x v="0"/>
    <n v="7000"/>
    <n v="3866"/>
    <n v="1.8106570098292809"/>
    <x v="0"/>
  </r>
  <r>
    <d v="2024-10-02T00:00:00"/>
    <s v="Local Transport"/>
    <x v="0"/>
    <x v="0"/>
    <n v="10000"/>
    <n v="3866"/>
    <n v="2.586652871184687"/>
    <x v="0"/>
  </r>
  <r>
    <d v="2024-10-02T00:00:00"/>
    <s v="Local Transport"/>
    <x v="0"/>
    <x v="0"/>
    <n v="7000"/>
    <n v="3866"/>
    <n v="1.8106570098292809"/>
    <x v="0"/>
  </r>
  <r>
    <d v="2024-10-02T00:00:00"/>
    <s v="Local Transport"/>
    <x v="0"/>
    <x v="0"/>
    <n v="25000"/>
    <n v="3866"/>
    <n v="6.466632177961718"/>
    <x v="1"/>
  </r>
  <r>
    <d v="2024-10-02T00:00:00"/>
    <s v="Local Transport"/>
    <x v="0"/>
    <x v="0"/>
    <n v="10000"/>
    <n v="3866"/>
    <n v="2.586652871184687"/>
    <x v="1"/>
  </r>
  <r>
    <d v="2024-10-02T00:00:00"/>
    <s v="Local Transport"/>
    <x v="0"/>
    <x v="0"/>
    <n v="15000"/>
    <n v="3866"/>
    <n v="3.8799793067770305"/>
    <x v="1"/>
  </r>
  <r>
    <d v="2024-10-02T00:00:00"/>
    <s v="Local Transport"/>
    <x v="0"/>
    <x v="0"/>
    <n v="5000"/>
    <n v="3866"/>
    <n v="1.2933264355923435"/>
    <x v="1"/>
  </r>
  <r>
    <d v="2024-10-02T00:00:00"/>
    <s v="Local Transport"/>
    <x v="0"/>
    <x v="0"/>
    <n v="5000"/>
    <n v="3866"/>
    <n v="1.2933264355923435"/>
    <x v="1"/>
  </r>
  <r>
    <d v="2024-10-02T00:00:00"/>
    <s v="Local Transport"/>
    <x v="0"/>
    <x v="0"/>
    <n v="5000"/>
    <n v="3866"/>
    <n v="1.2933264355923435"/>
    <x v="1"/>
  </r>
  <r>
    <d v="2024-10-02T00:00:00"/>
    <s v="Local Transport"/>
    <x v="0"/>
    <x v="0"/>
    <n v="5000"/>
    <n v="3866"/>
    <n v="1.2933264355923435"/>
    <x v="1"/>
  </r>
  <r>
    <d v="2024-10-02T00:00:00"/>
    <s v="Local Transport"/>
    <x v="0"/>
    <x v="0"/>
    <n v="30000"/>
    <n v="3866"/>
    <n v="7.759958613554061"/>
    <x v="1"/>
  </r>
  <r>
    <d v="2024-10-02T00:00:00"/>
    <s v="Local Transport"/>
    <x v="0"/>
    <x v="2"/>
    <n v="10000"/>
    <n v="3866"/>
    <n v="2.586652871184687"/>
    <x v="5"/>
  </r>
  <r>
    <d v="2024-10-02T00:00:00"/>
    <s v="Local Transport"/>
    <x v="0"/>
    <x v="2"/>
    <n v="10000"/>
    <n v="3866"/>
    <n v="2.586652871184687"/>
    <x v="5"/>
  </r>
  <r>
    <d v="2024-10-03T00:00:00"/>
    <s v="Local Transport"/>
    <x v="0"/>
    <x v="1"/>
    <n v="10000"/>
    <n v="3866"/>
    <n v="2.586652871184687"/>
    <x v="2"/>
  </r>
  <r>
    <d v="2024-10-03T00:00:00"/>
    <s v="Local Transport"/>
    <x v="0"/>
    <x v="1"/>
    <n v="3000"/>
    <n v="3866"/>
    <n v="0.7759958613554061"/>
    <x v="2"/>
  </r>
  <r>
    <d v="2024-10-03T00:00:00"/>
    <s v="Local Transport"/>
    <x v="0"/>
    <x v="1"/>
    <n v="3000"/>
    <n v="3866"/>
    <n v="0.7759958613554061"/>
    <x v="2"/>
  </r>
  <r>
    <d v="2024-10-03T00:00:00"/>
    <s v="Intercity transport(kamp/Busia"/>
    <x v="0"/>
    <x v="1"/>
    <n v="40000"/>
    <n v="3866"/>
    <n v="10.346611484738748"/>
    <x v="2"/>
  </r>
  <r>
    <d v="2024-10-03T00:00:00"/>
    <s v="Supper for i07"/>
    <x v="5"/>
    <x v="1"/>
    <n v="30000"/>
    <n v="3866"/>
    <n v="7.759958613554061"/>
    <x v="2"/>
  </r>
  <r>
    <d v="2024-10-03T00:00:00"/>
    <s v="Lunch for i07"/>
    <x v="5"/>
    <x v="1"/>
    <n v="7000"/>
    <n v="3866"/>
    <n v="1.8106570098292809"/>
    <x v="2"/>
  </r>
  <r>
    <d v="2024-10-03T00:00:00"/>
    <s v="refreshments"/>
    <x v="5"/>
    <x v="1"/>
    <n v="5000"/>
    <n v="3866"/>
    <n v="1.2933264355923435"/>
    <x v="2"/>
  </r>
  <r>
    <d v="2024-10-03T00:00:00"/>
    <s v="Accomodation 1 night"/>
    <x v="5"/>
    <x v="1"/>
    <n v="60000"/>
    <n v="3866"/>
    <n v="15.519917227108122"/>
    <x v="2"/>
  </r>
  <r>
    <d v="2024-10-03T00:00:00"/>
    <s v="Local Transport"/>
    <x v="0"/>
    <x v="1"/>
    <n v="7000"/>
    <n v="3866"/>
    <n v="1.8106570098292809"/>
    <x v="2"/>
  </r>
  <r>
    <d v="2024-10-03T00:00:00"/>
    <s v="Lunch for i07"/>
    <x v="5"/>
    <x v="1"/>
    <n v="8000"/>
    <n v="3866"/>
    <n v="2.0693222969477496"/>
    <x v="2"/>
  </r>
  <r>
    <d v="2024-10-03T00:00:00"/>
    <s v="Local Transport"/>
    <x v="0"/>
    <x v="0"/>
    <n v="25000"/>
    <n v="3866"/>
    <n v="6.466632177961718"/>
    <x v="4"/>
  </r>
  <r>
    <d v="2024-10-03T00:00:00"/>
    <s v="Local Transport"/>
    <x v="0"/>
    <x v="0"/>
    <n v="8000"/>
    <n v="3866"/>
    <n v="2.0693222969477496"/>
    <x v="4"/>
  </r>
  <r>
    <d v="2024-10-03T00:00:00"/>
    <s v="Local Transport"/>
    <x v="0"/>
    <x v="0"/>
    <n v="30000"/>
    <n v="3866"/>
    <n v="7.759958613554061"/>
    <x v="4"/>
  </r>
  <r>
    <d v="2024-10-02T00:00:00"/>
    <s v="Local Transport"/>
    <x v="0"/>
    <x v="0"/>
    <n v="6000"/>
    <n v="3866"/>
    <n v="1.5519917227108122"/>
    <x v="0"/>
  </r>
  <r>
    <d v="2024-10-03T00:00:00"/>
    <s v="Local Transport"/>
    <x v="0"/>
    <x v="0"/>
    <n v="15000"/>
    <n v="3866"/>
    <n v="3.8799793067770305"/>
    <x v="0"/>
  </r>
  <r>
    <d v="2024-10-03T00:00:00"/>
    <s v="Local Transport"/>
    <x v="0"/>
    <x v="0"/>
    <n v="8000"/>
    <n v="3866"/>
    <n v="2.0693222969477496"/>
    <x v="0"/>
  </r>
  <r>
    <d v="2024-10-03T00:00:00"/>
    <s v="Local Transport"/>
    <x v="0"/>
    <x v="0"/>
    <n v="6000"/>
    <n v="3866"/>
    <n v="1.5519917227108122"/>
    <x v="0"/>
  </r>
  <r>
    <d v="2024-10-03T00:00:00"/>
    <s v="Local Transport"/>
    <x v="0"/>
    <x v="0"/>
    <n v="14000"/>
    <n v="3866"/>
    <n v="3.6213140196585618"/>
    <x v="0"/>
  </r>
  <r>
    <d v="2024-10-03T00:00:00"/>
    <s v="Local Transport"/>
    <x v="0"/>
    <x v="0"/>
    <n v="11000"/>
    <n v="3866"/>
    <n v="2.8453181583031557"/>
    <x v="0"/>
  </r>
  <r>
    <d v="2024-10-03T00:00:00"/>
    <s v="Local Transport"/>
    <x v="0"/>
    <x v="0"/>
    <n v="18000"/>
    <n v="3866"/>
    <n v="4.6559751681324366"/>
    <x v="0"/>
  </r>
  <r>
    <d v="2024-10-03T00:00:00"/>
    <s v="Local Transport"/>
    <x v="0"/>
    <x v="0"/>
    <n v="25000"/>
    <n v="3866"/>
    <n v="6.466632177961718"/>
    <x v="1"/>
  </r>
  <r>
    <d v="2024-10-03T00:00:00"/>
    <s v="Local Transport"/>
    <x v="0"/>
    <x v="0"/>
    <n v="15000"/>
    <n v="3866"/>
    <n v="3.8799793067770305"/>
    <x v="1"/>
  </r>
  <r>
    <d v="2024-10-03T00:00:00"/>
    <s v="Local Transport"/>
    <x v="0"/>
    <x v="0"/>
    <n v="5000"/>
    <n v="3866"/>
    <n v="1.2933264355923435"/>
    <x v="1"/>
  </r>
  <r>
    <d v="2024-10-03T00:00:00"/>
    <s v="Local Transport"/>
    <x v="0"/>
    <x v="0"/>
    <n v="5000"/>
    <n v="3866"/>
    <n v="1.2933264355923435"/>
    <x v="1"/>
  </r>
  <r>
    <d v="2024-10-03T00:00:00"/>
    <s v="Local Transport"/>
    <x v="0"/>
    <x v="0"/>
    <n v="6000"/>
    <n v="3866"/>
    <n v="1.5519917227108122"/>
    <x v="1"/>
  </r>
  <r>
    <d v="2024-10-03T00:00:00"/>
    <s v="Local Transport"/>
    <x v="0"/>
    <x v="0"/>
    <n v="5000"/>
    <n v="3866"/>
    <n v="1.2933264355923435"/>
    <x v="1"/>
  </r>
  <r>
    <d v="2024-10-03T00:00:00"/>
    <s v="Local Transport"/>
    <x v="0"/>
    <x v="0"/>
    <n v="8000"/>
    <n v="3866"/>
    <n v="2.0693222969477496"/>
    <x v="1"/>
  </r>
  <r>
    <d v="2024-10-03T00:00:00"/>
    <s v="Local Transport"/>
    <x v="0"/>
    <x v="0"/>
    <n v="25000"/>
    <n v="3866"/>
    <n v="6.466632177961718"/>
    <x v="1"/>
  </r>
  <r>
    <d v="2024-10-03T00:00:00"/>
    <s v="Local Transport"/>
    <x v="0"/>
    <x v="2"/>
    <n v="10000"/>
    <n v="3866"/>
    <n v="2.586652871184687"/>
    <x v="5"/>
  </r>
  <r>
    <d v="2024-10-03T00:00:00"/>
    <s v="Local Transport"/>
    <x v="0"/>
    <x v="2"/>
    <n v="10000"/>
    <n v="3866"/>
    <n v="2.586652871184687"/>
    <x v="5"/>
  </r>
  <r>
    <d v="2024-10-03T00:00:00"/>
    <s v="Printing of call logs 2 persons"/>
    <x v="2"/>
    <x v="3"/>
    <n v="300000"/>
    <n v="3866"/>
    <n v="77.599586135540605"/>
    <x v="7"/>
  </r>
  <r>
    <d v="2024-10-03T00:00:00"/>
    <s v="Refreshments during meetings"/>
    <x v="5"/>
    <x v="2"/>
    <n v="13000"/>
    <n v="3866"/>
    <n v="3.3626487325400931"/>
    <x v="7"/>
  </r>
  <r>
    <d v="2024-10-03T00:00:00"/>
    <s v="Refreshments during meetings"/>
    <x v="5"/>
    <x v="2"/>
    <n v="7000"/>
    <n v="3866"/>
    <n v="1.8106570098292809"/>
    <x v="7"/>
  </r>
  <r>
    <d v="2024-10-03T00:00:00"/>
    <s v="Refreshments during meetings"/>
    <x v="5"/>
    <x v="2"/>
    <n v="13500"/>
    <n v="3866"/>
    <n v="3.4919813760993277"/>
    <x v="7"/>
  </r>
  <r>
    <d v="2024-10-03T00:00:00"/>
    <s v="Refreshments during meetings"/>
    <x v="5"/>
    <x v="2"/>
    <n v="7500"/>
    <n v="3866"/>
    <n v="1.9399896533885153"/>
    <x v="7"/>
  </r>
  <r>
    <d v="2024-10-03T00:00:00"/>
    <s v="Refreshments during meetings"/>
    <x v="5"/>
    <x v="2"/>
    <n v="13000"/>
    <n v="3866"/>
    <n v="3.3626487325400931"/>
    <x v="7"/>
  </r>
  <r>
    <d v="2024-10-03T00:00:00"/>
    <s v="Refreshments during meetings"/>
    <x v="5"/>
    <x v="2"/>
    <n v="17000"/>
    <n v="3866"/>
    <n v="4.3973098810139684"/>
    <x v="7"/>
  </r>
  <r>
    <d v="2024-10-03T00:00:00"/>
    <s v="2 ink catridges"/>
    <x v="2"/>
    <x v="3"/>
    <n v="150000"/>
    <n v="3866"/>
    <n v="38.799793067770302"/>
    <x v="7"/>
  </r>
  <r>
    <d v="2024-10-03T00:00:00"/>
    <s v="Phone screen guard for Rebecca"/>
    <x v="2"/>
    <x v="3"/>
    <n v="30000"/>
    <n v="3866"/>
    <n v="7.759958613554061"/>
    <x v="7"/>
  </r>
  <r>
    <d v="2024-10-04T00:00:00"/>
    <s v="Printing of call logs 2 persons"/>
    <x v="2"/>
    <x v="3"/>
    <n v="300000"/>
    <n v="3866"/>
    <n v="77.599586135540605"/>
    <x v="7"/>
  </r>
  <r>
    <d v="2024-10-04T00:00:00"/>
    <s v="Peninah's sept salary"/>
    <x v="6"/>
    <x v="3"/>
    <n v="300000"/>
    <n v="3866"/>
    <n v="77.599586135540605"/>
    <x v="5"/>
  </r>
  <r>
    <d v="2024-10-04T00:00:00"/>
    <s v="Labour for fixing office cabin"/>
    <x v="6"/>
    <x v="3"/>
    <n v="70000"/>
    <n v="3866"/>
    <n v="18.10657009829281"/>
    <x v="5"/>
  </r>
  <r>
    <d v="2024-10-04T00:00:00"/>
    <s v="Local Transport"/>
    <x v="0"/>
    <x v="3"/>
    <n v="26000"/>
    <n v="3866"/>
    <n v="6.7252974650801862"/>
    <x v="5"/>
  </r>
  <r>
    <d v="2024-10-04T00:00:00"/>
    <s v="Local Transport"/>
    <x v="0"/>
    <x v="2"/>
    <n v="6000"/>
    <n v="3866"/>
    <n v="1.5519917227108122"/>
    <x v="5"/>
  </r>
  <r>
    <d v="2024-10-04T00:00:00"/>
    <s v="Local Transport"/>
    <x v="0"/>
    <x v="2"/>
    <n v="9000"/>
    <n v="3866"/>
    <n v="2.3279875840662183"/>
    <x v="5"/>
  </r>
  <r>
    <d v="2024-10-04T00:00:00"/>
    <s v="Collection of Garbage"/>
    <x v="7"/>
    <x v="3"/>
    <n v="60000"/>
    <n v="3866"/>
    <n v="15.519917227108122"/>
    <x v="5"/>
  </r>
  <r>
    <d v="2024-10-04T00:00:00"/>
    <s v="Local Transport"/>
    <x v="0"/>
    <x v="2"/>
    <n v="10000"/>
    <n v="3866"/>
    <n v="2.586652871184687"/>
    <x v="5"/>
  </r>
  <r>
    <d v="2024-10-04T00:00:00"/>
    <s v="Local Transport"/>
    <x v="0"/>
    <x v="2"/>
    <n v="10000"/>
    <n v="3866"/>
    <n v="2.586652871184687"/>
    <x v="5"/>
  </r>
  <r>
    <d v="2024-10-04T00:00:00"/>
    <s v="Local Transport"/>
    <x v="0"/>
    <x v="0"/>
    <n v="15000"/>
    <n v="3866"/>
    <n v="3.8799793067770305"/>
    <x v="0"/>
  </r>
  <r>
    <d v="2024-10-04T00:00:00"/>
    <s v="Local Transport"/>
    <x v="0"/>
    <x v="0"/>
    <n v="9000"/>
    <n v="3866"/>
    <n v="2.3279875840662183"/>
    <x v="0"/>
  </r>
  <r>
    <d v="2024-10-04T00:00:00"/>
    <s v="Local Transport"/>
    <x v="0"/>
    <x v="0"/>
    <n v="10000"/>
    <n v="3866"/>
    <n v="2.586652871184687"/>
    <x v="0"/>
  </r>
  <r>
    <d v="2024-10-04T00:00:00"/>
    <s v="Local Transport"/>
    <x v="0"/>
    <x v="0"/>
    <n v="11000"/>
    <n v="3866"/>
    <n v="2.8453181583031557"/>
    <x v="0"/>
  </r>
  <r>
    <d v="2024-10-04T00:00:00"/>
    <s v="Local Transport"/>
    <x v="0"/>
    <x v="0"/>
    <n v="18000"/>
    <n v="3866"/>
    <n v="4.6559751681324366"/>
    <x v="0"/>
  </r>
  <r>
    <d v="2024-10-04T00:00:00"/>
    <s v="2 sim cards"/>
    <x v="8"/>
    <x v="1"/>
    <n v="30000"/>
    <n v="3866"/>
    <n v="7.759958613554061"/>
    <x v="0"/>
  </r>
  <r>
    <d v="2024-10-04T00:00:00"/>
    <s v="Local Transport"/>
    <x v="0"/>
    <x v="0"/>
    <n v="25000"/>
    <n v="3866"/>
    <n v="6.466632177961718"/>
    <x v="1"/>
  </r>
  <r>
    <d v="2024-10-04T00:00:00"/>
    <s v="Local Transport"/>
    <x v="0"/>
    <x v="0"/>
    <n v="25000"/>
    <n v="3866"/>
    <n v="6.466632177961718"/>
    <x v="1"/>
  </r>
  <r>
    <d v="2024-10-04T00:00:00"/>
    <s v="Local Transport"/>
    <x v="0"/>
    <x v="0"/>
    <n v="25000"/>
    <n v="3866"/>
    <n v="6.466632177961718"/>
    <x v="4"/>
  </r>
  <r>
    <d v="2024-10-04T00:00:00"/>
    <s v="Local Transport"/>
    <x v="0"/>
    <x v="0"/>
    <n v="5000"/>
    <n v="3866"/>
    <n v="1.2933264355923435"/>
    <x v="4"/>
  </r>
  <r>
    <d v="2024-10-04T00:00:00"/>
    <s v="Local Transport"/>
    <x v="0"/>
    <x v="0"/>
    <n v="8000"/>
    <n v="3866"/>
    <n v="2.0693222969477496"/>
    <x v="4"/>
  </r>
  <r>
    <d v="2024-10-04T00:00:00"/>
    <s v="Local Transport"/>
    <x v="0"/>
    <x v="0"/>
    <n v="3000"/>
    <n v="3866"/>
    <n v="0.7759958613554061"/>
    <x v="4"/>
  </r>
  <r>
    <d v="2024-10-04T00:00:00"/>
    <s v="Local Transport"/>
    <x v="0"/>
    <x v="0"/>
    <n v="15000"/>
    <n v="3866"/>
    <n v="3.8799793067770305"/>
    <x v="4"/>
  </r>
  <r>
    <d v="2024-10-04T00:00:00"/>
    <s v="Local Transport"/>
    <x v="0"/>
    <x v="0"/>
    <n v="10000"/>
    <n v="3866"/>
    <n v="2.586652871184687"/>
    <x v="4"/>
  </r>
  <r>
    <d v="2024-10-04T00:00:00"/>
    <s v="Local Transport"/>
    <x v="0"/>
    <x v="0"/>
    <n v="20000"/>
    <n v="3866"/>
    <n v="5.173305742369374"/>
    <x v="4"/>
  </r>
  <r>
    <d v="2024-10-04T00:00:00"/>
    <s v="Local Transport"/>
    <x v="0"/>
    <x v="1"/>
    <n v="5000"/>
    <n v="3866"/>
    <n v="1.2933264355923435"/>
    <x v="2"/>
  </r>
  <r>
    <d v="2024-10-04T00:00:00"/>
    <s v="Local Transport"/>
    <x v="0"/>
    <x v="1"/>
    <n v="5000"/>
    <n v="3866"/>
    <n v="1.2933264355923435"/>
    <x v="2"/>
  </r>
  <r>
    <d v="2024-10-04T00:00:00"/>
    <s v="Local Transport"/>
    <x v="0"/>
    <x v="1"/>
    <n v="3000"/>
    <n v="3866"/>
    <n v="0.7759958613554061"/>
    <x v="2"/>
  </r>
  <r>
    <d v="2024-10-04T00:00:00"/>
    <s v="Local Transport"/>
    <x v="0"/>
    <x v="1"/>
    <n v="6000"/>
    <n v="3866"/>
    <n v="1.5519917227108122"/>
    <x v="2"/>
  </r>
  <r>
    <d v="2024-10-04T00:00:00"/>
    <s v="Local Transport"/>
    <x v="0"/>
    <x v="1"/>
    <n v="7000"/>
    <n v="3866"/>
    <n v="1.8106570098292809"/>
    <x v="2"/>
  </r>
  <r>
    <d v="2024-10-04T00:00:00"/>
    <s v="Intercity transport(Busia/malaba"/>
    <x v="0"/>
    <x v="1"/>
    <n v="25000"/>
    <n v="3866"/>
    <n v="6.466632177961718"/>
    <x v="2"/>
  </r>
  <r>
    <d v="2024-10-04T00:00:00"/>
    <s v="Local Transport"/>
    <x v="0"/>
    <x v="1"/>
    <n v="5000"/>
    <n v="3866"/>
    <n v="1.2933264355923435"/>
    <x v="2"/>
  </r>
  <r>
    <d v="2024-10-04T00:00:00"/>
    <s v="Accomodation 1 night"/>
    <x v="5"/>
    <x v="1"/>
    <n v="45000"/>
    <n v="3866"/>
    <n v="11.639937920331091"/>
    <x v="2"/>
  </r>
  <r>
    <d v="2024-10-04T00:00:00"/>
    <s v="breakfast for i07"/>
    <x v="5"/>
    <x v="1"/>
    <n v="15000"/>
    <n v="3866"/>
    <n v="3.8799793067770305"/>
    <x v="2"/>
  </r>
  <r>
    <d v="2024-10-04T00:00:00"/>
    <s v="Refreshments "/>
    <x v="5"/>
    <x v="1"/>
    <n v="5000"/>
    <n v="3866"/>
    <n v="1.2933264355923435"/>
    <x v="2"/>
  </r>
  <r>
    <d v="2024-10-04T00:00:00"/>
    <s v="Lunch for i07"/>
    <x v="5"/>
    <x v="1"/>
    <n v="30000"/>
    <n v="3866"/>
    <n v="7.759958613554061"/>
    <x v="2"/>
  </r>
  <r>
    <d v="2024-10-04T00:00:00"/>
    <s v="Local Transport"/>
    <x v="0"/>
    <x v="2"/>
    <n v="7000"/>
    <n v="3866"/>
    <n v="1.8106570098292809"/>
    <x v="8"/>
  </r>
  <r>
    <d v="2024-10-04T00:00:00"/>
    <s v="Local Transport"/>
    <x v="0"/>
    <x v="2"/>
    <n v="4000"/>
    <n v="3866"/>
    <n v="1.0346611484738748"/>
    <x v="8"/>
  </r>
  <r>
    <d v="2024-10-04T00:00:00"/>
    <s v="Local Transport"/>
    <x v="0"/>
    <x v="2"/>
    <n v="24000"/>
    <n v="3866"/>
    <n v="6.2079668908432488"/>
    <x v="8"/>
  </r>
  <r>
    <d v="2024-10-04T00:00:00"/>
    <s v="Local Transport"/>
    <x v="0"/>
    <x v="2"/>
    <n v="20000"/>
    <n v="3866"/>
    <n v="5.173305742369374"/>
    <x v="8"/>
  </r>
  <r>
    <d v="2024-10-04T00:00:00"/>
    <s v="Local Transport"/>
    <x v="0"/>
    <x v="2"/>
    <n v="26000"/>
    <n v="3866"/>
    <n v="6.7252974650801862"/>
    <x v="8"/>
  </r>
  <r>
    <d v="2024-10-04T00:00:00"/>
    <s v="Local Transport"/>
    <x v="0"/>
    <x v="2"/>
    <n v="10000"/>
    <n v="3866"/>
    <n v="2.586652871184687"/>
    <x v="8"/>
  </r>
  <r>
    <d v="2024-10-04T00:00:00"/>
    <s v="Local Transport"/>
    <x v="0"/>
    <x v="2"/>
    <n v="3000"/>
    <n v="3866"/>
    <n v="0.7759958613554061"/>
    <x v="8"/>
  </r>
  <r>
    <d v="2024-10-05T00:00:00"/>
    <s v="Local Transport"/>
    <x v="0"/>
    <x v="1"/>
    <n v="5000"/>
    <n v="3866"/>
    <n v="1.2933264355923435"/>
    <x v="2"/>
  </r>
  <r>
    <d v="2024-10-05T00:00:00"/>
    <s v="Local Transport"/>
    <x v="0"/>
    <x v="1"/>
    <n v="3500"/>
    <n v="3866"/>
    <n v="0.90532850491464045"/>
    <x v="2"/>
  </r>
  <r>
    <d v="2024-10-05T00:00:00"/>
    <s v="Local Transport"/>
    <x v="0"/>
    <x v="1"/>
    <n v="6000"/>
    <n v="3866"/>
    <n v="1.5519917227108122"/>
    <x v="2"/>
  </r>
  <r>
    <d v="2024-10-05T00:00:00"/>
    <s v="Local Transport"/>
    <x v="0"/>
    <x v="1"/>
    <n v="7000"/>
    <n v="3866"/>
    <n v="1.8106570098292809"/>
    <x v="2"/>
  </r>
  <r>
    <d v="2024-10-05T00:00:00"/>
    <s v="intercity tranport(malaba/Tororo"/>
    <x v="0"/>
    <x v="1"/>
    <n v="20000"/>
    <n v="3866"/>
    <n v="5.173305742369374"/>
    <x v="2"/>
  </r>
  <r>
    <d v="2024-10-05T00:00:00"/>
    <s v="Local Transport"/>
    <x v="0"/>
    <x v="1"/>
    <n v="5500"/>
    <n v="3866"/>
    <n v="1.4226590791515779"/>
    <x v="2"/>
  </r>
  <r>
    <d v="2024-10-05T00:00:00"/>
    <s v="Intercity transport(Tororo/kampala"/>
    <x v="0"/>
    <x v="1"/>
    <n v="35000"/>
    <n v="3866"/>
    <n v="9.053285049146405"/>
    <x v="2"/>
  </r>
  <r>
    <d v="2024-10-05T00:00:00"/>
    <s v="Local Transport"/>
    <x v="0"/>
    <x v="1"/>
    <n v="10000"/>
    <n v="3866"/>
    <n v="2.586652871184687"/>
    <x v="2"/>
  </r>
  <r>
    <d v="2024-10-05T00:00:00"/>
    <s v="breakfast for i07"/>
    <x v="5"/>
    <x v="1"/>
    <n v="15000"/>
    <n v="3866"/>
    <n v="3.8799793067770305"/>
    <x v="2"/>
  </r>
  <r>
    <d v="2024-10-05T00:00:00"/>
    <s v=" Lunch for i07"/>
    <x v="5"/>
    <x v="1"/>
    <n v="20000"/>
    <n v="3866"/>
    <n v="5.173305742369374"/>
    <x v="2"/>
  </r>
  <r>
    <d v="2024-10-05T00:00:00"/>
    <s v="Dinner for i07"/>
    <x v="5"/>
    <x v="1"/>
    <n v="15000"/>
    <n v="3866"/>
    <n v="3.8799793067770305"/>
    <x v="2"/>
  </r>
  <r>
    <d v="2024-10-05T00:00:00"/>
    <s v="Airtime"/>
    <x v="1"/>
    <x v="1"/>
    <n v="5000"/>
    <n v="3866"/>
    <n v="1.2933264355923435"/>
    <x v="2"/>
  </r>
  <r>
    <d v="2024-10-05T00:00:00"/>
    <s v="Local Transport"/>
    <x v="0"/>
    <x v="0"/>
    <n v="25000"/>
    <n v="3866"/>
    <n v="6.466632177961718"/>
    <x v="1"/>
  </r>
  <r>
    <d v="2024-10-05T00:00:00"/>
    <s v="Local Transport"/>
    <x v="0"/>
    <x v="0"/>
    <n v="25000"/>
    <n v="3866"/>
    <n v="6.466632177961718"/>
    <x v="1"/>
  </r>
  <r>
    <d v="2024-10-05T00:00:00"/>
    <s v="Local Transport"/>
    <x v="0"/>
    <x v="0"/>
    <n v="25000"/>
    <n v="3866"/>
    <n v="6.466632177961718"/>
    <x v="4"/>
  </r>
  <r>
    <d v="2024-10-05T00:00:00"/>
    <s v="Local Transport"/>
    <x v="0"/>
    <x v="0"/>
    <n v="25000"/>
    <n v="3866"/>
    <n v="6.466632177961718"/>
    <x v="4"/>
  </r>
  <r>
    <d v="2024-10-05T00:00:00"/>
    <s v="Local Transport"/>
    <x v="0"/>
    <x v="0"/>
    <n v="15000"/>
    <n v="3866"/>
    <n v="3.8799793067770305"/>
    <x v="0"/>
  </r>
  <r>
    <d v="2024-10-05T00:00:00"/>
    <s v="Local Transport"/>
    <x v="0"/>
    <x v="0"/>
    <n v="15000"/>
    <n v="3866"/>
    <n v="3.8799793067770305"/>
    <x v="0"/>
  </r>
  <r>
    <d v="2024-10-05T00:00:00"/>
    <s v="Local Transport"/>
    <x v="0"/>
    <x v="2"/>
    <n v="10000"/>
    <n v="3866"/>
    <n v="2.586652871184687"/>
    <x v="5"/>
  </r>
  <r>
    <d v="2024-10-05T00:00:00"/>
    <s v="Local Transport"/>
    <x v="0"/>
    <x v="2"/>
    <n v="10000"/>
    <n v="3866"/>
    <n v="2.586652871184687"/>
    <x v="5"/>
  </r>
  <r>
    <d v="2024-10-05T00:00:00"/>
    <s v="i18's Sept salary chq; 392"/>
    <x v="3"/>
    <x v="1"/>
    <n v="1000000"/>
    <n v="3866"/>
    <n v="258.66528711846871"/>
    <x v="6"/>
  </r>
  <r>
    <d v="2024-10-05T00:00:00"/>
    <s v="Bank  charges chq; 392"/>
    <x v="4"/>
    <x v="3"/>
    <n v="3000"/>
    <n v="3866"/>
    <n v="0.7759958613554061"/>
    <x v="6"/>
  </r>
  <r>
    <d v="2024-10-07T00:00:00"/>
    <s v="Local Transport"/>
    <x v="0"/>
    <x v="1"/>
    <n v="30000"/>
    <n v="3866"/>
    <n v="7.759958613554061"/>
    <x v="3"/>
  </r>
  <r>
    <d v="2024-10-07T00:00:00"/>
    <s v="Local Transport"/>
    <x v="0"/>
    <x v="1"/>
    <n v="9000"/>
    <n v="3866"/>
    <n v="2.3279875840662183"/>
    <x v="3"/>
  </r>
  <r>
    <d v="2024-10-07T00:00:00"/>
    <s v="Trust Building"/>
    <x v="1"/>
    <x v="1"/>
    <n v="10000"/>
    <n v="3866"/>
    <n v="2.586652871184687"/>
    <x v="3"/>
  </r>
  <r>
    <d v="2024-10-07T00:00:00"/>
    <s v="Trust Building"/>
    <x v="1"/>
    <x v="1"/>
    <n v="10000"/>
    <n v="3866"/>
    <n v="2.586652871184687"/>
    <x v="3"/>
  </r>
  <r>
    <d v="2024-10-07T00:00:00"/>
    <s v="local transport"/>
    <x v="0"/>
    <x v="2"/>
    <n v="1000"/>
    <n v="3866"/>
    <n v="0.2586652871184687"/>
    <x v="8"/>
  </r>
  <r>
    <d v="2024-10-07T00:00:00"/>
    <s v="local transport"/>
    <x v="0"/>
    <x v="2"/>
    <n v="5000"/>
    <n v="3866"/>
    <n v="1.2933264355923435"/>
    <x v="8"/>
  </r>
  <r>
    <d v="2024-10-07T00:00:00"/>
    <s v="local transport"/>
    <x v="0"/>
    <x v="2"/>
    <n v="5000"/>
    <n v="3866"/>
    <n v="1.2933264355923435"/>
    <x v="8"/>
  </r>
  <r>
    <d v="2024-10-07T00:00:00"/>
    <s v="Lunch for Lydia meeting with Afande Kayondo"/>
    <x v="5"/>
    <x v="2"/>
    <n v="42000"/>
    <n v="3866"/>
    <n v="10.863942058975686"/>
    <x v="8"/>
  </r>
  <r>
    <d v="2024-10-07T00:00:00"/>
    <s v="Refreshments during meetings"/>
    <x v="5"/>
    <x v="2"/>
    <n v="4000"/>
    <n v="3866"/>
    <n v="1.0346611484738748"/>
    <x v="8"/>
  </r>
  <r>
    <d v="2024-10-07T00:00:00"/>
    <s v="Refreshments during meetings"/>
    <x v="5"/>
    <x v="2"/>
    <n v="31000"/>
    <n v="3866"/>
    <n v="8.0186239006725302"/>
    <x v="8"/>
  </r>
  <r>
    <d v="2024-10-07T00:00:00"/>
    <s v="Airtime for Lydia"/>
    <x v="9"/>
    <x v="2"/>
    <n v="50000"/>
    <n v="3866"/>
    <n v="12.933264355923436"/>
    <x v="8"/>
  </r>
  <r>
    <d v="2024-10-07T00:00:00"/>
    <s v="Airtime for Ashiraf"/>
    <x v="9"/>
    <x v="0"/>
    <n v="20000"/>
    <n v="3866"/>
    <n v="5.173305742369374"/>
    <x v="0"/>
  </r>
  <r>
    <d v="2024-10-07T00:00:00"/>
    <s v="Airtime to Mary"/>
    <x v="9"/>
    <x v="2"/>
    <n v="30000"/>
    <n v="3866"/>
    <n v="7.759958613554061"/>
    <x v="5"/>
  </r>
  <r>
    <d v="2024-10-07T00:00:00"/>
    <s v="Airtime for i07"/>
    <x v="9"/>
    <x v="1"/>
    <n v="25000"/>
    <n v="3866"/>
    <n v="6.466632177961718"/>
    <x v="2"/>
  </r>
  <r>
    <d v="2024-10-07T00:00:00"/>
    <s v="Airtime for i18"/>
    <x v="9"/>
    <x v="1"/>
    <n v="25000"/>
    <n v="3866"/>
    <n v="6.466632177961718"/>
    <x v="3"/>
  </r>
  <r>
    <d v="2024-10-07T00:00:00"/>
    <s v="Airtime for Ruff"/>
    <x v="9"/>
    <x v="0"/>
    <n v="20000"/>
    <n v="3866"/>
    <n v="5.173305742369374"/>
    <x v="4"/>
  </r>
  <r>
    <d v="2024-10-07T00:00:00"/>
    <s v="Airtime for Judith"/>
    <x v="9"/>
    <x v="0"/>
    <n v="20000"/>
    <n v="3866"/>
    <n v="5.173305742369374"/>
    <x v="1"/>
  </r>
  <r>
    <d v="2024-10-07T00:00:00"/>
    <s v="Local Transport"/>
    <x v="0"/>
    <x v="0"/>
    <n v="25000"/>
    <n v="3866"/>
    <n v="6.466632177961718"/>
    <x v="1"/>
  </r>
  <r>
    <d v="2024-10-07T00:00:00"/>
    <s v="Local Transport"/>
    <x v="0"/>
    <x v="0"/>
    <n v="25000"/>
    <n v="3866"/>
    <n v="6.466632177961718"/>
    <x v="1"/>
  </r>
  <r>
    <d v="2024-10-07T00:00:00"/>
    <s v="Local Transport"/>
    <x v="0"/>
    <x v="2"/>
    <n v="10000"/>
    <n v="3866"/>
    <n v="2.586652871184687"/>
    <x v="5"/>
  </r>
  <r>
    <d v="2024-10-07T00:00:00"/>
    <s v="Local Transport"/>
    <x v="0"/>
    <x v="2"/>
    <n v="10000"/>
    <n v="3866"/>
    <n v="2.586652871184687"/>
    <x v="5"/>
  </r>
  <r>
    <d v="2024-10-07T00:00:00"/>
    <s v="Local transport"/>
    <x v="0"/>
    <x v="1"/>
    <n v="7000"/>
    <n v="3866"/>
    <n v="1.8106570098292809"/>
    <x v="2"/>
  </r>
  <r>
    <d v="2024-10-07T00:00:00"/>
    <s v="Local transport"/>
    <x v="0"/>
    <x v="1"/>
    <n v="3000"/>
    <n v="3866"/>
    <n v="0.7759958613554061"/>
    <x v="2"/>
  </r>
  <r>
    <d v="2024-10-07T00:00:00"/>
    <s v="Trust building"/>
    <x v="1"/>
    <x v="1"/>
    <n v="12000"/>
    <n v="3866"/>
    <n v="3.1039834454216244"/>
    <x v="2"/>
  </r>
  <r>
    <d v="2024-10-07T00:00:00"/>
    <s v="Trust building"/>
    <x v="1"/>
    <x v="1"/>
    <n v="32000"/>
    <n v="3866"/>
    <n v="8.2772891877909984"/>
    <x v="2"/>
  </r>
  <r>
    <d v="2024-10-07T00:00:00"/>
    <s v="Local Transport"/>
    <x v="0"/>
    <x v="0"/>
    <n v="15000"/>
    <n v="3866"/>
    <n v="3.8799793067770305"/>
    <x v="0"/>
  </r>
  <r>
    <d v="2024-10-07T00:00:00"/>
    <s v="Local Transport"/>
    <x v="0"/>
    <x v="0"/>
    <n v="10000"/>
    <n v="3866"/>
    <n v="2.586652871184687"/>
    <x v="0"/>
  </r>
  <r>
    <d v="2024-10-07T00:00:00"/>
    <s v="Local Transport"/>
    <x v="0"/>
    <x v="0"/>
    <n v="9000"/>
    <n v="3866"/>
    <n v="2.3279875840662183"/>
    <x v="0"/>
  </r>
  <r>
    <d v="2024-10-07T00:00:00"/>
    <s v="Local Transport"/>
    <x v="0"/>
    <x v="0"/>
    <n v="10000"/>
    <n v="3866"/>
    <n v="2.586652871184687"/>
    <x v="0"/>
  </r>
  <r>
    <d v="2024-10-07T00:00:00"/>
    <s v="Local Transport"/>
    <x v="0"/>
    <x v="0"/>
    <n v="15000"/>
    <n v="3866"/>
    <n v="3.8799793067770305"/>
    <x v="0"/>
  </r>
  <r>
    <d v="2024-10-07T00:00:00"/>
    <s v="Local Transport"/>
    <x v="0"/>
    <x v="0"/>
    <n v="25000"/>
    <n v="3866"/>
    <n v="6.466632177961718"/>
    <x v="4"/>
  </r>
  <r>
    <d v="2024-10-07T00:00:00"/>
    <s v="Local Transport"/>
    <x v="0"/>
    <x v="0"/>
    <n v="10000"/>
    <n v="3866"/>
    <n v="2.586652871184687"/>
    <x v="4"/>
  </r>
  <r>
    <d v="2024-10-07T00:00:00"/>
    <s v="Local Transport"/>
    <x v="0"/>
    <x v="0"/>
    <n v="2000"/>
    <n v="3866"/>
    <n v="0.5173305742369374"/>
    <x v="4"/>
  </r>
  <r>
    <d v="2024-10-07T00:00:00"/>
    <s v="Local Transport"/>
    <x v="0"/>
    <x v="0"/>
    <n v="3000"/>
    <n v="3866"/>
    <n v="0.7759958613554061"/>
    <x v="4"/>
  </r>
  <r>
    <d v="2024-10-07T00:00:00"/>
    <s v="Local Transport"/>
    <x v="0"/>
    <x v="0"/>
    <n v="5000"/>
    <n v="3866"/>
    <n v="1.2933264355923435"/>
    <x v="4"/>
  </r>
  <r>
    <d v="2024-10-07T00:00:00"/>
    <s v="Local Transport"/>
    <x v="0"/>
    <x v="0"/>
    <n v="20000"/>
    <n v="3866"/>
    <n v="5.173305742369374"/>
    <x v="4"/>
  </r>
  <r>
    <d v="2024-10-07T00:00:00"/>
    <s v="purchase 1 sim card"/>
    <x v="8"/>
    <x v="1"/>
    <n v="15000"/>
    <n v="3866"/>
    <n v="3.8799793067770305"/>
    <x v="4"/>
  </r>
  <r>
    <d v="2024-10-08T00:00:00"/>
    <s v="Local Transport"/>
    <x v="0"/>
    <x v="0"/>
    <n v="15000"/>
    <n v="3866"/>
    <n v="3.8799793067770305"/>
    <x v="0"/>
  </r>
  <r>
    <d v="2024-10-08T00:00:00"/>
    <s v="Local Transport"/>
    <x v="0"/>
    <x v="0"/>
    <n v="10000"/>
    <n v="3866"/>
    <n v="2.586652871184687"/>
    <x v="0"/>
  </r>
  <r>
    <d v="2024-10-08T00:00:00"/>
    <s v="Local Transport"/>
    <x v="0"/>
    <x v="0"/>
    <n v="10000"/>
    <n v="3866"/>
    <n v="2.586652871184687"/>
    <x v="0"/>
  </r>
  <r>
    <d v="2024-10-08T00:00:00"/>
    <s v="Local Transport"/>
    <x v="0"/>
    <x v="0"/>
    <n v="15000"/>
    <n v="3866"/>
    <n v="3.8799793067770305"/>
    <x v="0"/>
  </r>
  <r>
    <d v="2024-10-08T00:00:00"/>
    <s v="Local Transport"/>
    <x v="0"/>
    <x v="0"/>
    <n v="25000"/>
    <n v="3866"/>
    <n v="6.466632177961718"/>
    <x v="1"/>
  </r>
  <r>
    <d v="2024-10-08T00:00:00"/>
    <s v="Local Transport"/>
    <x v="0"/>
    <x v="0"/>
    <n v="10000"/>
    <n v="3866"/>
    <n v="2.586652871184687"/>
    <x v="1"/>
  </r>
  <r>
    <d v="2024-10-08T00:00:00"/>
    <s v="Local Transport"/>
    <x v="0"/>
    <x v="0"/>
    <n v="10000"/>
    <n v="3866"/>
    <n v="2.586652871184687"/>
    <x v="1"/>
  </r>
  <r>
    <d v="2024-10-08T00:00:00"/>
    <s v="Local Transport"/>
    <x v="0"/>
    <x v="0"/>
    <n v="25000"/>
    <n v="3866"/>
    <n v="6.466632177961718"/>
    <x v="1"/>
  </r>
  <r>
    <d v="2024-10-08T00:00:00"/>
    <s v="Local Transport"/>
    <x v="0"/>
    <x v="1"/>
    <n v="37000"/>
    <n v="3866"/>
    <n v="9.5706156233833415"/>
    <x v="3"/>
  </r>
  <r>
    <d v="2024-10-08T00:00:00"/>
    <s v="Local Transport"/>
    <x v="0"/>
    <x v="1"/>
    <n v="20000"/>
    <n v="3866"/>
    <n v="5.173305742369374"/>
    <x v="3"/>
  </r>
  <r>
    <d v="2024-10-08T00:00:00"/>
    <s v="Trust Building"/>
    <x v="1"/>
    <x v="1"/>
    <n v="20000"/>
    <n v="3866"/>
    <n v="5.173305742369374"/>
    <x v="3"/>
  </r>
  <r>
    <d v="2024-10-08T00:00:00"/>
    <s v="Local transport"/>
    <x v="0"/>
    <x v="1"/>
    <n v="16000"/>
    <n v="3866"/>
    <n v="4.1386445938954992"/>
    <x v="2"/>
  </r>
  <r>
    <d v="2024-10-08T00:00:00"/>
    <s v="Local transport"/>
    <x v="0"/>
    <x v="1"/>
    <n v="8000"/>
    <n v="3866"/>
    <n v="2.0693222969477496"/>
    <x v="2"/>
  </r>
  <r>
    <d v="2024-10-08T00:00:00"/>
    <s v="Local transport"/>
    <x v="0"/>
    <x v="1"/>
    <n v="12000"/>
    <n v="3866"/>
    <n v="3.1039834454216244"/>
    <x v="2"/>
  </r>
  <r>
    <d v="2024-10-08T00:00:00"/>
    <s v="Local transport"/>
    <x v="0"/>
    <x v="1"/>
    <n v="10000"/>
    <n v="3866"/>
    <n v="2.586652871184687"/>
    <x v="2"/>
  </r>
  <r>
    <d v="2024-10-08T00:00:00"/>
    <s v="Trust building"/>
    <x v="1"/>
    <x v="1"/>
    <n v="19000"/>
    <n v="3866"/>
    <n v="4.9146404552509058"/>
    <x v="2"/>
  </r>
  <r>
    <d v="2024-10-08T00:00:00"/>
    <s v="local transport"/>
    <x v="0"/>
    <x v="2"/>
    <n v="15000"/>
    <n v="3866"/>
    <n v="3.8799793067770305"/>
    <x v="8"/>
  </r>
  <r>
    <d v="2024-10-08T00:00:00"/>
    <s v="local transport"/>
    <x v="0"/>
    <x v="2"/>
    <n v="20000"/>
    <n v="3866"/>
    <n v="5.173305742369374"/>
    <x v="8"/>
  </r>
  <r>
    <d v="2024-10-08T00:00:00"/>
    <s v="local transport"/>
    <x v="0"/>
    <x v="2"/>
    <n v="8000"/>
    <n v="3866"/>
    <n v="2.0693222969477496"/>
    <x v="8"/>
  </r>
  <r>
    <d v="2024-10-08T00:00:00"/>
    <s v="Lunch for Lydia "/>
    <x v="5"/>
    <x v="2"/>
    <n v="6000"/>
    <n v="3866"/>
    <n v="1.5519917227108122"/>
    <x v="8"/>
  </r>
  <r>
    <d v="2024-10-08T00:00:00"/>
    <s v="refreshments"/>
    <x v="5"/>
    <x v="2"/>
    <n v="2000"/>
    <n v="3866"/>
    <n v="0.5173305742369374"/>
    <x v="8"/>
  </r>
  <r>
    <d v="2024-10-08T00:00:00"/>
    <s v="Local Transport"/>
    <x v="0"/>
    <x v="2"/>
    <n v="10000"/>
    <n v="3866"/>
    <n v="2.586652871184687"/>
    <x v="5"/>
  </r>
  <r>
    <d v="2024-10-08T00:00:00"/>
    <s v="Local Transport"/>
    <x v="0"/>
    <x v="2"/>
    <n v="10000"/>
    <n v="3866"/>
    <n v="2.586652871184687"/>
    <x v="5"/>
  </r>
  <r>
    <d v="2024-10-08T00:00:00"/>
    <s v="Local Transport"/>
    <x v="0"/>
    <x v="2"/>
    <n v="1000"/>
    <n v="3866"/>
    <n v="0.2586652871184687"/>
    <x v="5"/>
  </r>
  <r>
    <d v="2024-10-08T00:00:00"/>
    <s v="Local Transport"/>
    <x v="0"/>
    <x v="2"/>
    <n v="1000"/>
    <n v="3866"/>
    <n v="0.2586652871184687"/>
    <x v="5"/>
  </r>
  <r>
    <d v="2024-10-08T00:00:00"/>
    <s v="3kgs sugar"/>
    <x v="2"/>
    <x v="3"/>
    <n v="16500"/>
    <n v="3866"/>
    <n v="4.2679772374547333"/>
    <x v="5"/>
  </r>
  <r>
    <d v="2024-10-10T00:00:00"/>
    <s v="Local Transport"/>
    <x v="0"/>
    <x v="0"/>
    <n v="15000"/>
    <n v="3866"/>
    <n v="3.8799793067770305"/>
    <x v="0"/>
  </r>
  <r>
    <d v="2024-10-10T00:00:00"/>
    <s v="Local Transport"/>
    <x v="0"/>
    <x v="0"/>
    <n v="10000"/>
    <n v="3866"/>
    <n v="2.586652871184687"/>
    <x v="0"/>
  </r>
  <r>
    <d v="2024-10-10T00:00:00"/>
    <s v="Local Transport"/>
    <x v="0"/>
    <x v="0"/>
    <n v="10000"/>
    <n v="3866"/>
    <n v="2.586652871184687"/>
    <x v="0"/>
  </r>
  <r>
    <d v="2024-10-10T00:00:00"/>
    <s v="Local Transport"/>
    <x v="0"/>
    <x v="0"/>
    <n v="15000"/>
    <n v="3866"/>
    <n v="3.8799793067770305"/>
    <x v="0"/>
  </r>
  <r>
    <d v="2024-10-10T00:00:00"/>
    <s v="Local Transport"/>
    <x v="0"/>
    <x v="1"/>
    <n v="9000"/>
    <n v="3866"/>
    <n v="2.3279875840662183"/>
    <x v="3"/>
  </r>
  <r>
    <d v="2024-10-10T00:00:00"/>
    <s v="Local Transport"/>
    <x v="0"/>
    <x v="1"/>
    <n v="10000"/>
    <n v="3866"/>
    <n v="2.586652871184687"/>
    <x v="3"/>
  </r>
  <r>
    <d v="2024-10-10T00:00:00"/>
    <s v="Local Transport"/>
    <x v="0"/>
    <x v="1"/>
    <n v="15000"/>
    <n v="3866"/>
    <n v="3.8799793067770305"/>
    <x v="3"/>
  </r>
  <r>
    <d v="2024-10-10T00:00:00"/>
    <s v="Trust Building"/>
    <x v="1"/>
    <x v="1"/>
    <n v="20000"/>
    <n v="3866"/>
    <n v="5.173305742369374"/>
    <x v="3"/>
  </r>
  <r>
    <d v="2024-10-10T00:00:00"/>
    <s v="Local transport"/>
    <x v="0"/>
    <x v="1"/>
    <n v="5000"/>
    <n v="3866"/>
    <n v="1.2933264355923435"/>
    <x v="2"/>
  </r>
  <r>
    <d v="2024-10-10T00:00:00"/>
    <s v="Local transport"/>
    <x v="0"/>
    <x v="1"/>
    <n v="7000"/>
    <n v="3866"/>
    <n v="1.8106570098292809"/>
    <x v="2"/>
  </r>
  <r>
    <d v="2024-10-10T00:00:00"/>
    <s v="Local transport"/>
    <x v="0"/>
    <x v="1"/>
    <n v="18000"/>
    <n v="3866"/>
    <n v="4.6559751681324366"/>
    <x v="2"/>
  </r>
  <r>
    <d v="2024-10-10T00:00:00"/>
    <s v="Local transport"/>
    <x v="0"/>
    <x v="1"/>
    <n v="18000"/>
    <n v="3866"/>
    <n v="4.6559751681324366"/>
    <x v="2"/>
  </r>
  <r>
    <d v="2024-10-10T00:00:00"/>
    <s v="Trust building"/>
    <x v="1"/>
    <x v="1"/>
    <n v="20000"/>
    <n v="3866"/>
    <n v="5.173305742369374"/>
    <x v="2"/>
  </r>
  <r>
    <d v="2024-10-10T00:00:00"/>
    <s v="Local Transport"/>
    <x v="0"/>
    <x v="0"/>
    <n v="25000"/>
    <n v="3866"/>
    <n v="6.466632177961718"/>
    <x v="1"/>
  </r>
  <r>
    <d v="2024-10-10T00:00:00"/>
    <s v="Local Transport"/>
    <x v="0"/>
    <x v="0"/>
    <n v="25000"/>
    <n v="3866"/>
    <n v="6.466632177961718"/>
    <x v="1"/>
  </r>
  <r>
    <d v="2024-10-10T00:00:00"/>
    <s v="Local Transport"/>
    <x v="0"/>
    <x v="2"/>
    <n v="10000"/>
    <n v="3866"/>
    <n v="2.586652871184687"/>
    <x v="5"/>
  </r>
  <r>
    <d v="2024-10-10T00:00:00"/>
    <s v="Local Transport"/>
    <x v="0"/>
    <x v="2"/>
    <n v="10000"/>
    <n v="3866"/>
    <n v="2.586652871184687"/>
    <x v="5"/>
  </r>
  <r>
    <d v="2024-10-11T00:00:00"/>
    <s v="Local Transport"/>
    <x v="0"/>
    <x v="2"/>
    <n v="10000"/>
    <n v="3866"/>
    <n v="2.586652871184687"/>
    <x v="5"/>
  </r>
  <r>
    <d v="2024-10-11T00:00:00"/>
    <s v="Local Transport"/>
    <x v="0"/>
    <x v="2"/>
    <n v="10000"/>
    <n v="3866"/>
    <n v="2.586652871184687"/>
    <x v="5"/>
  </r>
  <r>
    <d v="2024-10-11T00:00:00"/>
    <s v="Processing Lydia's passport"/>
    <x v="10"/>
    <x v="2"/>
    <n v="500000"/>
    <n v="3866"/>
    <n v="129.33264355923436"/>
    <x v="8"/>
  </r>
  <r>
    <d v="2024-10-11T00:00:00"/>
    <s v="Local transport"/>
    <x v="0"/>
    <x v="1"/>
    <n v="16000"/>
    <n v="3866"/>
    <n v="4.1386445938954992"/>
    <x v="2"/>
  </r>
  <r>
    <d v="2024-10-11T00:00:00"/>
    <s v="Local transport"/>
    <x v="0"/>
    <x v="1"/>
    <n v="12000"/>
    <n v="3866"/>
    <n v="3.1039834454216244"/>
    <x v="2"/>
  </r>
  <r>
    <d v="2024-10-11T00:00:00"/>
    <s v="Local transport"/>
    <x v="0"/>
    <x v="1"/>
    <n v="18000"/>
    <n v="3866"/>
    <n v="4.6559751681324366"/>
    <x v="2"/>
  </r>
  <r>
    <d v="2024-10-11T00:00:00"/>
    <s v="Local transport"/>
    <x v="0"/>
    <x v="1"/>
    <n v="10000"/>
    <n v="3866"/>
    <n v="2.586652871184687"/>
    <x v="2"/>
  </r>
  <r>
    <d v="2024-10-11T00:00:00"/>
    <s v="Airtime for Junior"/>
    <x v="1"/>
    <x v="1"/>
    <n v="3000"/>
    <n v="3866"/>
    <n v="0.7759958613554061"/>
    <x v="2"/>
  </r>
  <r>
    <d v="2024-10-11T00:00:00"/>
    <s v="soda for Frank"/>
    <x v="1"/>
    <x v="1"/>
    <n v="2000"/>
    <n v="3866"/>
    <n v="0.5173305742369374"/>
    <x v="2"/>
  </r>
  <r>
    <d v="2024-10-11T00:00:00"/>
    <s v="Trust Building"/>
    <x v="1"/>
    <x v="1"/>
    <n v="15000"/>
    <n v="3866"/>
    <n v="3.8799793067770305"/>
    <x v="2"/>
  </r>
  <r>
    <d v="2024-10-11T00:00:00"/>
    <s v="Local Transport"/>
    <x v="0"/>
    <x v="0"/>
    <n v="25000"/>
    <n v="3866"/>
    <n v="6.466632177961718"/>
    <x v="1"/>
  </r>
  <r>
    <d v="2024-10-11T00:00:00"/>
    <s v="Local Transport"/>
    <x v="0"/>
    <x v="0"/>
    <n v="25000"/>
    <n v="3866"/>
    <n v="6.466632177961718"/>
    <x v="1"/>
  </r>
  <r>
    <d v="2024-10-11T00:00:00"/>
    <s v="Local Transport"/>
    <x v="0"/>
    <x v="1"/>
    <n v="8000"/>
    <n v="3866"/>
    <n v="2.0693222969477496"/>
    <x v="3"/>
  </r>
  <r>
    <d v="2024-10-11T00:00:00"/>
    <s v="Local Transport"/>
    <x v="0"/>
    <x v="1"/>
    <n v="10000"/>
    <n v="3866"/>
    <n v="2.586652871184687"/>
    <x v="3"/>
  </r>
  <r>
    <d v="2024-10-11T00:00:00"/>
    <s v="Local Transport"/>
    <x v="0"/>
    <x v="1"/>
    <n v="25000"/>
    <n v="3866"/>
    <n v="6.466632177961718"/>
    <x v="3"/>
  </r>
  <r>
    <d v="2024-10-11T00:00:00"/>
    <s v="Trust Building"/>
    <x v="1"/>
    <x v="1"/>
    <n v="20000"/>
    <n v="3866"/>
    <n v="5.173305742369374"/>
    <x v="3"/>
  </r>
  <r>
    <d v="2024-10-11T00:00:00"/>
    <s v="Local Transport"/>
    <x v="0"/>
    <x v="0"/>
    <n v="15000"/>
    <n v="3866"/>
    <n v="3.8799793067770305"/>
    <x v="0"/>
  </r>
  <r>
    <d v="2024-10-11T00:00:00"/>
    <s v="Local Transport"/>
    <x v="0"/>
    <x v="0"/>
    <n v="19000"/>
    <n v="3866"/>
    <n v="4.9146404552509058"/>
    <x v="0"/>
  </r>
  <r>
    <d v="2024-10-11T00:00:00"/>
    <s v="Local Transport"/>
    <x v="0"/>
    <x v="0"/>
    <n v="16000"/>
    <n v="3866"/>
    <n v="4.1386445938954992"/>
    <x v="0"/>
  </r>
  <r>
    <d v="2024-10-11T00:00:00"/>
    <s v="Local Transport"/>
    <x v="0"/>
    <x v="0"/>
    <n v="15000"/>
    <n v="3866"/>
    <n v="3.8799793067770305"/>
    <x v="0"/>
  </r>
  <r>
    <d v="2024-10-13T00:00:00"/>
    <s v="Sept water bill"/>
    <x v="7"/>
    <x v="3"/>
    <n v="38000"/>
    <n v="3866"/>
    <n v="9.8292809105018115"/>
    <x v="8"/>
  </r>
  <r>
    <d v="2024-10-11T00:00:00"/>
    <s v="Local Transport"/>
    <x v="0"/>
    <x v="0"/>
    <n v="23000"/>
    <n v="3866"/>
    <n v="5.9493016037247806"/>
    <x v="0"/>
  </r>
  <r>
    <d v="2024-10-11T00:00:00"/>
    <s v="local transport"/>
    <x v="0"/>
    <x v="2"/>
    <n v="4000"/>
    <n v="3866"/>
    <n v="1.0346611484738748"/>
    <x v="8"/>
  </r>
  <r>
    <d v="2024-10-11T00:00:00"/>
    <s v="local transport"/>
    <x v="0"/>
    <x v="2"/>
    <n v="4000"/>
    <n v="3866"/>
    <n v="1.0346611484738748"/>
    <x v="8"/>
  </r>
  <r>
    <d v="2024-10-14T00:00:00"/>
    <s v="Local Transport"/>
    <x v="0"/>
    <x v="0"/>
    <n v="15000"/>
    <n v="3866"/>
    <n v="3.8799793067770305"/>
    <x v="0"/>
  </r>
  <r>
    <d v="2024-10-14T00:00:00"/>
    <s v="Local Transport"/>
    <x v="0"/>
    <x v="0"/>
    <n v="25000"/>
    <n v="3866"/>
    <n v="6.466632177961718"/>
    <x v="0"/>
  </r>
  <r>
    <d v="2024-10-14T00:00:00"/>
    <s v="Local Transport"/>
    <x v="0"/>
    <x v="0"/>
    <n v="10000"/>
    <n v="3866"/>
    <n v="2.586652871184687"/>
    <x v="0"/>
  </r>
  <r>
    <d v="2024-10-14T00:00:00"/>
    <s v="Local Transport"/>
    <x v="0"/>
    <x v="0"/>
    <n v="5000"/>
    <n v="3866"/>
    <n v="1.2933264355923435"/>
    <x v="0"/>
  </r>
  <r>
    <d v="2024-10-14T00:00:00"/>
    <s v="Local Transport"/>
    <x v="0"/>
    <x v="0"/>
    <n v="25000"/>
    <n v="3866"/>
    <n v="6.466632177961718"/>
    <x v="0"/>
  </r>
  <r>
    <d v="2024-10-14T00:00:00"/>
    <s v="Local Transport"/>
    <x v="0"/>
    <x v="0"/>
    <n v="25000"/>
    <n v="3866"/>
    <n v="6.466632177961718"/>
    <x v="4"/>
  </r>
  <r>
    <d v="2024-10-14T00:00:00"/>
    <s v="Local Transport"/>
    <x v="0"/>
    <x v="0"/>
    <n v="25000"/>
    <n v="3866"/>
    <n v="6.466632177961718"/>
    <x v="4"/>
  </r>
  <r>
    <d v="2024-10-14T00:00:00"/>
    <s v="Local Transport"/>
    <x v="0"/>
    <x v="0"/>
    <n v="15000"/>
    <n v="3866"/>
    <n v="3.8799793067770305"/>
    <x v="4"/>
  </r>
  <r>
    <d v="2024-10-14T00:00:00"/>
    <s v="Local Transport"/>
    <x v="0"/>
    <x v="0"/>
    <n v="3000"/>
    <n v="3866"/>
    <n v="0.7759958613554061"/>
    <x v="4"/>
  </r>
  <r>
    <d v="2024-10-14T00:00:00"/>
    <s v="Local Transport"/>
    <x v="0"/>
    <x v="0"/>
    <n v="10000"/>
    <n v="3866"/>
    <n v="2.586652871184687"/>
    <x v="4"/>
  </r>
  <r>
    <d v="2024-10-14T00:00:00"/>
    <s v="Local Transport"/>
    <x v="0"/>
    <x v="0"/>
    <n v="25000"/>
    <n v="3866"/>
    <n v="6.466632177961718"/>
    <x v="4"/>
  </r>
  <r>
    <d v="2024-10-14T00:00:00"/>
    <s v="Local Transport"/>
    <x v="0"/>
    <x v="0"/>
    <n v="10000"/>
    <n v="3866"/>
    <n v="2.586652871184687"/>
    <x v="1"/>
  </r>
  <r>
    <d v="2024-10-14T00:00:00"/>
    <s v="Local Transport"/>
    <x v="0"/>
    <x v="0"/>
    <n v="25000"/>
    <n v="3866"/>
    <n v="6.466632177961718"/>
    <x v="1"/>
  </r>
  <r>
    <d v="2024-10-14T00:00:00"/>
    <s v="Local transport"/>
    <x v="0"/>
    <x v="1"/>
    <n v="33000"/>
    <n v="3866"/>
    <n v="8.5359544749094667"/>
    <x v="2"/>
  </r>
  <r>
    <d v="2024-10-14T00:00:00"/>
    <s v="Local transport"/>
    <x v="0"/>
    <x v="1"/>
    <n v="5000"/>
    <n v="3866"/>
    <n v="1.2933264355923435"/>
    <x v="2"/>
  </r>
  <r>
    <d v="2024-10-14T00:00:00"/>
    <s v="Local transport"/>
    <x v="0"/>
    <x v="1"/>
    <n v="5000"/>
    <n v="3866"/>
    <n v="1.2933264355923435"/>
    <x v="2"/>
  </r>
  <r>
    <d v="2024-10-14T00:00:00"/>
    <s v="Local transport"/>
    <x v="0"/>
    <x v="1"/>
    <n v="15000"/>
    <n v="3866"/>
    <n v="3.8799793067770305"/>
    <x v="2"/>
  </r>
  <r>
    <d v="2024-10-14T00:00:00"/>
    <s v="Local transport"/>
    <x v="0"/>
    <x v="1"/>
    <n v="18000"/>
    <n v="3866"/>
    <n v="4.6559751681324366"/>
    <x v="2"/>
  </r>
  <r>
    <d v="2024-10-14T00:00:00"/>
    <s v="Local transport"/>
    <x v="0"/>
    <x v="1"/>
    <n v="4000"/>
    <n v="3866"/>
    <n v="1.0346611484738748"/>
    <x v="2"/>
  </r>
  <r>
    <d v="2024-10-14T00:00:00"/>
    <s v="soda for Gloria"/>
    <x v="1"/>
    <x v="1"/>
    <n v="5000"/>
    <n v="3866"/>
    <n v="1.2933264355923435"/>
    <x v="2"/>
  </r>
  <r>
    <d v="2024-10-14T00:00:00"/>
    <s v="Airtime for Mbozire"/>
    <x v="1"/>
    <x v="1"/>
    <n v="5000"/>
    <n v="3866"/>
    <n v="1.2933264355923435"/>
    <x v="2"/>
  </r>
  <r>
    <d v="2024-10-14T00:00:00"/>
    <s v="Airtime for William"/>
    <x v="1"/>
    <x v="1"/>
    <n v="6000"/>
    <n v="3866"/>
    <n v="1.5519917227108122"/>
    <x v="2"/>
  </r>
  <r>
    <d v="2024-10-14T00:00:00"/>
    <s v="soda"/>
    <x v="1"/>
    <x v="1"/>
    <n v="2000"/>
    <n v="3866"/>
    <n v="0.5173305742369374"/>
    <x v="2"/>
  </r>
  <r>
    <d v="2024-10-14T00:00:00"/>
    <s v="Local Transport"/>
    <x v="0"/>
    <x v="2"/>
    <n v="10000"/>
    <n v="3866"/>
    <n v="2.586652871184687"/>
    <x v="5"/>
  </r>
  <r>
    <d v="2024-10-14T00:00:00"/>
    <s v="Local Transport"/>
    <x v="0"/>
    <x v="2"/>
    <n v="10000"/>
    <n v="3866"/>
    <n v="2.586652871184687"/>
    <x v="5"/>
  </r>
  <r>
    <d v="2024-10-14T00:00:00"/>
    <s v="Bank transfer charges"/>
    <x v="4"/>
    <x v="3"/>
    <n v="2000"/>
    <n v="3866"/>
    <n v="0.5173305742369374"/>
    <x v="9"/>
  </r>
  <r>
    <d v="2024-10-15T00:00:00"/>
    <s v="Local Transport"/>
    <x v="0"/>
    <x v="0"/>
    <n v="25000"/>
    <n v="3866"/>
    <n v="6.466632177961718"/>
    <x v="4"/>
  </r>
  <r>
    <d v="2024-10-15T00:00:00"/>
    <s v="Local Transport"/>
    <x v="0"/>
    <x v="0"/>
    <n v="8000"/>
    <n v="3866"/>
    <n v="2.0693222969477496"/>
    <x v="4"/>
  </r>
  <r>
    <d v="2024-10-15T00:00:00"/>
    <s v="Local Transport"/>
    <x v="0"/>
    <x v="0"/>
    <n v="10000"/>
    <n v="3866"/>
    <n v="2.586652871184687"/>
    <x v="4"/>
  </r>
  <r>
    <d v="2024-10-15T00:00:00"/>
    <s v="Local Transport"/>
    <x v="0"/>
    <x v="0"/>
    <n v="25000"/>
    <n v="3866"/>
    <n v="6.466632177961718"/>
    <x v="4"/>
  </r>
  <r>
    <d v="2024-10-15T00:00:00"/>
    <s v="Local Transport"/>
    <x v="0"/>
    <x v="0"/>
    <n v="15000"/>
    <n v="3866"/>
    <n v="3.8799793067770305"/>
    <x v="0"/>
  </r>
  <r>
    <d v="2024-10-15T00:00:00"/>
    <s v="Local Transport"/>
    <x v="0"/>
    <x v="0"/>
    <n v="5000"/>
    <n v="3866"/>
    <n v="1.2933264355923435"/>
    <x v="0"/>
  </r>
  <r>
    <d v="2024-10-15T00:00:00"/>
    <s v="Local Transport"/>
    <x v="0"/>
    <x v="0"/>
    <n v="5000"/>
    <n v="3866"/>
    <n v="1.2933264355923435"/>
    <x v="0"/>
  </r>
  <r>
    <d v="2024-10-15T00:00:00"/>
    <s v="Local Transport"/>
    <x v="0"/>
    <x v="0"/>
    <n v="5000"/>
    <n v="3866"/>
    <n v="1.2933264355923435"/>
    <x v="0"/>
  </r>
  <r>
    <d v="2024-10-15T00:00:00"/>
    <s v="Local Transport"/>
    <x v="0"/>
    <x v="0"/>
    <n v="20000"/>
    <n v="3866"/>
    <n v="5.173305742369374"/>
    <x v="0"/>
  </r>
  <r>
    <d v="2024-10-15T00:00:00"/>
    <s v="Local Transport"/>
    <x v="0"/>
    <x v="2"/>
    <n v="10000"/>
    <n v="3866"/>
    <n v="2.586652871184687"/>
    <x v="5"/>
  </r>
  <r>
    <d v="2024-10-15T00:00:00"/>
    <s v="Local Transport"/>
    <x v="0"/>
    <x v="2"/>
    <n v="10000"/>
    <n v="3866"/>
    <n v="2.586652871184687"/>
    <x v="5"/>
  </r>
  <r>
    <d v="2024-10-15T00:00:00"/>
    <s v="Airtime for Lydia"/>
    <x v="9"/>
    <x v="2"/>
    <n v="40000"/>
    <n v="3866"/>
    <n v="10.346611484738748"/>
    <x v="8"/>
  </r>
  <r>
    <d v="2024-10-15T00:00:00"/>
    <s v="Airtime for Mary"/>
    <x v="9"/>
    <x v="2"/>
    <n v="30000"/>
    <n v="3866"/>
    <n v="7.759958613554061"/>
    <x v="5"/>
  </r>
  <r>
    <d v="2024-10-15T00:00:00"/>
    <s v="Airtime for Ashiraf"/>
    <x v="9"/>
    <x v="0"/>
    <n v="20000"/>
    <n v="3866"/>
    <n v="5.173305742369374"/>
    <x v="0"/>
  </r>
  <r>
    <d v="2024-10-15T00:00:00"/>
    <s v="Airtime for i07"/>
    <x v="9"/>
    <x v="1"/>
    <n v="25000"/>
    <n v="3866"/>
    <n v="6.466632177961718"/>
    <x v="2"/>
  </r>
  <r>
    <d v="2024-10-15T00:00:00"/>
    <s v="Airtime for i18"/>
    <x v="9"/>
    <x v="1"/>
    <n v="25000"/>
    <n v="3866"/>
    <n v="6.466632177961718"/>
    <x v="3"/>
  </r>
  <r>
    <d v="2024-10-15T00:00:00"/>
    <s v="Airtime for Ruff"/>
    <x v="9"/>
    <x v="0"/>
    <n v="20000"/>
    <n v="3866"/>
    <n v="5.173305742369374"/>
    <x v="4"/>
  </r>
  <r>
    <d v="2024-10-15T00:00:00"/>
    <s v="Airtime for Rebecca"/>
    <x v="9"/>
    <x v="2"/>
    <n v="50000"/>
    <n v="3866"/>
    <n v="12.933264355923436"/>
    <x v="7"/>
  </r>
  <r>
    <d v="2024-10-15T00:00:00"/>
    <s v="local transport"/>
    <x v="0"/>
    <x v="2"/>
    <n v="5000"/>
    <n v="3866"/>
    <n v="1.2933264355923435"/>
    <x v="8"/>
  </r>
  <r>
    <d v="2024-10-15T00:00:00"/>
    <s v="local transport"/>
    <x v="0"/>
    <x v="2"/>
    <n v="5000"/>
    <n v="3866"/>
    <n v="1.2933264355923435"/>
    <x v="8"/>
  </r>
  <r>
    <d v="2024-10-15T00:00:00"/>
    <s v="Local transport"/>
    <x v="0"/>
    <x v="1"/>
    <n v="11000"/>
    <n v="3866"/>
    <n v="2.8453181583031557"/>
    <x v="2"/>
  </r>
  <r>
    <d v="2024-10-15T00:00:00"/>
    <s v="Local transport"/>
    <x v="0"/>
    <x v="1"/>
    <n v="8000"/>
    <n v="3866"/>
    <n v="2.0693222969477496"/>
    <x v="2"/>
  </r>
  <r>
    <d v="2024-10-15T00:00:00"/>
    <s v="Local transport"/>
    <x v="0"/>
    <x v="1"/>
    <n v="6000"/>
    <n v="3866"/>
    <n v="1.5519917227108122"/>
    <x v="2"/>
  </r>
  <r>
    <d v="2024-10-15T00:00:00"/>
    <s v="Local transport"/>
    <x v="0"/>
    <x v="1"/>
    <n v="6000"/>
    <n v="3866"/>
    <n v="1.5519917227108122"/>
    <x v="2"/>
  </r>
  <r>
    <d v="2024-10-15T00:00:00"/>
    <s v="Local transport"/>
    <x v="0"/>
    <x v="1"/>
    <n v="7000"/>
    <n v="3866"/>
    <n v="1.8106570098292809"/>
    <x v="2"/>
  </r>
  <r>
    <d v="2024-10-15T00:00:00"/>
    <s v="Local transport"/>
    <x v="0"/>
    <x v="1"/>
    <n v="12000"/>
    <n v="3866"/>
    <n v="3.1039834454216244"/>
    <x v="2"/>
  </r>
  <r>
    <d v="2024-10-15T00:00:00"/>
    <s v="Transfer for Gwindo"/>
    <x v="1"/>
    <x v="1"/>
    <n v="5000"/>
    <n v="3866"/>
    <n v="1.2933264355923435"/>
    <x v="2"/>
  </r>
  <r>
    <d v="2024-10-15T00:00:00"/>
    <s v="Airtime for Glody and shantel"/>
    <x v="1"/>
    <x v="1"/>
    <n v="10000"/>
    <n v="3866"/>
    <n v="2.586652871184687"/>
    <x v="2"/>
  </r>
  <r>
    <d v="2024-10-15T00:00:00"/>
    <s v="soda for Moise"/>
    <x v="1"/>
    <x v="1"/>
    <n v="5000"/>
    <n v="3866"/>
    <n v="1.2933264355923435"/>
    <x v="2"/>
  </r>
  <r>
    <d v="2024-10-15T00:00:00"/>
    <s v="bank  charges chq;394"/>
    <x v="4"/>
    <x v="3"/>
    <n v="30000"/>
    <n v="3866"/>
    <n v="7.759958613554061"/>
    <x v="6"/>
  </r>
  <r>
    <d v="2024-10-16T00:00:00"/>
    <s v="Local Transport"/>
    <x v="0"/>
    <x v="0"/>
    <n v="25000"/>
    <n v="3866"/>
    <n v="6.466632177961718"/>
    <x v="4"/>
  </r>
  <r>
    <d v="2024-10-16T00:00:00"/>
    <s v="Local Transport"/>
    <x v="0"/>
    <x v="0"/>
    <n v="8000"/>
    <n v="3866"/>
    <n v="2.0693222969477496"/>
    <x v="4"/>
  </r>
  <r>
    <d v="2024-10-16T00:00:00"/>
    <s v="Local Transport"/>
    <x v="0"/>
    <x v="0"/>
    <n v="18000"/>
    <n v="3866"/>
    <n v="4.6559751681324366"/>
    <x v="4"/>
  </r>
  <r>
    <d v="2024-10-16T00:00:00"/>
    <s v="Local Transport"/>
    <x v="0"/>
    <x v="0"/>
    <n v="27000"/>
    <n v="3866"/>
    <n v="6.9839627521986554"/>
    <x v="4"/>
  </r>
  <r>
    <d v="2024-10-16T00:00:00"/>
    <s v="Local Transport"/>
    <x v="0"/>
    <x v="0"/>
    <n v="15000"/>
    <n v="3866"/>
    <n v="3.8799793067770305"/>
    <x v="0"/>
  </r>
  <r>
    <d v="2024-10-16T00:00:00"/>
    <s v="Local Transport"/>
    <x v="0"/>
    <x v="0"/>
    <n v="10000"/>
    <n v="3866"/>
    <n v="2.586652871184687"/>
    <x v="0"/>
  </r>
  <r>
    <d v="2024-10-16T00:00:00"/>
    <s v="Local Transport"/>
    <x v="0"/>
    <x v="0"/>
    <n v="5000"/>
    <n v="3866"/>
    <n v="1.2933264355923435"/>
    <x v="0"/>
  </r>
  <r>
    <d v="2024-10-16T00:00:00"/>
    <s v="Local Transport"/>
    <x v="0"/>
    <x v="0"/>
    <n v="8000"/>
    <n v="3866"/>
    <n v="2.0693222969477496"/>
    <x v="0"/>
  </r>
  <r>
    <d v="2024-10-16T00:00:00"/>
    <s v="Local Transport"/>
    <x v="0"/>
    <x v="0"/>
    <n v="7000"/>
    <n v="3866"/>
    <n v="1.8106570098292809"/>
    <x v="0"/>
  </r>
  <r>
    <d v="2024-10-16T00:00:00"/>
    <s v="Local Transport"/>
    <x v="0"/>
    <x v="0"/>
    <n v="10000"/>
    <n v="3866"/>
    <n v="2.586652871184687"/>
    <x v="0"/>
  </r>
  <r>
    <d v="2024-10-16T00:00:00"/>
    <s v="Local Transport"/>
    <x v="0"/>
    <x v="0"/>
    <n v="20000"/>
    <n v="3866"/>
    <n v="5.173305742369374"/>
    <x v="0"/>
  </r>
  <r>
    <d v="2024-10-16T00:00:00"/>
    <s v="Local Transport"/>
    <x v="0"/>
    <x v="1"/>
    <n v="10000"/>
    <n v="3866"/>
    <n v="2.586652871184687"/>
    <x v="3"/>
  </r>
  <r>
    <d v="2024-10-16T00:00:00"/>
    <s v="Local Transport"/>
    <x v="0"/>
    <x v="1"/>
    <n v="9000"/>
    <n v="3866"/>
    <n v="2.3279875840662183"/>
    <x v="3"/>
  </r>
  <r>
    <d v="2024-10-16T00:00:00"/>
    <s v="Local Transport"/>
    <x v="0"/>
    <x v="1"/>
    <n v="9000"/>
    <n v="3866"/>
    <n v="2.3279875840662183"/>
    <x v="3"/>
  </r>
  <r>
    <d v="2024-10-16T00:00:00"/>
    <s v="Local Transport"/>
    <x v="0"/>
    <x v="1"/>
    <n v="8000"/>
    <n v="3866"/>
    <n v="2.0693222969477496"/>
    <x v="3"/>
  </r>
  <r>
    <d v="2024-10-16T00:00:00"/>
    <s v="bought lunch for salim and I"/>
    <x v="1"/>
    <x v="1"/>
    <n v="20000"/>
    <n v="3866"/>
    <n v="5.173305742369374"/>
    <x v="3"/>
  </r>
  <r>
    <d v="2024-10-16T00:00:00"/>
    <s v="Local Transport"/>
    <x v="0"/>
    <x v="2"/>
    <n v="10000"/>
    <n v="3866"/>
    <n v="2.586652871184687"/>
    <x v="5"/>
  </r>
  <r>
    <d v="2024-10-16T00:00:00"/>
    <s v="Local Transport"/>
    <x v="0"/>
    <x v="2"/>
    <n v="7000"/>
    <n v="3866"/>
    <n v="1.8106570098292809"/>
    <x v="5"/>
  </r>
  <r>
    <d v="2024-10-16T00:00:00"/>
    <s v="Local Transport"/>
    <x v="0"/>
    <x v="2"/>
    <n v="5000"/>
    <n v="3866"/>
    <n v="1.2933264355923435"/>
    <x v="5"/>
  </r>
  <r>
    <d v="2024-10-16T00:00:00"/>
    <s v="Local Transport"/>
    <x v="0"/>
    <x v="2"/>
    <n v="3000"/>
    <n v="3866"/>
    <n v="0.7759958613554061"/>
    <x v="5"/>
  </r>
  <r>
    <d v="2024-10-16T00:00:00"/>
    <s v="Local Transport"/>
    <x v="0"/>
    <x v="2"/>
    <n v="2000"/>
    <n v="3866"/>
    <n v="0.5173305742369374"/>
    <x v="5"/>
  </r>
  <r>
    <d v="2024-10-16T00:00:00"/>
    <s v="Local Transport"/>
    <x v="0"/>
    <x v="2"/>
    <n v="10000"/>
    <n v="3866"/>
    <n v="2.586652871184687"/>
    <x v="5"/>
  </r>
  <r>
    <d v="2024-10-16T00:00:00"/>
    <s v="2 steppling machines"/>
    <x v="2"/>
    <x v="3"/>
    <n v="30000"/>
    <n v="3866"/>
    <n v="7.759958613554061"/>
    <x v="5"/>
  </r>
  <r>
    <d v="2024-10-16T00:00:00"/>
    <s v="1 punching machine"/>
    <x v="2"/>
    <x v="3"/>
    <n v="15000"/>
    <n v="3866"/>
    <n v="3.8799793067770305"/>
    <x v="5"/>
  </r>
  <r>
    <d v="2024-10-16T00:00:00"/>
    <s v="hand washing giel"/>
    <x v="2"/>
    <x v="3"/>
    <n v="16000"/>
    <n v="3866"/>
    <n v="4.1386445938954992"/>
    <x v="5"/>
  </r>
  <r>
    <d v="2024-10-16T00:00:00"/>
    <s v="4 bowels"/>
    <x v="2"/>
    <x v="3"/>
    <n v="32000"/>
    <n v="3866"/>
    <n v="8.2772891877909984"/>
    <x v="5"/>
  </r>
  <r>
    <d v="2024-10-16T00:00:00"/>
    <s v="1box of masks"/>
    <x v="2"/>
    <x v="3"/>
    <n v="15000"/>
    <n v="3866"/>
    <n v="3.8799793067770305"/>
    <x v="5"/>
  </r>
  <r>
    <d v="2024-10-16T00:00:00"/>
    <s v="1box of masks"/>
    <x v="2"/>
    <x v="3"/>
    <n v="15000"/>
    <n v="3866"/>
    <n v="3.8799793067770305"/>
    <x v="5"/>
  </r>
  <r>
    <d v="2024-10-16T00:00:00"/>
    <s v="6kgs of sugar"/>
    <x v="2"/>
    <x v="3"/>
    <n v="30000"/>
    <n v="3866"/>
    <n v="7.759958613554061"/>
    <x v="5"/>
  </r>
  <r>
    <d v="2024-10-16T00:00:00"/>
    <s v="Tropical heat ginger"/>
    <x v="2"/>
    <x v="3"/>
    <n v="5600"/>
    <n v="3866"/>
    <n v="1.4485256078634248"/>
    <x v="5"/>
  </r>
  <r>
    <d v="2024-10-16T00:00:00"/>
    <s v="6 packs of milk"/>
    <x v="2"/>
    <x v="3"/>
    <n v="72000"/>
    <n v="3866"/>
    <n v="18.623900672529746"/>
    <x v="5"/>
  </r>
  <r>
    <d v="2024-10-16T00:00:00"/>
    <s v="Drinking chocolate"/>
    <x v="2"/>
    <x v="3"/>
    <n v="16000"/>
    <n v="3866"/>
    <n v="4.1386445938954992"/>
    <x v="5"/>
  </r>
  <r>
    <d v="2024-10-16T00:00:00"/>
    <s v="local transport"/>
    <x v="0"/>
    <x v="2"/>
    <n v="5000"/>
    <n v="3866"/>
    <n v="1.2933264355923435"/>
    <x v="8"/>
  </r>
  <r>
    <d v="2024-10-16T00:00:00"/>
    <s v="local transport"/>
    <x v="0"/>
    <x v="2"/>
    <n v="4000"/>
    <n v="3866"/>
    <n v="1.0346611484738748"/>
    <x v="8"/>
  </r>
  <r>
    <d v="2024-10-16T00:00:00"/>
    <s v="local transport"/>
    <x v="0"/>
    <x v="2"/>
    <n v="2000"/>
    <n v="3866"/>
    <n v="0.5173305742369374"/>
    <x v="8"/>
  </r>
  <r>
    <d v="2024-10-16T00:00:00"/>
    <s v="local transport"/>
    <x v="0"/>
    <x v="2"/>
    <n v="4000"/>
    <n v="3866"/>
    <n v="1.0346611484738748"/>
    <x v="8"/>
  </r>
  <r>
    <d v="2024-10-16T00:00:00"/>
    <s v="Snack for Howard(meeting with lydia"/>
    <x v="5"/>
    <x v="2"/>
    <n v="42000"/>
    <n v="3866"/>
    <n v="10.863942058975686"/>
    <x v="8"/>
  </r>
  <r>
    <d v="2024-10-16T00:00:00"/>
    <s v="coffee for 2"/>
    <x v="5"/>
    <x v="2"/>
    <n v="24000"/>
    <n v="3866"/>
    <n v="6.2079668908432488"/>
    <x v="8"/>
  </r>
  <r>
    <d v="2024-10-17T00:00:00"/>
    <s v="Local Transport"/>
    <x v="0"/>
    <x v="1"/>
    <n v="10000"/>
    <n v="3866"/>
    <n v="2.586652871184687"/>
    <x v="3"/>
  </r>
  <r>
    <d v="2024-10-17T00:00:00"/>
    <s v="Local Transport"/>
    <x v="0"/>
    <x v="1"/>
    <n v="18000"/>
    <n v="3866"/>
    <n v="4.6559751681324366"/>
    <x v="3"/>
  </r>
  <r>
    <d v="2024-10-17T00:00:00"/>
    <s v="Local Transport"/>
    <x v="0"/>
    <x v="1"/>
    <n v="8000"/>
    <n v="3866"/>
    <n v="2.0693222969477496"/>
    <x v="3"/>
  </r>
  <r>
    <d v="2024-10-17T00:00:00"/>
    <s v="Local Transport"/>
    <x v="0"/>
    <x v="1"/>
    <n v="10000"/>
    <n v="3866"/>
    <n v="2.586652871184687"/>
    <x v="3"/>
  </r>
  <r>
    <d v="2024-10-17T00:00:00"/>
    <s v="Lunch for Umazombo and i18"/>
    <x v="1"/>
    <x v="1"/>
    <n v="20000"/>
    <n v="3866"/>
    <n v="5.173305742369374"/>
    <x v="3"/>
  </r>
  <r>
    <d v="2024-10-17T00:00:00"/>
    <s v="Local Transport"/>
    <x v="0"/>
    <x v="0"/>
    <n v="15000"/>
    <n v="3866"/>
    <n v="3.8799793067770305"/>
    <x v="0"/>
  </r>
  <r>
    <d v="2024-10-17T00:00:00"/>
    <s v="Local Transport"/>
    <x v="0"/>
    <x v="0"/>
    <n v="14000"/>
    <n v="3866"/>
    <n v="3.6213140196585618"/>
    <x v="0"/>
  </r>
  <r>
    <d v="2024-10-17T00:00:00"/>
    <s v="Local Transport"/>
    <x v="0"/>
    <x v="0"/>
    <n v="5000"/>
    <n v="3866"/>
    <n v="1.2933264355923435"/>
    <x v="0"/>
  </r>
  <r>
    <d v="2024-10-17T00:00:00"/>
    <s v="Local Transport"/>
    <x v="0"/>
    <x v="0"/>
    <n v="9000"/>
    <n v="3866"/>
    <n v="2.3279875840662183"/>
    <x v="0"/>
  </r>
  <r>
    <d v="2024-10-17T00:00:00"/>
    <s v="Local Transport"/>
    <x v="0"/>
    <x v="0"/>
    <n v="10000"/>
    <n v="3866"/>
    <n v="2.586652871184687"/>
    <x v="0"/>
  </r>
  <r>
    <d v="2024-10-17T00:00:00"/>
    <s v="Local Transport"/>
    <x v="0"/>
    <x v="0"/>
    <n v="24000"/>
    <n v="3866"/>
    <n v="6.2079668908432488"/>
    <x v="0"/>
  </r>
  <r>
    <d v="2024-10-17T00:00:00"/>
    <s v="Local Transport"/>
    <x v="0"/>
    <x v="0"/>
    <n v="25000"/>
    <n v="3866"/>
    <n v="6.466632177961718"/>
    <x v="4"/>
  </r>
  <r>
    <d v="2024-10-17T00:00:00"/>
    <s v="Local Transport"/>
    <x v="0"/>
    <x v="0"/>
    <n v="10000"/>
    <n v="3866"/>
    <n v="2.586652871184687"/>
    <x v="4"/>
  </r>
  <r>
    <d v="2024-10-17T00:00:00"/>
    <s v="Local Transport"/>
    <x v="0"/>
    <x v="0"/>
    <n v="10000"/>
    <n v="3866"/>
    <n v="2.586652871184687"/>
    <x v="4"/>
  </r>
  <r>
    <d v="2024-10-17T00:00:00"/>
    <s v="Local Transport"/>
    <x v="0"/>
    <x v="0"/>
    <n v="25000"/>
    <n v="3866"/>
    <n v="6.466632177961718"/>
    <x v="4"/>
  </r>
  <r>
    <d v="2024-10-17T00:00:00"/>
    <s v="Local Transport"/>
    <x v="0"/>
    <x v="2"/>
    <n v="10000"/>
    <n v="3866"/>
    <n v="2.586652871184687"/>
    <x v="5"/>
  </r>
  <r>
    <d v="2024-10-17T00:00:00"/>
    <s v="Local Transport"/>
    <x v="0"/>
    <x v="2"/>
    <n v="10000"/>
    <n v="3866"/>
    <n v="2.586652871184687"/>
    <x v="5"/>
  </r>
  <r>
    <d v="2024-10-17T00:00:00"/>
    <s v="Hire of wish car 1 day"/>
    <x v="0"/>
    <x v="2"/>
    <n v="150000"/>
    <n v="3866"/>
    <n v="38.799793067770302"/>
    <x v="8"/>
  </r>
  <r>
    <d v="2024-10-17T00:00:00"/>
    <s v="local transport"/>
    <x v="0"/>
    <x v="2"/>
    <n v="5000"/>
    <n v="3866"/>
    <n v="1.2933264355923435"/>
    <x v="8"/>
  </r>
  <r>
    <d v="2024-10-17T00:00:00"/>
    <s v="local transport"/>
    <x v="0"/>
    <x v="2"/>
    <n v="5000"/>
    <n v="3866"/>
    <n v="1.2933264355923435"/>
    <x v="8"/>
  </r>
  <r>
    <d v="2024-10-17T00:00:00"/>
    <s v="local transport"/>
    <x v="0"/>
    <x v="2"/>
    <n v="15000"/>
    <n v="3866"/>
    <n v="3.8799793067770305"/>
    <x v="8"/>
  </r>
  <r>
    <d v="2024-10-17T00:00:00"/>
    <s v="local transport"/>
    <x v="0"/>
    <x v="2"/>
    <n v="5000"/>
    <n v="3866"/>
    <n v="1.2933264355923435"/>
    <x v="8"/>
  </r>
  <r>
    <d v="2024-10-17T00:00:00"/>
    <s v="Yellow fever jab Lydia"/>
    <x v="10"/>
    <x v="2"/>
    <n v="80000"/>
    <n v="3866"/>
    <n v="20.693222969477496"/>
    <x v="8"/>
  </r>
  <r>
    <d v="2024-10-17T00:00:00"/>
    <s v="Car parking"/>
    <x v="0"/>
    <x v="2"/>
    <n v="7000"/>
    <n v="3866"/>
    <n v="1.8106570098292809"/>
    <x v="8"/>
  </r>
  <r>
    <d v="2024-10-18T00:00:00"/>
    <s v="Local Transport"/>
    <x v="0"/>
    <x v="1"/>
    <n v="10000"/>
    <n v="3866"/>
    <n v="2.586652871184687"/>
    <x v="3"/>
  </r>
  <r>
    <d v="2024-10-18T00:00:00"/>
    <s v="Local Transport"/>
    <x v="0"/>
    <x v="1"/>
    <n v="30000"/>
    <n v="3866"/>
    <n v="7.759958613554061"/>
    <x v="3"/>
  </r>
  <r>
    <d v="2024-10-18T00:00:00"/>
    <s v="Local Transport"/>
    <x v="0"/>
    <x v="1"/>
    <n v="18000"/>
    <n v="3866"/>
    <n v="4.6559751681324366"/>
    <x v="3"/>
  </r>
  <r>
    <d v="2024-10-18T00:00:00"/>
    <s v="Bougt lunch at charity resturant"/>
    <x v="1"/>
    <x v="1"/>
    <n v="15000"/>
    <n v="3866"/>
    <n v="3.8799793067770305"/>
    <x v="3"/>
  </r>
  <r>
    <d v="2024-10-18T00:00:00"/>
    <s v="Bought airtime"/>
    <x v="1"/>
    <x v="1"/>
    <n v="5000"/>
    <n v="3866"/>
    <n v="1.2933264355923435"/>
    <x v="3"/>
  </r>
  <r>
    <d v="2024-10-18T00:00:00"/>
    <s v="Local Transport"/>
    <x v="0"/>
    <x v="0"/>
    <n v="15000"/>
    <n v="3866"/>
    <n v="3.8799793067770305"/>
    <x v="0"/>
  </r>
  <r>
    <d v="2024-10-18T00:00:00"/>
    <s v="Local Transport"/>
    <x v="0"/>
    <x v="0"/>
    <n v="9000"/>
    <n v="3866"/>
    <n v="2.3279875840662183"/>
    <x v="0"/>
  </r>
  <r>
    <d v="2024-10-18T00:00:00"/>
    <s v="Local Transport"/>
    <x v="0"/>
    <x v="0"/>
    <n v="10000"/>
    <n v="3866"/>
    <n v="2.586652871184687"/>
    <x v="0"/>
  </r>
  <r>
    <d v="2024-10-18T00:00:00"/>
    <s v="Local Transport"/>
    <x v="0"/>
    <x v="0"/>
    <n v="10000"/>
    <n v="3866"/>
    <n v="2.586652871184687"/>
    <x v="0"/>
  </r>
  <r>
    <d v="2024-10-18T00:00:00"/>
    <s v="lunch with Deo"/>
    <x v="1"/>
    <x v="0"/>
    <n v="16000"/>
    <n v="3866"/>
    <n v="4.1386445938954992"/>
    <x v="0"/>
  </r>
  <r>
    <d v="2024-10-18T00:00:00"/>
    <s v="2 drinks"/>
    <x v="1"/>
    <x v="0"/>
    <n v="2000"/>
    <n v="3866"/>
    <n v="0.5173305742369374"/>
    <x v="0"/>
  </r>
  <r>
    <d v="2024-10-18T00:00:00"/>
    <s v="Local Transport"/>
    <x v="0"/>
    <x v="0"/>
    <n v="20000"/>
    <n v="3866"/>
    <n v="5.173305742369374"/>
    <x v="0"/>
  </r>
  <r>
    <d v="2024-10-18T00:00:00"/>
    <s v="Local Transport"/>
    <x v="0"/>
    <x v="0"/>
    <n v="10000"/>
    <n v="3866"/>
    <n v="2.586652871184687"/>
    <x v="4"/>
  </r>
  <r>
    <d v="2024-10-18T00:00:00"/>
    <s v="Local Transport"/>
    <x v="0"/>
    <x v="0"/>
    <n v="25000"/>
    <n v="3866"/>
    <n v="6.466632177961718"/>
    <x v="4"/>
  </r>
  <r>
    <d v="2024-10-18T00:00:00"/>
    <s v="Local Transport"/>
    <x v="0"/>
    <x v="0"/>
    <n v="10000"/>
    <n v="3866"/>
    <n v="2.586652871184687"/>
    <x v="4"/>
  </r>
  <r>
    <d v="2024-10-18T00:00:00"/>
    <s v="Local Transport"/>
    <x v="0"/>
    <x v="0"/>
    <n v="12000"/>
    <n v="3866"/>
    <n v="3.1039834454216244"/>
    <x v="4"/>
  </r>
  <r>
    <d v="2024-10-18T00:00:00"/>
    <s v="Local Transport"/>
    <x v="0"/>
    <x v="0"/>
    <n v="22000"/>
    <n v="3866"/>
    <n v="5.6906363166063114"/>
    <x v="4"/>
  </r>
  <r>
    <d v="2024-10-18T00:00:00"/>
    <s v="Bought lunch for katumba"/>
    <x v="1"/>
    <x v="0"/>
    <n v="16000"/>
    <n v="3866"/>
    <n v="4.1386445938954992"/>
    <x v="4"/>
  </r>
  <r>
    <d v="2024-10-18T00:00:00"/>
    <s v="Local Transport"/>
    <x v="0"/>
    <x v="2"/>
    <n v="10000"/>
    <n v="3866"/>
    <n v="2.586652871184687"/>
    <x v="5"/>
  </r>
  <r>
    <d v="2024-10-18T00:00:00"/>
    <s v="Local Transport"/>
    <x v="0"/>
    <x v="2"/>
    <n v="10000"/>
    <n v="3866"/>
    <n v="2.586652871184687"/>
    <x v="5"/>
  </r>
  <r>
    <d v="2024-10-19T00:00:00"/>
    <s v="Local Transport"/>
    <x v="0"/>
    <x v="0"/>
    <n v="25000"/>
    <n v="3866"/>
    <n v="6.466632177961718"/>
    <x v="4"/>
  </r>
  <r>
    <d v="2024-10-19T00:00:00"/>
    <s v="Local Transport"/>
    <x v="0"/>
    <x v="0"/>
    <n v="25000"/>
    <n v="3866"/>
    <n v="6.466632177961718"/>
    <x v="4"/>
  </r>
  <r>
    <d v="2024-10-19T00:00:00"/>
    <s v="Local Transport"/>
    <x v="0"/>
    <x v="0"/>
    <n v="15000"/>
    <n v="3866"/>
    <n v="3.8799793067770305"/>
    <x v="0"/>
  </r>
  <r>
    <d v="2024-10-19T00:00:00"/>
    <s v="Local Transport"/>
    <x v="0"/>
    <x v="0"/>
    <n v="15000"/>
    <n v="3866"/>
    <n v="3.8799793067770305"/>
    <x v="0"/>
  </r>
  <r>
    <d v="2024-10-19T00:00:00"/>
    <s v="Local Transport"/>
    <x v="0"/>
    <x v="2"/>
    <n v="10000"/>
    <n v="3866"/>
    <n v="2.586652871184687"/>
    <x v="5"/>
  </r>
  <r>
    <d v="2024-10-19T00:00:00"/>
    <s v="Local Transport"/>
    <x v="0"/>
    <x v="2"/>
    <n v="10000"/>
    <n v="3866"/>
    <n v="2.586652871184687"/>
    <x v="5"/>
  </r>
  <r>
    <d v="2024-10-21T00:00:00"/>
    <s v="Local Transport"/>
    <x v="0"/>
    <x v="0"/>
    <n v="25000"/>
    <n v="3866"/>
    <n v="6.466632177961718"/>
    <x v="4"/>
  </r>
  <r>
    <d v="2024-10-21T00:00:00"/>
    <s v="Local Transport"/>
    <x v="0"/>
    <x v="0"/>
    <n v="18000"/>
    <n v="3866"/>
    <n v="4.6559751681324366"/>
    <x v="4"/>
  </r>
  <r>
    <d v="2024-10-21T00:00:00"/>
    <s v="Local Transport"/>
    <x v="0"/>
    <x v="0"/>
    <n v="10000"/>
    <n v="3866"/>
    <n v="2.586652871184687"/>
    <x v="4"/>
  </r>
  <r>
    <d v="2024-10-21T00:00:00"/>
    <s v="Local Transport"/>
    <x v="0"/>
    <x v="0"/>
    <n v="8000"/>
    <n v="3866"/>
    <n v="2.0693222969477496"/>
    <x v="4"/>
  </r>
  <r>
    <d v="2024-10-21T00:00:00"/>
    <s v="Local Transport"/>
    <x v="0"/>
    <x v="0"/>
    <n v="23000"/>
    <n v="3866"/>
    <n v="5.9493016037247806"/>
    <x v="4"/>
  </r>
  <r>
    <d v="2024-10-21T00:00:00"/>
    <s v="Bought airtime for Ricky"/>
    <x v="1"/>
    <x v="0"/>
    <n v="5000"/>
    <n v="3866"/>
    <n v="1.2933264355923435"/>
    <x v="4"/>
  </r>
  <r>
    <d v="2024-10-21T00:00:00"/>
    <s v="Bought medicine for maria"/>
    <x v="1"/>
    <x v="0"/>
    <n v="10000"/>
    <n v="3866"/>
    <n v="2.586652871184687"/>
    <x v="4"/>
  </r>
  <r>
    <d v="2024-10-21T00:00:00"/>
    <s v="Local Transport"/>
    <x v="0"/>
    <x v="0"/>
    <n v="15000"/>
    <n v="3866"/>
    <n v="3.8799793067770305"/>
    <x v="0"/>
  </r>
  <r>
    <d v="2024-10-21T00:00:00"/>
    <s v="Local Transport"/>
    <x v="0"/>
    <x v="0"/>
    <n v="9000"/>
    <n v="3866"/>
    <n v="2.3279875840662183"/>
    <x v="0"/>
  </r>
  <r>
    <d v="2024-10-21T00:00:00"/>
    <s v="Local Transport"/>
    <x v="0"/>
    <x v="0"/>
    <n v="6000"/>
    <n v="3866"/>
    <n v="1.5519917227108122"/>
    <x v="0"/>
  </r>
  <r>
    <d v="2024-10-21T00:00:00"/>
    <s v="Local Transport"/>
    <x v="0"/>
    <x v="0"/>
    <n v="5000"/>
    <n v="3866"/>
    <n v="1.2933264355923435"/>
    <x v="0"/>
  </r>
  <r>
    <d v="2024-10-21T00:00:00"/>
    <s v="Local Transport"/>
    <x v="0"/>
    <x v="0"/>
    <n v="20000"/>
    <n v="3866"/>
    <n v="5.173305742369374"/>
    <x v="0"/>
  </r>
  <r>
    <d v="2024-10-21T00:00:00"/>
    <s v="lunch for Jamada and Ashiraf"/>
    <x v="1"/>
    <x v="0"/>
    <n v="12000"/>
    <n v="3866"/>
    <n v="3.1039834454216244"/>
    <x v="0"/>
  </r>
  <r>
    <d v="2024-10-21T00:00:00"/>
    <s v="Airtime for Jamada"/>
    <x v="1"/>
    <x v="0"/>
    <n v="5000"/>
    <n v="3866"/>
    <n v="1.2933264355923435"/>
    <x v="0"/>
  </r>
  <r>
    <d v="2024-10-21T00:00:00"/>
    <s v="Drinks 2"/>
    <x v="1"/>
    <x v="0"/>
    <n v="2000"/>
    <n v="3866"/>
    <n v="0.5173305742369374"/>
    <x v="0"/>
  </r>
  <r>
    <d v="2024-10-21T00:00:00"/>
    <s v="Local Transport"/>
    <x v="0"/>
    <x v="1"/>
    <n v="11000"/>
    <n v="3866"/>
    <n v="2.8453181583031557"/>
    <x v="3"/>
  </r>
  <r>
    <d v="2024-10-21T00:00:00"/>
    <s v="Local Transport"/>
    <x v="0"/>
    <x v="1"/>
    <n v="8000"/>
    <n v="3866"/>
    <n v="2.0693222969477496"/>
    <x v="3"/>
  </r>
  <r>
    <d v="2024-10-21T00:00:00"/>
    <s v="Local Transport"/>
    <x v="0"/>
    <x v="1"/>
    <n v="13000"/>
    <n v="3866"/>
    <n v="3.3626487325400931"/>
    <x v="3"/>
  </r>
  <r>
    <d v="2024-10-21T00:00:00"/>
    <s v="Bought lunch for kibilige"/>
    <x v="1"/>
    <x v="1"/>
    <n v="12000"/>
    <n v="3866"/>
    <n v="3.1039834454216244"/>
    <x v="3"/>
  </r>
  <r>
    <d v="2024-10-21T00:00:00"/>
    <s v="Bought beer for Mujuni"/>
    <x v="1"/>
    <x v="1"/>
    <n v="8000"/>
    <n v="3866"/>
    <n v="2.0693222969477496"/>
    <x v="3"/>
  </r>
  <r>
    <d v="2024-10-21T00:00:00"/>
    <s v="Hire of wish car 1 day"/>
    <x v="0"/>
    <x v="3"/>
    <n v="150000"/>
    <n v="3866"/>
    <n v="38.799793067770302"/>
    <x v="8"/>
  </r>
  <r>
    <d v="2024-10-21T00:00:00"/>
    <s v="Local Transport"/>
    <x v="0"/>
    <x v="2"/>
    <n v="10000"/>
    <n v="3866"/>
    <n v="2.586652871184687"/>
    <x v="5"/>
  </r>
  <r>
    <d v="2024-10-21T00:00:00"/>
    <s v="Local Transport"/>
    <x v="0"/>
    <x v="2"/>
    <n v="10000"/>
    <n v="3866"/>
    <n v="2.586652871184687"/>
    <x v="5"/>
  </r>
  <r>
    <d v="2024-10-21T00:00:00"/>
    <s v="Airtime for Lydia"/>
    <x v="9"/>
    <x v="2"/>
    <n v="50000"/>
    <n v="3866"/>
    <n v="12.933264355923436"/>
    <x v="8"/>
  </r>
  <r>
    <d v="2024-10-21T00:00:00"/>
    <s v="Airtime for Mary"/>
    <x v="9"/>
    <x v="2"/>
    <n v="30000"/>
    <n v="3866"/>
    <n v="7.759958613554061"/>
    <x v="5"/>
  </r>
  <r>
    <d v="2024-10-22T00:00:00"/>
    <s v="Airtime for Ashiraf"/>
    <x v="9"/>
    <x v="0"/>
    <n v="20000"/>
    <n v="3866"/>
    <n v="5.173305742369374"/>
    <x v="0"/>
  </r>
  <r>
    <d v="2024-10-21T00:00:00"/>
    <s v="Airtime for Ruff"/>
    <x v="9"/>
    <x v="0"/>
    <n v="20000"/>
    <n v="3866"/>
    <n v="5.173305742369374"/>
    <x v="4"/>
  </r>
  <r>
    <d v="2024-10-21T00:00:00"/>
    <s v="Airtime for i07"/>
    <x v="9"/>
    <x v="1"/>
    <n v="25000"/>
    <n v="3866"/>
    <n v="6.466632177961718"/>
    <x v="2"/>
  </r>
  <r>
    <d v="2024-10-21T00:00:00"/>
    <s v="Airtime for i18"/>
    <x v="9"/>
    <x v="1"/>
    <n v="25000"/>
    <n v="3866"/>
    <n v="6.466632177961718"/>
    <x v="3"/>
  </r>
  <r>
    <d v="2024-10-22T00:00:00"/>
    <s v="Local Transport"/>
    <x v="0"/>
    <x v="1"/>
    <n v="18000"/>
    <n v="3866"/>
    <n v="4.6559751681324366"/>
    <x v="3"/>
  </r>
  <r>
    <d v="2024-10-22T00:00:00"/>
    <s v="Local Transport"/>
    <x v="0"/>
    <x v="1"/>
    <n v="18000"/>
    <n v="3866"/>
    <n v="4.6559751681324366"/>
    <x v="3"/>
  </r>
  <r>
    <d v="2024-10-22T00:00:00"/>
    <s v="Local Transport"/>
    <x v="0"/>
    <x v="1"/>
    <n v="7000"/>
    <n v="3866"/>
    <n v="1.8106570098292809"/>
    <x v="3"/>
  </r>
  <r>
    <d v="2024-10-22T00:00:00"/>
    <s v="Bought airtime for James"/>
    <x v="1"/>
    <x v="1"/>
    <n v="10000"/>
    <n v="3866"/>
    <n v="2.586652871184687"/>
    <x v="3"/>
  </r>
  <r>
    <d v="2024-10-22T00:00:00"/>
    <s v="Offer to Jemba in shrine"/>
    <x v="1"/>
    <x v="1"/>
    <n v="10000"/>
    <n v="3866"/>
    <n v="2.586652871184687"/>
    <x v="3"/>
  </r>
  <r>
    <d v="2024-10-22T00:00:00"/>
    <s v="Local Transport"/>
    <x v="0"/>
    <x v="0"/>
    <n v="15000"/>
    <n v="3866"/>
    <n v="3.8799793067770305"/>
    <x v="0"/>
  </r>
  <r>
    <d v="2024-10-22T00:00:00"/>
    <s v="Local Transport"/>
    <x v="0"/>
    <x v="0"/>
    <n v="15000"/>
    <n v="3866"/>
    <n v="3.8799793067770305"/>
    <x v="0"/>
  </r>
  <r>
    <d v="2024-10-22T00:00:00"/>
    <s v="Local Transport"/>
    <x v="0"/>
    <x v="0"/>
    <n v="25000"/>
    <n v="3866"/>
    <n v="6.466632177961718"/>
    <x v="4"/>
  </r>
  <r>
    <d v="2024-10-22T00:00:00"/>
    <s v="Local Transport"/>
    <x v="0"/>
    <x v="0"/>
    <n v="8000"/>
    <n v="3866"/>
    <n v="2.0693222969477496"/>
    <x v="4"/>
  </r>
  <r>
    <d v="2024-10-22T00:00:00"/>
    <s v="Local Transport"/>
    <x v="0"/>
    <x v="0"/>
    <n v="20000"/>
    <n v="3866"/>
    <n v="5.173305742369374"/>
    <x v="4"/>
  </r>
  <r>
    <d v="2024-10-22T00:00:00"/>
    <s v="Local Transport"/>
    <x v="0"/>
    <x v="0"/>
    <n v="8000"/>
    <n v="3866"/>
    <n v="2.0693222969477496"/>
    <x v="4"/>
  </r>
  <r>
    <d v="2024-10-22T00:00:00"/>
    <s v="Local Transport"/>
    <x v="0"/>
    <x v="0"/>
    <n v="27000"/>
    <n v="3866"/>
    <n v="6.9839627521986554"/>
    <x v="4"/>
  </r>
  <r>
    <d v="2024-10-22T00:00:00"/>
    <s v="Airtime for Hajjat"/>
    <x v="1"/>
    <x v="0"/>
    <n v="5000"/>
    <n v="3866"/>
    <n v="1.2933264355923435"/>
    <x v="4"/>
  </r>
  <r>
    <d v="2024-10-22T00:00:00"/>
    <s v="Rolex and chapati for Moses"/>
    <x v="1"/>
    <x v="0"/>
    <n v="6000"/>
    <n v="3866"/>
    <n v="1.5519917227108122"/>
    <x v="4"/>
  </r>
  <r>
    <d v="2024-10-22T00:00:00"/>
    <s v="Airtime for Butchaman"/>
    <x v="1"/>
    <x v="0"/>
    <n v="5000"/>
    <n v="3866"/>
    <n v="1.2933264355923435"/>
    <x v="4"/>
  </r>
  <r>
    <d v="2024-10-22T00:00:00"/>
    <s v="Local Transport"/>
    <x v="0"/>
    <x v="2"/>
    <n v="10000"/>
    <n v="3866"/>
    <n v="2.586652871184687"/>
    <x v="5"/>
  </r>
  <r>
    <d v="2024-10-22T00:00:00"/>
    <s v="Local Transport"/>
    <x v="0"/>
    <x v="2"/>
    <n v="10000"/>
    <n v="3866"/>
    <n v="2.586652871184687"/>
    <x v="5"/>
  </r>
  <r>
    <d v="2024-10-22T00:00:00"/>
    <s v="Local Transport"/>
    <x v="0"/>
    <x v="2"/>
    <n v="1000"/>
    <n v="3866"/>
    <n v="0.2586652871184687"/>
    <x v="5"/>
  </r>
  <r>
    <d v="2024-10-22T00:00:00"/>
    <s v="Local Transport"/>
    <x v="0"/>
    <x v="2"/>
    <n v="1000"/>
    <n v="3866"/>
    <n v="0.2586652871184687"/>
    <x v="5"/>
  </r>
  <r>
    <d v="2024-10-22T00:00:00"/>
    <s v="Water bill payment for Oct"/>
    <x v="7"/>
    <x v="3"/>
    <n v="83511"/>
    <n v="3866"/>
    <n v="21.601396792550439"/>
    <x v="5"/>
  </r>
  <r>
    <d v="2024-10-23T00:00:00"/>
    <s v="Local Transport"/>
    <x v="0"/>
    <x v="0"/>
    <n v="15000"/>
    <n v="3866"/>
    <n v="3.8799793067770305"/>
    <x v="0"/>
  </r>
  <r>
    <d v="2024-10-23T00:00:00"/>
    <s v="Local Transport"/>
    <x v="0"/>
    <x v="0"/>
    <n v="8000"/>
    <n v="3866"/>
    <n v="2.0693222969477496"/>
    <x v="0"/>
  </r>
  <r>
    <d v="2024-10-23T00:00:00"/>
    <s v="Local Transport"/>
    <x v="0"/>
    <x v="0"/>
    <n v="10000"/>
    <n v="3866"/>
    <n v="2.586652871184687"/>
    <x v="0"/>
  </r>
  <r>
    <d v="2024-10-23T00:00:00"/>
    <s v="Local Transport"/>
    <x v="0"/>
    <x v="0"/>
    <n v="15000"/>
    <n v="3866"/>
    <n v="3.8799793067770305"/>
    <x v="0"/>
  </r>
  <r>
    <d v="2024-10-23T00:00:00"/>
    <s v="Local Transport"/>
    <x v="0"/>
    <x v="0"/>
    <n v="25000"/>
    <n v="3866"/>
    <n v="6.466632177961718"/>
    <x v="4"/>
  </r>
  <r>
    <d v="2024-10-23T00:00:00"/>
    <s v="Local Transport"/>
    <x v="0"/>
    <x v="0"/>
    <n v="15000"/>
    <n v="3866"/>
    <n v="3.8799793067770305"/>
    <x v="4"/>
  </r>
  <r>
    <d v="2024-10-23T00:00:00"/>
    <s v="Local Transport"/>
    <x v="0"/>
    <x v="0"/>
    <n v="18000"/>
    <n v="3866"/>
    <n v="4.6559751681324366"/>
    <x v="4"/>
  </r>
  <r>
    <d v="2024-10-23T00:00:00"/>
    <s v="Local Transport"/>
    <x v="0"/>
    <x v="0"/>
    <n v="23000"/>
    <n v="3866"/>
    <n v="5.9493016037247806"/>
    <x v="4"/>
  </r>
  <r>
    <d v="2024-10-23T00:00:00"/>
    <s v="Airtime for Bonny"/>
    <x v="1"/>
    <x v="0"/>
    <n v="5000"/>
    <n v="3866"/>
    <n v="1.2933264355923435"/>
    <x v="4"/>
  </r>
  <r>
    <d v="2024-10-23T00:00:00"/>
    <s v="food and soda at congolese"/>
    <x v="1"/>
    <x v="0"/>
    <n v="10000"/>
    <n v="3866"/>
    <n v="2.586652871184687"/>
    <x v="4"/>
  </r>
  <r>
    <d v="2024-10-22T00:00:00"/>
    <s v="Transfer fees"/>
    <x v="11"/>
    <x v="3"/>
    <n v="999"/>
    <n v="3866"/>
    <n v="0.25840662183135021"/>
    <x v="5"/>
  </r>
  <r>
    <d v="2024-10-23T00:00:00"/>
    <s v="4 boxes water"/>
    <x v="2"/>
    <x v="3"/>
    <n v="70000"/>
    <n v="3866"/>
    <n v="18.10657009829281"/>
    <x v="5"/>
  </r>
  <r>
    <d v="2024-10-23T00:00:00"/>
    <s v="Local Transport"/>
    <x v="0"/>
    <x v="2"/>
    <n v="10000"/>
    <n v="3866"/>
    <n v="2.586652871184687"/>
    <x v="5"/>
  </r>
  <r>
    <d v="2024-10-23T00:00:00"/>
    <s v="Local Transport"/>
    <x v="0"/>
    <x v="2"/>
    <n v="10000"/>
    <n v="3866"/>
    <n v="2.586652871184687"/>
    <x v="5"/>
  </r>
  <r>
    <d v="2024-10-23T00:00:00"/>
    <s v="Local Transport"/>
    <x v="0"/>
    <x v="2"/>
    <n v="2000"/>
    <n v="3866"/>
    <n v="0.5173305742369374"/>
    <x v="5"/>
  </r>
  <r>
    <d v="2024-10-23T00:00:00"/>
    <s v="Local Transport"/>
    <x v="0"/>
    <x v="2"/>
    <n v="4000"/>
    <n v="3866"/>
    <n v="1.0346611484738748"/>
    <x v="5"/>
  </r>
  <r>
    <d v="2024-10-23T00:00:00"/>
    <s v="Local transport"/>
    <x v="0"/>
    <x v="1"/>
    <n v="18000"/>
    <n v="3866"/>
    <n v="4.6559751681324366"/>
    <x v="2"/>
  </r>
  <r>
    <d v="2024-10-23T00:00:00"/>
    <s v="Local transport"/>
    <x v="0"/>
    <x v="1"/>
    <n v="15000"/>
    <n v="3866"/>
    <n v="3.8799793067770305"/>
    <x v="2"/>
  </r>
  <r>
    <d v="2024-10-23T00:00:00"/>
    <s v="Local transport"/>
    <x v="0"/>
    <x v="1"/>
    <n v="12000"/>
    <n v="3866"/>
    <n v="3.1039834454216244"/>
    <x v="2"/>
  </r>
  <r>
    <d v="2024-10-23T00:00:00"/>
    <s v="Local transport"/>
    <x v="0"/>
    <x v="1"/>
    <n v="6000"/>
    <n v="3866"/>
    <n v="1.5519917227108122"/>
    <x v="2"/>
  </r>
  <r>
    <d v="2024-10-23T00:00:00"/>
    <s v="Airtime for Mbozire"/>
    <x v="1"/>
    <x v="1"/>
    <n v="5000"/>
    <n v="3866"/>
    <n v="1.2933264355923435"/>
    <x v="2"/>
  </r>
  <r>
    <d v="2024-10-23T00:00:00"/>
    <s v="Airtime for Joel"/>
    <x v="1"/>
    <x v="1"/>
    <n v="6000"/>
    <n v="3866"/>
    <n v="1.5519917227108122"/>
    <x v="2"/>
  </r>
  <r>
    <d v="2024-10-23T00:00:00"/>
    <s v="local transport"/>
    <x v="0"/>
    <x v="2"/>
    <n v="2000"/>
    <n v="3866"/>
    <n v="0.5173305742369374"/>
    <x v="8"/>
  </r>
  <r>
    <d v="2024-10-23T00:00:00"/>
    <s v="local transport"/>
    <x v="0"/>
    <x v="2"/>
    <n v="2000"/>
    <n v="3866"/>
    <n v="0.5173305742369374"/>
    <x v="8"/>
  </r>
  <r>
    <d v="2024-10-23T00:00:00"/>
    <s v="Lunch for lydia during interviews"/>
    <x v="5"/>
    <x v="2"/>
    <n v="6000"/>
    <n v="3866"/>
    <n v="1.5519917227108122"/>
    <x v="8"/>
  </r>
  <r>
    <d v="2024-10-23T00:00:00"/>
    <s v="Refreshments during interviews(Lydia)"/>
    <x v="5"/>
    <x v="2"/>
    <n v="20000"/>
    <n v="3866"/>
    <n v="5.173305742369374"/>
    <x v="8"/>
  </r>
  <r>
    <d v="2024-10-23T00:00:00"/>
    <s v="Computer for lydia"/>
    <x v="12"/>
    <x v="2"/>
    <n v="1750000"/>
    <n v="3866"/>
    <n v="452.66425245732023"/>
    <x v="8"/>
  </r>
  <r>
    <d v="2024-10-23T00:00:00"/>
    <s v="Sept-Oct internet subsiscription"/>
    <x v="13"/>
    <x v="3"/>
    <n v="319000"/>
    <n v="3866"/>
    <n v="82.514226590791509"/>
    <x v="5"/>
  </r>
  <r>
    <d v="2024-10-23T00:00:00"/>
    <s v="Local Transport"/>
    <x v="0"/>
    <x v="1"/>
    <n v="10000"/>
    <n v="3866"/>
    <n v="2.586652871184687"/>
    <x v="3"/>
  </r>
  <r>
    <d v="2024-10-23T00:00:00"/>
    <s v="Local Transport"/>
    <x v="0"/>
    <x v="1"/>
    <n v="4000"/>
    <n v="3866"/>
    <n v="1.0346611484738748"/>
    <x v="3"/>
  </r>
  <r>
    <d v="2024-10-23T00:00:00"/>
    <s v="Accomodation for i18"/>
    <x v="5"/>
    <x v="1"/>
    <n v="60000"/>
    <n v="3866"/>
    <n v="15.519917227108122"/>
    <x v="3"/>
  </r>
  <r>
    <d v="2024-10-23T00:00:00"/>
    <s v="lunch in the kitgum"/>
    <x v="5"/>
    <x v="1"/>
    <n v="24000"/>
    <n v="3866"/>
    <n v="6.2079668908432488"/>
    <x v="3"/>
  </r>
  <r>
    <d v="2024-10-23T00:00:00"/>
    <s v="Supper for i18"/>
    <x v="5"/>
    <x v="1"/>
    <n v="26000"/>
    <n v="3866"/>
    <n v="6.7252974650801862"/>
    <x v="3"/>
  </r>
  <r>
    <d v="2024-10-24T00:00:00"/>
    <s v="Local Transport"/>
    <x v="0"/>
    <x v="1"/>
    <n v="20000"/>
    <n v="3866"/>
    <n v="5.173305742369374"/>
    <x v="3"/>
  </r>
  <r>
    <d v="2024-10-24T00:00:00"/>
    <s v="Local Transport"/>
    <x v="0"/>
    <x v="1"/>
    <n v="20000"/>
    <n v="3866"/>
    <n v="5.173305742369374"/>
    <x v="3"/>
  </r>
  <r>
    <d v="2024-10-24T00:00:00"/>
    <s v="Local Transport"/>
    <x v="0"/>
    <x v="1"/>
    <n v="35000"/>
    <n v="3866"/>
    <n v="9.053285049146405"/>
    <x v="3"/>
  </r>
  <r>
    <d v="2024-10-24T00:00:00"/>
    <s v="Local Transport"/>
    <x v="0"/>
    <x v="1"/>
    <n v="3000"/>
    <n v="3866"/>
    <n v="0.7759958613554061"/>
    <x v="3"/>
  </r>
  <r>
    <d v="2024-10-24T00:00:00"/>
    <s v="Bought lunch for Ketty and Joyce"/>
    <x v="1"/>
    <x v="1"/>
    <n v="20000"/>
    <n v="3866"/>
    <n v="5.173305742369374"/>
    <x v="3"/>
  </r>
  <r>
    <d v="2024-10-24T00:00:00"/>
    <s v="Lunch for i18"/>
    <x v="5"/>
    <x v="1"/>
    <n v="15000"/>
    <n v="3866"/>
    <n v="3.8799793067770305"/>
    <x v="3"/>
  </r>
  <r>
    <d v="2024-10-24T00:00:00"/>
    <s v="Refreshments for i18"/>
    <x v="5"/>
    <x v="1"/>
    <n v="10000"/>
    <n v="3866"/>
    <n v="2.586652871184687"/>
    <x v="3"/>
  </r>
  <r>
    <d v="2024-10-24T00:00:00"/>
    <s v="Dinner for i18"/>
    <x v="5"/>
    <x v="1"/>
    <n v="10000"/>
    <n v="3866"/>
    <n v="2.586652871184687"/>
    <x v="3"/>
  </r>
  <r>
    <d v="2024-10-24T00:00:00"/>
    <s v="Dinner for i18"/>
    <x v="5"/>
    <x v="1"/>
    <n v="15000"/>
    <n v="3866"/>
    <n v="3.8799793067770305"/>
    <x v="3"/>
  </r>
  <r>
    <d v="2024-10-24T00:00:00"/>
    <s v="Accomodation for i18"/>
    <x v="5"/>
    <x v="1"/>
    <n v="80000"/>
    <n v="3866"/>
    <n v="20.693222969477496"/>
    <x v="3"/>
  </r>
  <r>
    <d v="2024-10-24T00:00:00"/>
    <s v="Local Transport"/>
    <x v="0"/>
    <x v="0"/>
    <n v="25000"/>
    <n v="3866"/>
    <n v="6.466632177961718"/>
    <x v="4"/>
  </r>
  <r>
    <d v="2024-10-24T00:00:00"/>
    <s v="Local Transport"/>
    <x v="0"/>
    <x v="0"/>
    <n v="13000"/>
    <n v="3866"/>
    <n v="3.3626487325400931"/>
    <x v="4"/>
  </r>
  <r>
    <d v="2024-10-24T00:00:00"/>
    <s v="Local Transport"/>
    <x v="0"/>
    <x v="0"/>
    <n v="10000"/>
    <n v="3866"/>
    <n v="2.586652871184687"/>
    <x v="4"/>
  </r>
  <r>
    <d v="2024-10-24T00:00:00"/>
    <s v="Local Transport"/>
    <x v="0"/>
    <x v="0"/>
    <n v="7000"/>
    <n v="3866"/>
    <n v="1.8106570098292809"/>
    <x v="4"/>
  </r>
  <r>
    <d v="2024-10-24T00:00:00"/>
    <s v="Local Transport"/>
    <x v="0"/>
    <x v="0"/>
    <n v="17000"/>
    <n v="3866"/>
    <n v="4.3973098810139684"/>
    <x v="4"/>
  </r>
  <r>
    <d v="2024-10-24T00:00:00"/>
    <s v="Airtime for ssenga"/>
    <x v="1"/>
    <x v="0"/>
    <n v="5000"/>
    <n v="3866"/>
    <n v="1.2933264355923435"/>
    <x v="4"/>
  </r>
  <r>
    <d v="2024-10-24T00:00:00"/>
    <s v="Airtime for Buule"/>
    <x v="1"/>
    <x v="0"/>
    <n v="5000"/>
    <n v="3866"/>
    <n v="1.2933264355923435"/>
    <x v="4"/>
  </r>
  <r>
    <d v="2024-10-24T00:00:00"/>
    <s v="Airtime for Peter"/>
    <x v="1"/>
    <x v="0"/>
    <n v="5000"/>
    <n v="3866"/>
    <n v="1.2933264355923435"/>
    <x v="4"/>
  </r>
  <r>
    <d v="2024-10-24T00:00:00"/>
    <s v="Local Transport"/>
    <x v="0"/>
    <x v="0"/>
    <n v="15000"/>
    <n v="3866"/>
    <n v="3.8799793067770305"/>
    <x v="0"/>
  </r>
  <r>
    <d v="2024-10-24T00:00:00"/>
    <s v="Local Transport"/>
    <x v="0"/>
    <x v="0"/>
    <n v="15000"/>
    <n v="3866"/>
    <n v="3.8799793067770305"/>
    <x v="0"/>
  </r>
  <r>
    <d v="2024-10-24T00:00:00"/>
    <s v="Local transport"/>
    <x v="0"/>
    <x v="1"/>
    <n v="6000"/>
    <n v="3866"/>
    <n v="1.5519917227108122"/>
    <x v="2"/>
  </r>
  <r>
    <d v="2024-10-24T00:00:00"/>
    <s v="Local transport"/>
    <x v="0"/>
    <x v="1"/>
    <n v="10000"/>
    <n v="3866"/>
    <n v="2.586652871184687"/>
    <x v="2"/>
  </r>
  <r>
    <d v="2024-10-24T00:00:00"/>
    <s v="Local transport"/>
    <x v="0"/>
    <x v="1"/>
    <n v="8000"/>
    <n v="3866"/>
    <n v="2.0693222969477496"/>
    <x v="2"/>
  </r>
  <r>
    <d v="2024-10-24T00:00:00"/>
    <s v="1 coke"/>
    <x v="1"/>
    <x v="1"/>
    <n v="5000"/>
    <n v="3866"/>
    <n v="1.2933264355923435"/>
    <x v="2"/>
  </r>
  <r>
    <d v="2024-10-24T00:00:00"/>
    <s v="1 coffee"/>
    <x v="1"/>
    <x v="1"/>
    <n v="12000"/>
    <n v="3866"/>
    <n v="3.1039834454216244"/>
    <x v="2"/>
  </r>
  <r>
    <d v="2024-10-24T00:00:00"/>
    <s v="1 dun hill"/>
    <x v="1"/>
    <x v="1"/>
    <n v="18000"/>
    <n v="3866"/>
    <n v="4.6559751681324366"/>
    <x v="2"/>
  </r>
  <r>
    <d v="2024-10-24T00:00:00"/>
    <s v="Local Transport"/>
    <x v="0"/>
    <x v="2"/>
    <n v="10000"/>
    <n v="3866"/>
    <n v="2.586652871184687"/>
    <x v="5"/>
  </r>
  <r>
    <d v="2024-10-24T00:00:00"/>
    <s v="Local Transport"/>
    <x v="0"/>
    <x v="2"/>
    <n v="10000"/>
    <n v="3866"/>
    <n v="2.586652871184687"/>
    <x v="5"/>
  </r>
  <r>
    <d v="2024-10-24T00:00:00"/>
    <s v="local transport"/>
    <x v="0"/>
    <x v="2"/>
    <n v="5000"/>
    <n v="3866"/>
    <n v="1.2933264355923435"/>
    <x v="8"/>
  </r>
  <r>
    <d v="2024-10-24T00:00:00"/>
    <s v="local transport"/>
    <x v="0"/>
    <x v="2"/>
    <n v="3000"/>
    <n v="3866"/>
    <n v="0.7759958613554061"/>
    <x v="8"/>
  </r>
  <r>
    <d v="2024-10-24T00:00:00"/>
    <s v="local transport"/>
    <x v="0"/>
    <x v="2"/>
    <n v="3000"/>
    <n v="3866"/>
    <n v="0.7759958613554061"/>
    <x v="8"/>
  </r>
  <r>
    <d v="2024-10-24T00:00:00"/>
    <s v="local transport"/>
    <x v="0"/>
    <x v="2"/>
    <n v="6000"/>
    <n v="3866"/>
    <n v="1.5519917227108122"/>
    <x v="8"/>
  </r>
  <r>
    <d v="2024-10-24T00:00:00"/>
    <s v="Air ticket Lydia"/>
    <x v="10"/>
    <x v="2"/>
    <n v="1512400"/>
    <n v="3866"/>
    <n v="391.20538023797207"/>
    <x v="8"/>
  </r>
  <r>
    <d v="2024-10-24T00:00:00"/>
    <s v="Bank charges;397"/>
    <x v="4"/>
    <x v="3"/>
    <n v="30000"/>
    <n v="3866"/>
    <n v="7.759958613554061"/>
    <x v="6"/>
  </r>
  <r>
    <d v="2024-10-25T00:00:00"/>
    <s v="Local Transport"/>
    <x v="0"/>
    <x v="1"/>
    <n v="5000"/>
    <n v="3866"/>
    <n v="1.2933264355923435"/>
    <x v="3"/>
  </r>
  <r>
    <d v="2024-10-25T00:00:00"/>
    <s v="Local Transport"/>
    <x v="0"/>
    <x v="1"/>
    <n v="4000"/>
    <n v="3866"/>
    <n v="1.0346611484738748"/>
    <x v="3"/>
  </r>
  <r>
    <d v="2024-10-25T00:00:00"/>
    <s v="Local Transport"/>
    <x v="0"/>
    <x v="1"/>
    <n v="4000"/>
    <n v="3866"/>
    <n v="1.0346611484738748"/>
    <x v="3"/>
  </r>
  <r>
    <d v="2024-10-25T00:00:00"/>
    <s v="Local Transport"/>
    <x v="0"/>
    <x v="1"/>
    <n v="4000"/>
    <n v="3866"/>
    <n v="1.0346611484738748"/>
    <x v="3"/>
  </r>
  <r>
    <d v="2024-10-25T00:00:00"/>
    <s v="Refreshments for i18"/>
    <x v="5"/>
    <x v="1"/>
    <n v="8000"/>
    <n v="3866"/>
    <n v="2.0693222969477496"/>
    <x v="3"/>
  </r>
  <r>
    <d v="2024-10-25T00:00:00"/>
    <s v="Breakfast for i18"/>
    <x v="5"/>
    <x v="1"/>
    <n v="10000"/>
    <n v="3866"/>
    <n v="2.586652871184687"/>
    <x v="3"/>
  </r>
  <r>
    <d v="2024-10-25T00:00:00"/>
    <s v="Lunch for i18"/>
    <x v="5"/>
    <x v="1"/>
    <n v="15000"/>
    <n v="3866"/>
    <n v="3.8799793067770305"/>
    <x v="3"/>
  </r>
  <r>
    <d v="2024-10-25T00:00:00"/>
    <s v="Supper for i18"/>
    <x v="5"/>
    <x v="1"/>
    <n v="17000"/>
    <n v="3866"/>
    <n v="4.3973098810139684"/>
    <x v="3"/>
  </r>
  <r>
    <d v="2024-10-25T00:00:00"/>
    <s v="Lydia's Oct salary chq; 400"/>
    <x v="3"/>
    <x v="2"/>
    <n v="3938000"/>
    <n v="3866"/>
    <n v="1018.6239006725298"/>
    <x v="6"/>
  </r>
  <r>
    <d v="2024-10-25T00:00:00"/>
    <s v="Lydia's last advance payment"/>
    <x v="3"/>
    <x v="2"/>
    <n v="710000"/>
    <n v="3866"/>
    <n v="183.65235385411279"/>
    <x v="8"/>
  </r>
  <r>
    <d v="2024-10-25T00:00:00"/>
    <s v="Lydia's sept NSSF chq;395"/>
    <x v="3"/>
    <x v="2"/>
    <n v="1050000"/>
    <n v="3866"/>
    <n v="271.59855147439214"/>
    <x v="6"/>
  </r>
  <r>
    <d v="2024-10-25T00:00:00"/>
    <s v="Lydia's Sept PAYE chq;396"/>
    <x v="3"/>
    <x v="2"/>
    <n v="2002000"/>
    <n v="3866"/>
    <n v="517.84790481117432"/>
    <x v="6"/>
  </r>
  <r>
    <d v="2024-10-25T00:00:00"/>
    <s v="Bank charges chq;400"/>
    <x v="4"/>
    <x v="3"/>
    <n v="3000"/>
    <n v="3866"/>
    <n v="0.7759958613554061"/>
    <x v="6"/>
  </r>
  <r>
    <d v="2024-10-25T00:00:00"/>
    <s v="Bank charges chq;399"/>
    <x v="4"/>
    <x v="3"/>
    <n v="3000"/>
    <n v="3866"/>
    <n v="0.7759958613554061"/>
    <x v="6"/>
  </r>
  <r>
    <d v="2024-10-25T00:00:00"/>
    <s v="local transport"/>
    <x v="0"/>
    <x v="1"/>
    <n v="5000"/>
    <n v="3866"/>
    <n v="1.2933264355923435"/>
    <x v="2"/>
  </r>
  <r>
    <d v="2024-10-25T00:00:00"/>
    <s v="Local transport"/>
    <x v="0"/>
    <x v="1"/>
    <n v="11000"/>
    <n v="3866"/>
    <n v="2.8453181583031557"/>
    <x v="2"/>
  </r>
  <r>
    <d v="2024-10-25T00:00:00"/>
    <s v="Local transport"/>
    <x v="0"/>
    <x v="1"/>
    <n v="10000"/>
    <n v="3866"/>
    <n v="2.586652871184687"/>
    <x v="2"/>
  </r>
  <r>
    <d v="2024-10-25T00:00:00"/>
    <s v="Local transport"/>
    <x v="0"/>
    <x v="1"/>
    <n v="10000"/>
    <n v="3866"/>
    <n v="2.586652871184687"/>
    <x v="2"/>
  </r>
  <r>
    <d v="2024-10-25T00:00:00"/>
    <s v="Local transport"/>
    <x v="0"/>
    <x v="1"/>
    <n v="10000"/>
    <n v="3866"/>
    <n v="2.586652871184687"/>
    <x v="2"/>
  </r>
  <r>
    <d v="2024-10-25T00:00:00"/>
    <s v="Local transport"/>
    <x v="0"/>
    <x v="1"/>
    <n v="8000"/>
    <n v="3866"/>
    <n v="2.0693222969477496"/>
    <x v="2"/>
  </r>
  <r>
    <d v="2024-10-25T00:00:00"/>
    <s v="transport for Francis"/>
    <x v="1"/>
    <x v="1"/>
    <n v="5000"/>
    <n v="3866"/>
    <n v="1.2933264355923435"/>
    <x v="2"/>
  </r>
  <r>
    <d v="2024-10-25T00:00:00"/>
    <s v="Airtime for Enock"/>
    <x v="1"/>
    <x v="1"/>
    <n v="6000"/>
    <n v="3866"/>
    <n v="1.5519917227108122"/>
    <x v="2"/>
  </r>
  <r>
    <d v="2024-10-25T00:00:00"/>
    <s v="Airtime for Bena"/>
    <x v="1"/>
    <x v="1"/>
    <n v="5000"/>
    <n v="3866"/>
    <n v="1.2933264355923435"/>
    <x v="2"/>
  </r>
  <r>
    <d v="2024-10-25T00:00:00"/>
    <s v="Airtime for Peter"/>
    <x v="1"/>
    <x v="1"/>
    <n v="2000"/>
    <n v="3866"/>
    <n v="0.5173305742369374"/>
    <x v="2"/>
  </r>
  <r>
    <d v="2024-10-25T00:00:00"/>
    <s v="soda"/>
    <x v="1"/>
    <x v="1"/>
    <n v="3000"/>
    <n v="3866"/>
    <n v="0.7759958613554061"/>
    <x v="2"/>
  </r>
  <r>
    <d v="2024-10-25T00:00:00"/>
    <s v="Lydia's Sept-Oct internet subscription"/>
    <x v="13"/>
    <x v="3"/>
    <n v="75000"/>
    <n v="3866"/>
    <n v="19.399896533885151"/>
    <x v="8"/>
  </r>
  <r>
    <d v="2024-10-25T00:00:00"/>
    <s v="local transport"/>
    <x v="0"/>
    <x v="2"/>
    <n v="8000"/>
    <n v="3866"/>
    <n v="2.0693222969477496"/>
    <x v="8"/>
  </r>
  <r>
    <d v="2024-10-25T00:00:00"/>
    <s v="local transport"/>
    <x v="0"/>
    <x v="2"/>
    <n v="9000"/>
    <n v="3866"/>
    <n v="2.3279875840662183"/>
    <x v="8"/>
  </r>
  <r>
    <d v="2024-10-25T00:00:00"/>
    <s v="Refreshments during meetings(lydia)"/>
    <x v="5"/>
    <x v="2"/>
    <n v="25500"/>
    <n v="3866"/>
    <n v="6.5959648215209521"/>
    <x v="8"/>
  </r>
  <r>
    <d v="2024-10-25T00:00:00"/>
    <s v="Lunch for Kayondo during meetings"/>
    <x v="5"/>
    <x v="2"/>
    <n v="42000"/>
    <n v="3866"/>
    <n v="10.863942058975686"/>
    <x v="8"/>
  </r>
  <r>
    <d v="2024-10-25T00:00:00"/>
    <s v="local transport"/>
    <x v="0"/>
    <x v="2"/>
    <n v="5000"/>
    <n v="3866"/>
    <n v="1.2933264355923435"/>
    <x v="8"/>
  </r>
  <r>
    <d v="2024-10-25T00:00:00"/>
    <s v="local transport"/>
    <x v="0"/>
    <x v="2"/>
    <n v="10000"/>
    <n v="3866"/>
    <n v="2.586652871184687"/>
    <x v="8"/>
  </r>
  <r>
    <d v="2024-10-25T00:00:00"/>
    <s v="Local Transport"/>
    <x v="0"/>
    <x v="0"/>
    <n v="25000"/>
    <n v="3866"/>
    <n v="6.466632177961718"/>
    <x v="4"/>
  </r>
  <r>
    <d v="2024-10-25T00:00:00"/>
    <s v="Local Transport"/>
    <x v="0"/>
    <x v="0"/>
    <n v="13000"/>
    <n v="3866"/>
    <n v="3.3626487325400931"/>
    <x v="4"/>
  </r>
  <r>
    <d v="2024-10-25T00:00:00"/>
    <s v="Local Transport"/>
    <x v="0"/>
    <x v="0"/>
    <n v="17000"/>
    <n v="3866"/>
    <n v="4.3973098810139684"/>
    <x v="4"/>
  </r>
  <r>
    <d v="2024-10-25T00:00:00"/>
    <s v="Local Transport"/>
    <x v="0"/>
    <x v="0"/>
    <n v="5000"/>
    <n v="3866"/>
    <n v="1.2933264355923435"/>
    <x v="4"/>
  </r>
  <r>
    <d v="2024-10-25T00:00:00"/>
    <s v="Local Transport"/>
    <x v="0"/>
    <x v="0"/>
    <n v="5000"/>
    <n v="3866"/>
    <n v="1.2933264355923435"/>
    <x v="4"/>
  </r>
  <r>
    <d v="2024-10-25T00:00:00"/>
    <s v="Local Transport"/>
    <x v="0"/>
    <x v="0"/>
    <n v="17000"/>
    <n v="3866"/>
    <n v="4.3973098810139684"/>
    <x v="4"/>
  </r>
  <r>
    <d v="2024-10-25T00:00:00"/>
    <s v="Airtime for Naka"/>
    <x v="1"/>
    <x v="0"/>
    <n v="5000"/>
    <n v="3866"/>
    <n v="1.2933264355923435"/>
    <x v="4"/>
  </r>
  <r>
    <d v="2024-10-25T00:00:00"/>
    <s v="Offering at shirine"/>
    <x v="1"/>
    <x v="0"/>
    <n v="10000"/>
    <n v="3866"/>
    <n v="2.586652871184687"/>
    <x v="4"/>
  </r>
  <r>
    <d v="2024-10-25T00:00:00"/>
    <s v="Local Transport"/>
    <x v="0"/>
    <x v="0"/>
    <n v="15000"/>
    <n v="3866"/>
    <n v="3.8799793067770305"/>
    <x v="0"/>
  </r>
  <r>
    <d v="2024-10-25T00:00:00"/>
    <s v="Local Transport"/>
    <x v="0"/>
    <x v="0"/>
    <n v="15000"/>
    <n v="3866"/>
    <n v="3.8799793067770305"/>
    <x v="0"/>
  </r>
  <r>
    <d v="2024-10-25T00:00:00"/>
    <s v="Local Transport"/>
    <x v="0"/>
    <x v="2"/>
    <n v="10000"/>
    <n v="3866"/>
    <n v="2.586652871184687"/>
    <x v="5"/>
  </r>
  <r>
    <d v="2024-10-25T00:00:00"/>
    <s v="Local Transport"/>
    <x v="0"/>
    <x v="2"/>
    <n v="10000"/>
    <n v="3866"/>
    <n v="2.586652871184687"/>
    <x v="5"/>
  </r>
  <r>
    <d v="2024-10-25T00:00:00"/>
    <s v="mobile money transfer charges"/>
    <x v="11"/>
    <x v="3"/>
    <n v="8600"/>
    <n v="3866"/>
    <n v="2.2245214692188306"/>
    <x v="5"/>
  </r>
  <r>
    <d v="2024-10-25T00:00:00"/>
    <s v="Local transport"/>
    <x v="0"/>
    <x v="1"/>
    <n v="20000"/>
    <n v="3866"/>
    <n v="5.173305742369374"/>
    <x v="10"/>
  </r>
  <r>
    <d v="2024-10-25T00:00:00"/>
    <s v="Local transport"/>
    <x v="0"/>
    <x v="1"/>
    <n v="20000"/>
    <n v="3866"/>
    <n v="5.173305742369374"/>
    <x v="10"/>
  </r>
  <r>
    <d v="2024-10-25T00:00:00"/>
    <s v="Local transport"/>
    <x v="0"/>
    <x v="1"/>
    <n v="25000"/>
    <n v="3866"/>
    <n v="6.466632177961718"/>
    <x v="11"/>
  </r>
  <r>
    <d v="2024-10-25T00:00:00"/>
    <s v="Local transport"/>
    <x v="0"/>
    <x v="1"/>
    <n v="25000"/>
    <n v="3866"/>
    <n v="6.466632177961718"/>
    <x v="11"/>
  </r>
  <r>
    <d v="2024-10-26T00:00:00"/>
    <s v="Local Transport"/>
    <x v="0"/>
    <x v="1"/>
    <n v="35000"/>
    <n v="3866"/>
    <n v="9.053285049146405"/>
    <x v="3"/>
  </r>
  <r>
    <d v="2024-10-26T00:00:00"/>
    <s v="Local Transport"/>
    <x v="0"/>
    <x v="1"/>
    <n v="20000"/>
    <n v="3866"/>
    <n v="5.173305742369374"/>
    <x v="3"/>
  </r>
  <r>
    <d v="2024-10-26T00:00:00"/>
    <s v="Local Transport"/>
    <x v="0"/>
    <x v="1"/>
    <n v="20000"/>
    <n v="3866"/>
    <n v="5.173305742369374"/>
    <x v="3"/>
  </r>
  <r>
    <d v="2024-10-26T00:00:00"/>
    <s v="Local Transport"/>
    <x v="0"/>
    <x v="1"/>
    <n v="15000"/>
    <n v="3866"/>
    <n v="3.8799793067770305"/>
    <x v="3"/>
  </r>
  <r>
    <d v="2024-10-26T00:00:00"/>
    <s v="Intercity transport(Gulu-kamp)"/>
    <x v="0"/>
    <x v="1"/>
    <n v="45000"/>
    <n v="3866"/>
    <n v="11.639937920331091"/>
    <x v="3"/>
  </r>
  <r>
    <d v="2024-10-26T00:00:00"/>
    <s v="Local Transport"/>
    <x v="0"/>
    <x v="1"/>
    <n v="12000"/>
    <n v="3866"/>
    <n v="3.1039834454216244"/>
    <x v="3"/>
  </r>
  <r>
    <d v="2024-10-26T00:00:00"/>
    <s v="Refreshments for i18"/>
    <x v="5"/>
    <x v="1"/>
    <n v="10000"/>
    <n v="3866"/>
    <n v="2.586652871184687"/>
    <x v="3"/>
  </r>
  <r>
    <d v="2024-10-26T00:00:00"/>
    <s v="Breakfast for i18"/>
    <x v="5"/>
    <x v="1"/>
    <n v="10000"/>
    <n v="3866"/>
    <n v="2.586652871184687"/>
    <x v="3"/>
  </r>
  <r>
    <d v="2024-10-26T00:00:00"/>
    <s v="Lunch for i18"/>
    <x v="5"/>
    <x v="1"/>
    <n v="15000"/>
    <n v="3866"/>
    <n v="3.8799793067770305"/>
    <x v="3"/>
  </r>
  <r>
    <d v="2024-10-26T00:00:00"/>
    <s v="Supper for i18"/>
    <x v="5"/>
    <x v="1"/>
    <n v="15000"/>
    <n v="3866"/>
    <n v="3.8799793067770305"/>
    <x v="3"/>
  </r>
  <r>
    <d v="2024-10-28T00:00:00"/>
    <s v="Local transport"/>
    <x v="0"/>
    <x v="1"/>
    <n v="25000"/>
    <n v="3866"/>
    <n v="6.466632177961718"/>
    <x v="11"/>
  </r>
  <r>
    <d v="2024-10-28T00:00:00"/>
    <s v="Local transport"/>
    <x v="0"/>
    <x v="1"/>
    <n v="25000"/>
    <n v="3866"/>
    <n v="6.466632177961718"/>
    <x v="11"/>
  </r>
  <r>
    <d v="2024-10-28T00:00:00"/>
    <s v="Local Transport"/>
    <x v="0"/>
    <x v="0"/>
    <n v="15000"/>
    <n v="3866"/>
    <n v="3.8799793067770305"/>
    <x v="0"/>
  </r>
  <r>
    <d v="2024-10-28T00:00:00"/>
    <s v="Local Transport"/>
    <x v="0"/>
    <x v="0"/>
    <n v="15000"/>
    <n v="3866"/>
    <n v="3.8799793067770305"/>
    <x v="0"/>
  </r>
  <r>
    <d v="2024-10-28T00:00:00"/>
    <s v="Local Transport"/>
    <x v="0"/>
    <x v="0"/>
    <n v="25000"/>
    <n v="3866"/>
    <n v="6.466632177961718"/>
    <x v="4"/>
  </r>
  <r>
    <d v="2024-10-28T00:00:00"/>
    <s v="Local Transport"/>
    <x v="0"/>
    <x v="0"/>
    <n v="25000"/>
    <n v="3866"/>
    <n v="6.466632177961718"/>
    <x v="4"/>
  </r>
  <r>
    <d v="2024-10-28T00:00:00"/>
    <s v="Prepaid electricity"/>
    <x v="7"/>
    <x v="3"/>
    <n v="200000"/>
    <n v="3866"/>
    <n v="51.733057423693744"/>
    <x v="5"/>
  </r>
  <r>
    <d v="2024-10-28T00:00:00"/>
    <s v="Local Transport"/>
    <x v="0"/>
    <x v="2"/>
    <n v="10000"/>
    <n v="3866"/>
    <n v="2.586652871184687"/>
    <x v="5"/>
  </r>
  <r>
    <d v="2024-10-28T00:00:00"/>
    <s v="Local Transport"/>
    <x v="0"/>
    <x v="2"/>
    <n v="10000"/>
    <n v="3866"/>
    <n v="2.586652871184687"/>
    <x v="5"/>
  </r>
  <r>
    <d v="2024-10-28T00:00:00"/>
    <s v="Local transport"/>
    <x v="0"/>
    <x v="1"/>
    <n v="12000"/>
    <n v="3866"/>
    <n v="3.1039834454216244"/>
    <x v="2"/>
  </r>
  <r>
    <d v="2024-10-28T00:00:00"/>
    <s v="Local transport"/>
    <x v="0"/>
    <x v="1"/>
    <n v="8000"/>
    <n v="3866"/>
    <n v="2.0693222969477496"/>
    <x v="2"/>
  </r>
  <r>
    <d v="2024-10-28T00:00:00"/>
    <s v="Local transport"/>
    <x v="0"/>
    <x v="1"/>
    <n v="4000"/>
    <n v="3866"/>
    <n v="1.0346611484738748"/>
    <x v="2"/>
  </r>
  <r>
    <d v="2024-10-28T00:00:00"/>
    <s v="Local transport"/>
    <x v="0"/>
    <x v="1"/>
    <n v="6000"/>
    <n v="3866"/>
    <n v="1.5519917227108122"/>
    <x v="2"/>
  </r>
  <r>
    <d v="2024-10-28T00:00:00"/>
    <s v="Local transport"/>
    <x v="0"/>
    <x v="1"/>
    <n v="5000"/>
    <n v="3866"/>
    <n v="1.2933264355923435"/>
    <x v="2"/>
  </r>
  <r>
    <d v="2024-10-28T00:00:00"/>
    <s v="Airtime for vsenga"/>
    <x v="1"/>
    <x v="1"/>
    <n v="3000"/>
    <n v="3866"/>
    <n v="0.7759958613554061"/>
    <x v="2"/>
  </r>
  <r>
    <d v="2024-10-28T00:00:00"/>
    <s v="Airtime for Gorinda"/>
    <x v="1"/>
    <x v="1"/>
    <n v="5000"/>
    <n v="3866"/>
    <n v="1.2933264355923435"/>
    <x v="2"/>
  </r>
  <r>
    <d v="2024-10-28T00:00:00"/>
    <s v="Transport for Gorinda"/>
    <x v="1"/>
    <x v="1"/>
    <n v="5000"/>
    <n v="3866"/>
    <n v="1.2933264355923435"/>
    <x v="2"/>
  </r>
  <r>
    <d v="2024-10-28T00:00:00"/>
    <s v="i18's Oct salary chq; 399"/>
    <x v="3"/>
    <x v="1"/>
    <n v="1000000"/>
    <n v="3866"/>
    <n v="258.66528711846871"/>
    <x v="6"/>
  </r>
  <r>
    <d v="2024-10-29T00:00:00"/>
    <s v="Repair of investigator phone"/>
    <x v="6"/>
    <x v="3"/>
    <n v="150000"/>
    <n v="3866"/>
    <n v="38.799793067770302"/>
    <x v="2"/>
  </r>
  <r>
    <d v="2024-10-29T00:00:00"/>
    <s v="Local transport"/>
    <x v="0"/>
    <x v="1"/>
    <n v="12000"/>
    <n v="3866"/>
    <n v="3.1039834454216244"/>
    <x v="2"/>
  </r>
  <r>
    <d v="2024-10-29T00:00:00"/>
    <s v="Local transport"/>
    <x v="0"/>
    <x v="1"/>
    <n v="8000"/>
    <n v="3866"/>
    <n v="2.0693222969477496"/>
    <x v="2"/>
  </r>
  <r>
    <d v="2024-10-29T00:00:00"/>
    <s v="Local transport"/>
    <x v="0"/>
    <x v="1"/>
    <n v="5000"/>
    <n v="3866"/>
    <n v="1.2933264355923435"/>
    <x v="2"/>
  </r>
  <r>
    <d v="2024-10-29T00:00:00"/>
    <s v="Local transport"/>
    <x v="0"/>
    <x v="1"/>
    <n v="5000"/>
    <n v="3866"/>
    <n v="1.2933264355923435"/>
    <x v="2"/>
  </r>
  <r>
    <d v="2024-10-29T00:00:00"/>
    <s v="Local transport"/>
    <x v="0"/>
    <x v="1"/>
    <n v="5000"/>
    <n v="3866"/>
    <n v="1.2933264355923435"/>
    <x v="2"/>
  </r>
  <r>
    <d v="2024-10-29T00:00:00"/>
    <s v="Local transport"/>
    <x v="0"/>
    <x v="1"/>
    <n v="25000"/>
    <n v="3866"/>
    <n v="6.466632177961718"/>
    <x v="11"/>
  </r>
  <r>
    <d v="2024-10-29T00:00:00"/>
    <s v="Local transport"/>
    <x v="0"/>
    <x v="1"/>
    <n v="10000"/>
    <n v="3866"/>
    <n v="2.586652871184687"/>
    <x v="11"/>
  </r>
  <r>
    <d v="2024-10-29T00:00:00"/>
    <s v="Local transport"/>
    <x v="0"/>
    <x v="1"/>
    <n v="9000"/>
    <n v="3866"/>
    <n v="2.3279875840662183"/>
    <x v="11"/>
  </r>
  <r>
    <d v="2024-10-29T00:00:00"/>
    <s v="Local transport"/>
    <x v="0"/>
    <x v="1"/>
    <n v="6000"/>
    <n v="3866"/>
    <n v="1.5519917227108122"/>
    <x v="11"/>
  </r>
  <r>
    <d v="2024-10-29T00:00:00"/>
    <s v="Local transport"/>
    <x v="0"/>
    <x v="1"/>
    <n v="6000"/>
    <n v="3866"/>
    <n v="1.5519917227108122"/>
    <x v="11"/>
  </r>
  <r>
    <d v="2024-10-29T00:00:00"/>
    <s v="Local transport"/>
    <x v="0"/>
    <x v="1"/>
    <n v="15000"/>
    <n v="3866"/>
    <n v="3.8799793067770305"/>
    <x v="11"/>
  </r>
  <r>
    <d v="2024-10-29T00:00:00"/>
    <s v="Local transport"/>
    <x v="0"/>
    <x v="1"/>
    <n v="20000"/>
    <n v="3866"/>
    <n v="5.173305742369374"/>
    <x v="10"/>
  </r>
  <r>
    <d v="2024-10-29T00:00:00"/>
    <s v="Local transport"/>
    <x v="0"/>
    <x v="1"/>
    <n v="20000"/>
    <n v="3866"/>
    <n v="5.173305742369374"/>
    <x v="10"/>
  </r>
  <r>
    <d v="2024-10-29T00:00:00"/>
    <s v="Local Transport"/>
    <x v="0"/>
    <x v="2"/>
    <n v="10000"/>
    <n v="3866"/>
    <n v="2.586652871184687"/>
    <x v="5"/>
  </r>
  <r>
    <d v="2024-10-29T00:00:00"/>
    <s v="Local Transport"/>
    <x v="0"/>
    <x v="2"/>
    <n v="10000"/>
    <n v="3866"/>
    <n v="2.586652871184687"/>
    <x v="5"/>
  </r>
  <r>
    <d v="2024-10-29T00:00:00"/>
    <s v="Local Transport"/>
    <x v="0"/>
    <x v="0"/>
    <n v="15000"/>
    <n v="3866"/>
    <n v="3.8799793067770305"/>
    <x v="0"/>
  </r>
  <r>
    <d v="2024-10-29T00:00:00"/>
    <s v="Local Transport"/>
    <x v="0"/>
    <x v="0"/>
    <n v="15000"/>
    <n v="3866"/>
    <n v="3.8799793067770305"/>
    <x v="0"/>
  </r>
  <r>
    <d v="2024-10-29T00:00:00"/>
    <s v="Local Transport"/>
    <x v="0"/>
    <x v="0"/>
    <n v="25000"/>
    <n v="3866"/>
    <n v="6.466632177961718"/>
    <x v="4"/>
  </r>
  <r>
    <d v="2024-10-29T00:00:00"/>
    <s v="Local Transport"/>
    <x v="0"/>
    <x v="0"/>
    <n v="25000"/>
    <n v="3866"/>
    <n v="6.466632177961718"/>
    <x v="4"/>
  </r>
  <r>
    <d v="2024-10-29T00:00:00"/>
    <s v="Airtime for Lydia"/>
    <x v="9"/>
    <x v="2"/>
    <n v="50000"/>
    <n v="3866"/>
    <n v="12.933264355923436"/>
    <x v="8"/>
  </r>
  <r>
    <d v="2024-10-29T00:00:00"/>
    <s v="Airtime for Mary"/>
    <x v="9"/>
    <x v="2"/>
    <n v="30000"/>
    <n v="3866"/>
    <n v="7.759958613554061"/>
    <x v="5"/>
  </r>
  <r>
    <d v="2024-10-29T00:00:00"/>
    <s v="Airtime for Ashiraf"/>
    <x v="9"/>
    <x v="0"/>
    <n v="20000"/>
    <n v="3866"/>
    <n v="5.173305742369374"/>
    <x v="0"/>
  </r>
  <r>
    <d v="2024-10-29T00:00:00"/>
    <s v="Airtime for Ruff"/>
    <x v="9"/>
    <x v="0"/>
    <n v="20000"/>
    <n v="3866"/>
    <n v="5.173305742369374"/>
    <x v="4"/>
  </r>
  <r>
    <d v="2024-10-29T00:00:00"/>
    <s v="Airtime for i07"/>
    <x v="9"/>
    <x v="1"/>
    <n v="25000"/>
    <n v="3866"/>
    <n v="6.466632177961718"/>
    <x v="2"/>
  </r>
  <r>
    <d v="2024-10-29T00:00:00"/>
    <s v="Airtime for i18"/>
    <x v="9"/>
    <x v="1"/>
    <n v="25000"/>
    <n v="3866"/>
    <n v="6.466632177961718"/>
    <x v="3"/>
  </r>
  <r>
    <d v="2024-10-29T00:00:00"/>
    <s v="Airtime for i41"/>
    <x v="9"/>
    <x v="1"/>
    <n v="25000"/>
    <n v="3866"/>
    <n v="6.466632177961718"/>
    <x v="10"/>
  </r>
  <r>
    <d v="2024-10-29T00:00:00"/>
    <s v="Airtime for i93"/>
    <x v="9"/>
    <x v="1"/>
    <n v="25000"/>
    <n v="3866"/>
    <n v="6.466632177961718"/>
    <x v="11"/>
  </r>
  <r>
    <d v="2024-10-29T00:00:00"/>
    <s v="local transport"/>
    <x v="0"/>
    <x v="2"/>
    <n v="5000"/>
    <n v="3866"/>
    <n v="1.2933264355923435"/>
    <x v="8"/>
  </r>
  <r>
    <d v="2024-10-29T00:00:00"/>
    <s v="local transport"/>
    <x v="0"/>
    <x v="2"/>
    <n v="6000"/>
    <n v="3866"/>
    <n v="1.5519917227108122"/>
    <x v="8"/>
  </r>
  <r>
    <d v="2024-10-29T00:00:00"/>
    <s v="Refreshments during meeting(lydia)"/>
    <x v="5"/>
    <x v="2"/>
    <n v="19500"/>
    <n v="3866"/>
    <n v="5.0439730988101399"/>
    <x v="8"/>
  </r>
  <r>
    <d v="2024-10-29T00:00:00"/>
    <s v="Refreshments during meeting(lydia)"/>
    <x v="5"/>
    <x v="2"/>
    <n v="6000"/>
    <n v="3866"/>
    <n v="1.5519917227108122"/>
    <x v="8"/>
  </r>
  <r>
    <d v="2024-10-29T00:00:00"/>
    <s v="Lunch for Philip during meeting with lydia"/>
    <x v="5"/>
    <x v="2"/>
    <n v="41000"/>
    <n v="3866"/>
    <n v="10.605276771857216"/>
    <x v="8"/>
  </r>
  <r>
    <d v="2024-10-30T00:00:00"/>
    <s v="Local Transport"/>
    <x v="0"/>
    <x v="0"/>
    <n v="25000"/>
    <n v="3866"/>
    <n v="6.466632177961718"/>
    <x v="4"/>
  </r>
  <r>
    <d v="2024-10-30T00:00:00"/>
    <s v="Local Transport"/>
    <x v="0"/>
    <x v="0"/>
    <n v="8000"/>
    <n v="3866"/>
    <n v="2.0693222969477496"/>
    <x v="4"/>
  </r>
  <r>
    <d v="2024-10-30T00:00:00"/>
    <s v="Local Transport"/>
    <x v="0"/>
    <x v="0"/>
    <n v="18000"/>
    <n v="3866"/>
    <n v="4.6559751681324366"/>
    <x v="4"/>
  </r>
  <r>
    <d v="2024-10-30T00:00:00"/>
    <s v="Local Transport"/>
    <x v="0"/>
    <x v="0"/>
    <n v="16000"/>
    <n v="3866"/>
    <n v="4.1386445938954992"/>
    <x v="4"/>
  </r>
  <r>
    <d v="2024-10-30T00:00:00"/>
    <s v="Local Transport"/>
    <x v="0"/>
    <x v="0"/>
    <n v="25000"/>
    <n v="3866"/>
    <n v="6.466632177961718"/>
    <x v="4"/>
  </r>
  <r>
    <d v="2024-10-30T00:00:00"/>
    <s v="chicps chicken plate"/>
    <x v="1"/>
    <x v="0"/>
    <n v="16000"/>
    <n v="3866"/>
    <n v="4.1386445938954992"/>
    <x v="4"/>
  </r>
  <r>
    <d v="2024-10-30T00:00:00"/>
    <s v="soda for Ruff"/>
    <x v="1"/>
    <x v="0"/>
    <n v="4000"/>
    <n v="3866"/>
    <n v="1.0346611484738748"/>
    <x v="4"/>
  </r>
  <r>
    <d v="2024-10-30T00:00:00"/>
    <s v="Local Transport"/>
    <x v="0"/>
    <x v="0"/>
    <n v="15000"/>
    <n v="3866"/>
    <n v="3.8799793067770305"/>
    <x v="0"/>
  </r>
  <r>
    <d v="2024-10-30T00:00:00"/>
    <s v="Local Transport"/>
    <x v="0"/>
    <x v="0"/>
    <n v="9000"/>
    <n v="3866"/>
    <n v="2.3279875840662183"/>
    <x v="0"/>
  </r>
  <r>
    <d v="2024-10-30T00:00:00"/>
    <s v="Local Transport"/>
    <x v="0"/>
    <x v="0"/>
    <n v="15000"/>
    <n v="3866"/>
    <n v="3.8799793067770305"/>
    <x v="0"/>
  </r>
  <r>
    <d v="2024-10-30T00:00:00"/>
    <s v="Local Transport"/>
    <x v="0"/>
    <x v="0"/>
    <n v="9000"/>
    <n v="3866"/>
    <n v="2.3279875840662183"/>
    <x v="0"/>
  </r>
  <r>
    <d v="2024-10-30T00:00:00"/>
    <s v="Local Transport"/>
    <x v="0"/>
    <x v="0"/>
    <n v="15000"/>
    <n v="3866"/>
    <n v="3.8799793067770305"/>
    <x v="0"/>
  </r>
  <r>
    <d v="2024-10-30T00:00:00"/>
    <s v="Local transport"/>
    <x v="0"/>
    <x v="1"/>
    <n v="19000"/>
    <n v="3866"/>
    <n v="4.9146404552509058"/>
    <x v="10"/>
  </r>
  <r>
    <d v="2024-10-30T00:00:00"/>
    <s v="Local transport"/>
    <x v="0"/>
    <x v="1"/>
    <n v="6000"/>
    <n v="3866"/>
    <n v="1.5519917227108122"/>
    <x v="10"/>
  </r>
  <r>
    <d v="2024-10-30T00:00:00"/>
    <s v="Local transport"/>
    <x v="0"/>
    <x v="1"/>
    <n v="5000"/>
    <n v="3866"/>
    <n v="1.2933264355923435"/>
    <x v="10"/>
  </r>
  <r>
    <d v="2024-10-30T00:00:00"/>
    <s v="Local transport"/>
    <x v="0"/>
    <x v="1"/>
    <n v="4000"/>
    <n v="3866"/>
    <n v="1.0346611484738748"/>
    <x v="10"/>
  </r>
  <r>
    <d v="2024-10-30T00:00:00"/>
    <s v="Local transport"/>
    <x v="0"/>
    <x v="1"/>
    <n v="21000"/>
    <n v="3866"/>
    <n v="5.4319710294878432"/>
    <x v="10"/>
  </r>
  <r>
    <d v="2024-10-30T00:00:00"/>
    <s v="Local Transport"/>
    <x v="0"/>
    <x v="1"/>
    <n v="14000"/>
    <n v="3866"/>
    <n v="3.6213140196585618"/>
    <x v="3"/>
  </r>
  <r>
    <d v="2024-10-30T00:00:00"/>
    <s v="Local Transport"/>
    <x v="0"/>
    <x v="1"/>
    <n v="9000"/>
    <n v="3866"/>
    <n v="2.3279875840662183"/>
    <x v="3"/>
  </r>
  <r>
    <d v="2024-10-30T00:00:00"/>
    <s v="Local Transport"/>
    <x v="0"/>
    <x v="1"/>
    <n v="10000"/>
    <n v="3866"/>
    <n v="2.586652871184687"/>
    <x v="3"/>
  </r>
  <r>
    <d v="2024-10-30T00:00:00"/>
    <s v="soda at Nyumbani resturant"/>
    <x v="1"/>
    <x v="1"/>
    <n v="3000"/>
    <n v="3866"/>
    <n v="0.7759958613554061"/>
    <x v="3"/>
  </r>
  <r>
    <d v="2024-10-30T00:00:00"/>
    <s v="Bought coffee from Jikoni"/>
    <x v="1"/>
    <x v="1"/>
    <n v="10000"/>
    <n v="3866"/>
    <n v="2.586652871184687"/>
    <x v="3"/>
  </r>
  <r>
    <d v="2024-10-30T00:00:00"/>
    <s v="Bought juice from diplomat"/>
    <x v="1"/>
    <x v="1"/>
    <n v="8000"/>
    <n v="3866"/>
    <n v="2.0693222969477496"/>
    <x v="3"/>
  </r>
  <r>
    <d v="2024-10-30T00:00:00"/>
    <s v="Local Transport"/>
    <x v="0"/>
    <x v="2"/>
    <n v="10000"/>
    <n v="3866"/>
    <n v="2.586652871184687"/>
    <x v="5"/>
  </r>
  <r>
    <d v="2024-10-30T00:00:00"/>
    <s v="Local Transport"/>
    <x v="0"/>
    <x v="2"/>
    <n v="10000"/>
    <n v="3866"/>
    <n v="2.586652871184687"/>
    <x v="5"/>
  </r>
  <r>
    <d v="2024-10-30T00:00:00"/>
    <s v="Local Transport"/>
    <x v="0"/>
    <x v="2"/>
    <n v="1000"/>
    <n v="3866"/>
    <n v="0.2586652871184687"/>
    <x v="5"/>
  </r>
  <r>
    <d v="2024-10-30T00:00:00"/>
    <s v="Local Transport"/>
    <x v="0"/>
    <x v="2"/>
    <n v="1000"/>
    <n v="3866"/>
    <n v="0.2586652871184687"/>
    <x v="5"/>
  </r>
  <r>
    <d v="2024-10-30T00:00:00"/>
    <s v="Coffee for office"/>
    <x v="2"/>
    <x v="3"/>
    <n v="13000"/>
    <n v="3866"/>
    <n v="3.3626487325400931"/>
    <x v="5"/>
  </r>
  <r>
    <d v="2024-10-30T00:00:00"/>
    <s v="Peninah's Oct salary"/>
    <x v="6"/>
    <x v="3"/>
    <n v="300000"/>
    <n v="3866"/>
    <n v="77.599586135540605"/>
    <x v="5"/>
  </r>
  <r>
    <d v="2024-10-30T00:00:00"/>
    <s v="Repair of tables,door lock"/>
    <x v="6"/>
    <x v="3"/>
    <n v="113500"/>
    <n v="3866"/>
    <n v="29.358510087946197"/>
    <x v="5"/>
  </r>
  <r>
    <d v="2024-10-30T00:00:00"/>
    <s v="Local transport"/>
    <x v="0"/>
    <x v="1"/>
    <n v="25000"/>
    <n v="3866"/>
    <n v="6.466632177961718"/>
    <x v="11"/>
  </r>
  <r>
    <d v="2024-10-30T00:00:00"/>
    <s v="Local transport"/>
    <x v="0"/>
    <x v="1"/>
    <n v="10000"/>
    <n v="3866"/>
    <n v="2.586652871184687"/>
    <x v="11"/>
  </r>
  <r>
    <d v="2024-10-30T00:00:00"/>
    <s v="Local transport"/>
    <x v="0"/>
    <x v="1"/>
    <n v="10000"/>
    <n v="3866"/>
    <n v="2.586652871184687"/>
    <x v="11"/>
  </r>
  <r>
    <d v="2024-10-30T00:00:00"/>
    <s v="Local transport"/>
    <x v="0"/>
    <x v="1"/>
    <n v="10000"/>
    <n v="3866"/>
    <n v="2.586652871184687"/>
    <x v="11"/>
  </r>
  <r>
    <d v="2024-10-30T00:00:00"/>
    <s v="Local transport"/>
    <x v="0"/>
    <x v="1"/>
    <n v="8000"/>
    <n v="3866"/>
    <n v="2.0693222969477496"/>
    <x v="11"/>
  </r>
  <r>
    <d v="2024-10-30T00:00:00"/>
    <s v="Local transport"/>
    <x v="0"/>
    <x v="1"/>
    <n v="20000"/>
    <n v="3866"/>
    <n v="5.173305742369374"/>
    <x v="11"/>
  </r>
  <r>
    <d v="2024-10-30T00:00:00"/>
    <s v="Travel insurance"/>
    <x v="10"/>
    <x v="2"/>
    <n v="87600"/>
    <n v="3866"/>
    <n v="22.65907915157786"/>
    <x v="8"/>
  </r>
  <r>
    <d v="2024-10-30T00:00:00"/>
    <s v="Sept-security services chq;393"/>
    <x v="6"/>
    <x v="3"/>
    <n v="1888000"/>
    <n v="3866"/>
    <n v="488.36006207966892"/>
    <x v="6"/>
  </r>
  <r>
    <d v="2024-10-30T00:00:00"/>
    <s v="Bank charges chq; 393"/>
    <x v="4"/>
    <x v="3"/>
    <n v="3000"/>
    <n v="3866"/>
    <n v="0.7759958613554061"/>
    <x v="6"/>
  </r>
  <r>
    <d v="2024-10-30T00:00:00"/>
    <s v="I07's bal reconciation"/>
    <x v="3"/>
    <x v="1"/>
    <n v="81400"/>
    <n v="3866"/>
    <n v="21.055354371443354"/>
    <x v="2"/>
  </r>
  <r>
    <d v="2024-10-31T00:00:00"/>
    <s v="Local Transport"/>
    <x v="0"/>
    <x v="2"/>
    <n v="10000"/>
    <n v="3866"/>
    <n v="2.586652871184687"/>
    <x v="5"/>
  </r>
  <r>
    <d v="2024-10-31T00:00:00"/>
    <s v="Local Transport"/>
    <x v="0"/>
    <x v="2"/>
    <n v="10000"/>
    <n v="3866"/>
    <n v="2.586652871184687"/>
    <x v="5"/>
  </r>
  <r>
    <d v="2024-10-31T00:00:00"/>
    <s v="Local transport"/>
    <x v="0"/>
    <x v="1"/>
    <n v="20000"/>
    <n v="3866"/>
    <n v="5.173305742369374"/>
    <x v="10"/>
  </r>
  <r>
    <d v="2024-10-31T00:00:00"/>
    <s v="Local transport"/>
    <x v="0"/>
    <x v="1"/>
    <n v="6000"/>
    <n v="3866"/>
    <n v="1.5519917227108122"/>
    <x v="10"/>
  </r>
  <r>
    <d v="2024-10-31T00:00:00"/>
    <s v="Local transport"/>
    <x v="0"/>
    <x v="1"/>
    <n v="12000"/>
    <n v="3866"/>
    <n v="3.1039834454216244"/>
    <x v="10"/>
  </r>
  <r>
    <d v="2024-10-31T00:00:00"/>
    <s v="Local transport"/>
    <x v="0"/>
    <x v="1"/>
    <n v="5000"/>
    <n v="3866"/>
    <n v="1.2933264355923435"/>
    <x v="10"/>
  </r>
  <r>
    <d v="2024-10-31T00:00:00"/>
    <s v="Local transport"/>
    <x v="0"/>
    <x v="1"/>
    <n v="3000"/>
    <n v="3866"/>
    <n v="0.7759958613554061"/>
    <x v="10"/>
  </r>
  <r>
    <d v="2024-10-31T00:00:00"/>
    <s v="Local transport"/>
    <x v="0"/>
    <x v="1"/>
    <n v="18000"/>
    <n v="3866"/>
    <n v="4.6559751681324366"/>
    <x v="10"/>
  </r>
  <r>
    <d v="2024-10-31T00:00:00"/>
    <s v="Local Transport"/>
    <x v="0"/>
    <x v="1"/>
    <n v="8000"/>
    <n v="3866"/>
    <n v="2.0693222969477496"/>
    <x v="3"/>
  </r>
  <r>
    <d v="2024-10-31T00:00:00"/>
    <s v="Local Transport"/>
    <x v="0"/>
    <x v="1"/>
    <n v="4000"/>
    <n v="3866"/>
    <n v="1.0346611484738748"/>
    <x v="3"/>
  </r>
  <r>
    <d v="2024-10-31T00:00:00"/>
    <s v="Local Transport"/>
    <x v="0"/>
    <x v="1"/>
    <n v="15000"/>
    <n v="3866"/>
    <n v="3.8799793067770305"/>
    <x v="3"/>
  </r>
  <r>
    <d v="2024-10-31T00:00:00"/>
    <s v="Local Transport"/>
    <x v="0"/>
    <x v="1"/>
    <n v="9000"/>
    <n v="3866"/>
    <n v="2.3279875840662183"/>
    <x v="3"/>
  </r>
  <r>
    <d v="2024-10-31T00:00:00"/>
    <s v="Bought lunch with Josephine"/>
    <x v="1"/>
    <x v="1"/>
    <n v="10000"/>
    <n v="3866"/>
    <n v="2.586652871184687"/>
    <x v="3"/>
  </r>
  <r>
    <d v="2024-10-31T00:00:00"/>
    <s v="Bought food for mukisa"/>
    <x v="1"/>
    <x v="1"/>
    <n v="10000"/>
    <n v="3866"/>
    <n v="2.586652871184687"/>
    <x v="3"/>
  </r>
  <r>
    <d v="2024-10-31T00:00:00"/>
    <s v="Local Transport"/>
    <x v="0"/>
    <x v="0"/>
    <n v="15000"/>
    <n v="3866"/>
    <n v="3.8799793067770305"/>
    <x v="0"/>
  </r>
  <r>
    <d v="2024-10-31T00:00:00"/>
    <s v="Local Transport"/>
    <x v="0"/>
    <x v="0"/>
    <n v="20000"/>
    <n v="3866"/>
    <n v="5.173305742369374"/>
    <x v="0"/>
  </r>
  <r>
    <d v="2024-10-31T00:00:00"/>
    <s v="Local Transport"/>
    <x v="0"/>
    <x v="0"/>
    <n v="17000"/>
    <n v="3866"/>
    <n v="4.3973098810139684"/>
    <x v="0"/>
  </r>
  <r>
    <d v="2024-10-31T00:00:00"/>
    <s v="Local Transport"/>
    <x v="0"/>
    <x v="0"/>
    <n v="16000"/>
    <n v="3866"/>
    <n v="4.1386445938954992"/>
    <x v="0"/>
  </r>
  <r>
    <d v="2024-10-31T00:00:00"/>
    <s v="Hakim trust building"/>
    <x v="1"/>
    <x v="0"/>
    <n v="15000"/>
    <n v="3866"/>
    <n v="3.8799793067770305"/>
    <x v="0"/>
  </r>
  <r>
    <d v="2024-10-31T00:00:00"/>
    <s v="Airtime "/>
    <x v="1"/>
    <x v="0"/>
    <n v="5000"/>
    <n v="3866"/>
    <n v="1.2933264355923435"/>
    <x v="0"/>
  </r>
  <r>
    <d v="2024-10-31T00:00:00"/>
    <s v="Local Transport"/>
    <x v="0"/>
    <x v="0"/>
    <n v="25000"/>
    <n v="3866"/>
    <n v="6.466632177961718"/>
    <x v="4"/>
  </r>
  <r>
    <d v="2024-10-31T00:00:00"/>
    <s v="Local Transport"/>
    <x v="0"/>
    <x v="0"/>
    <n v="15000"/>
    <n v="3866"/>
    <n v="3.8799793067770305"/>
    <x v="4"/>
  </r>
  <r>
    <d v="2024-10-31T00:00:00"/>
    <s v="Local Transport"/>
    <x v="0"/>
    <x v="0"/>
    <n v="7000"/>
    <n v="3866"/>
    <n v="1.8106570098292809"/>
    <x v="4"/>
  </r>
  <r>
    <d v="2024-10-31T00:00:00"/>
    <s v="Local Transport"/>
    <x v="0"/>
    <x v="0"/>
    <n v="13000"/>
    <n v="3866"/>
    <n v="3.3626487325400931"/>
    <x v="4"/>
  </r>
  <r>
    <d v="2024-10-31T00:00:00"/>
    <s v="Local Transport"/>
    <x v="0"/>
    <x v="0"/>
    <n v="17000"/>
    <n v="3866"/>
    <n v="4.3973098810139684"/>
    <x v="4"/>
  </r>
  <r>
    <d v="2024-10-31T00:00:00"/>
    <s v="Airtime for Brian"/>
    <x v="1"/>
    <x v="0"/>
    <n v="5000"/>
    <n v="3866"/>
    <n v="1.2933264355923435"/>
    <x v="4"/>
  </r>
  <r>
    <d v="2024-10-31T00:00:00"/>
    <s v="soda for Ruff and Brian"/>
    <x v="1"/>
    <x v="0"/>
    <n v="11000"/>
    <n v="3866"/>
    <n v="2.8453181583031557"/>
    <x v="4"/>
  </r>
  <r>
    <d v="2024-10-31T00:00:00"/>
    <s v="Fuel for Rebbecca's car"/>
    <x v="0"/>
    <x v="2"/>
    <n v="100000"/>
    <n v="3866"/>
    <n v="25.866528711846872"/>
    <x v="7"/>
  </r>
  <r>
    <d v="2024-10-31T00:00:00"/>
    <s v="Purchase of a ream for Rebecca"/>
    <x v="2"/>
    <x v="3"/>
    <n v="24600"/>
    <n v="3866"/>
    <n v="6.3631660631143303"/>
    <x v="7"/>
  </r>
  <r>
    <d v="2024-10-31T00:00:00"/>
    <s v="Hire of wish car 1 day"/>
    <x v="0"/>
    <x v="2"/>
    <n v="170000"/>
    <n v="3866"/>
    <n v="43.973098810139682"/>
    <x v="8"/>
  </r>
  <r>
    <d v="2024-10-31T00:00:00"/>
    <s v="local transport"/>
    <x v="0"/>
    <x v="2"/>
    <n v="10000"/>
    <n v="3866"/>
    <n v="2.586652871184687"/>
    <x v="7"/>
  </r>
  <r>
    <d v="2024-10-31T00:00:00"/>
    <s v="local transport"/>
    <x v="0"/>
    <x v="2"/>
    <n v="10000"/>
    <n v="3866"/>
    <n v="2.586652871184687"/>
    <x v="7"/>
  </r>
  <r>
    <d v="2024-10-31T00:00:00"/>
    <s v="Airtime for Rebecca"/>
    <x v="9"/>
    <x v="2"/>
    <n v="60000"/>
    <n v="3866"/>
    <n v="15.519917227108122"/>
    <x v="7"/>
  </r>
  <r>
    <d v="2024-10-31T00:00:00"/>
    <s v="Airtime for Rebecca(Ronald)"/>
    <x v="9"/>
    <x v="2"/>
    <n v="20000"/>
    <n v="3866"/>
    <n v="5.173305742369374"/>
    <x v="7"/>
  </r>
  <r>
    <d v="2024-10-31T00:00:00"/>
    <s v="local transport"/>
    <x v="0"/>
    <x v="2"/>
    <n v="5000"/>
    <n v="3866"/>
    <n v="1.2933264355923435"/>
    <x v="8"/>
  </r>
  <r>
    <d v="2024-10-31T00:00:00"/>
    <s v="local transport"/>
    <x v="0"/>
    <x v="2"/>
    <n v="3000"/>
    <n v="3866"/>
    <n v="0.7759958613554061"/>
    <x v="8"/>
  </r>
  <r>
    <d v="2024-10-31T00:00:00"/>
    <s v="local transport"/>
    <x v="0"/>
    <x v="2"/>
    <n v="4000"/>
    <n v="3866"/>
    <n v="1.0346611484738748"/>
    <x v="8"/>
  </r>
  <r>
    <d v="2024-10-31T00:00:00"/>
    <s v="Lunch  for lydia"/>
    <x v="5"/>
    <x v="2"/>
    <n v="30000"/>
    <n v="3866"/>
    <n v="7.759958613554061"/>
    <x v="8"/>
  </r>
  <r>
    <d v="2024-10-31T00:00:00"/>
    <s v="Bank charges chq; 402"/>
    <x v="4"/>
    <x v="3"/>
    <n v="30000"/>
    <n v="3866"/>
    <n v="7.759958613554061"/>
    <x v="6"/>
  </r>
  <r>
    <d v="2024-10-31T00:00:00"/>
    <s v="Refreshments for Lydia"/>
    <x v="5"/>
    <x v="2"/>
    <n v="7000"/>
    <n v="3866"/>
    <n v="1.8106570098292809"/>
    <x v="8"/>
  </r>
  <r>
    <d v="2024-10-31T00:00:00"/>
    <s v="Bank transfer charges"/>
    <x v="4"/>
    <x v="3"/>
    <n v="2000"/>
    <n v="3866"/>
    <n v="0.5173305742369374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d v="2024-10-01T00:00:00"/>
    <s v="Balance from Sept 2024"/>
    <m/>
    <m/>
    <m/>
    <m/>
    <n v="40000"/>
    <x v="0"/>
  </r>
  <r>
    <d v="2024-10-07T00:00:00"/>
    <s v="Mission Budget for 1 day"/>
    <s v="Advance"/>
    <s v="Management"/>
    <m/>
    <n v="190000"/>
    <n v="230000"/>
    <x v="0"/>
  </r>
  <r>
    <d v="2024-10-07T00:00:00"/>
    <s v="Airtime for Lydia"/>
    <s v="Telephone"/>
    <s v="Management"/>
    <n v="50000"/>
    <m/>
    <n v="180000"/>
    <x v="1"/>
  </r>
  <r>
    <d v="2024-10-07T00:00:00"/>
    <s v="Airtime for Ashiraf"/>
    <s v="Telephone"/>
    <s v="Legal Legal"/>
    <n v="20000"/>
    <m/>
    <n v="160000"/>
    <x v="2"/>
  </r>
  <r>
    <d v="2024-09-03T00:00:00"/>
    <s v="Airtime to Mary"/>
    <s v="Telephone"/>
    <s v="Management"/>
    <n v="30000"/>
    <m/>
    <n v="130000"/>
    <x v="3"/>
  </r>
  <r>
    <d v="2024-10-07T00:00:00"/>
    <s v="Airtime for i07"/>
    <s v="Telephone"/>
    <s v="Investigations"/>
    <n v="25000"/>
    <m/>
    <n v="105000"/>
    <x v="4"/>
  </r>
  <r>
    <d v="2024-10-07T00:00:00"/>
    <s v="Airtime for i18"/>
    <s v="Telephone"/>
    <s v="Investigations"/>
    <n v="25000"/>
    <m/>
    <n v="80000"/>
    <x v="5"/>
  </r>
  <r>
    <d v="2024-10-07T00:00:00"/>
    <s v="Airtime for Ruff"/>
    <s v="Telephone"/>
    <s v="Legal Legal"/>
    <n v="20000"/>
    <m/>
    <n v="60000"/>
    <x v="6"/>
  </r>
  <r>
    <d v="2024-10-07T00:00:00"/>
    <s v="Airtime for Judith"/>
    <s v="Telephone"/>
    <s v="Legal Legal"/>
    <n v="20000"/>
    <m/>
    <n v="40000"/>
    <x v="7"/>
  </r>
  <r>
    <d v="2024-10-15T00:00:00"/>
    <s v="Mission Budget for 1 day"/>
    <s v="Advance"/>
    <s v="Management"/>
    <m/>
    <n v="160000"/>
    <n v="200000"/>
    <x v="8"/>
  </r>
  <r>
    <d v="2024-10-15T00:00:00"/>
    <s v="Airtime for Lydia"/>
    <s v="Data"/>
    <s v="Management"/>
    <n v="40000"/>
    <m/>
    <n v="160000"/>
    <x v="1"/>
  </r>
  <r>
    <d v="2024-10-15T00:00:00"/>
    <s v="Airtime for Mary"/>
    <s v="Telephone"/>
    <s v="Management"/>
    <n v="30000"/>
    <m/>
    <n v="130000"/>
    <x v="3"/>
  </r>
  <r>
    <d v="2024-10-15T00:00:00"/>
    <s v="Airtime for Ashiraf"/>
    <s v="Telephone"/>
    <s v="Legal Legal"/>
    <n v="20000"/>
    <m/>
    <n v="110000"/>
    <x v="2"/>
  </r>
  <r>
    <d v="2024-10-15T00:00:00"/>
    <s v="Airtime for i07"/>
    <s v="Telephone"/>
    <s v="Investigations"/>
    <n v="25000"/>
    <m/>
    <n v="85000"/>
    <x v="4"/>
  </r>
  <r>
    <d v="2024-10-15T00:00:00"/>
    <s v="Airtime for i18"/>
    <s v="Telephone"/>
    <s v="Investigations"/>
    <n v="25000"/>
    <m/>
    <n v="60000"/>
    <x v="5"/>
  </r>
  <r>
    <d v="2024-10-15T00:00:00"/>
    <s v="Airtime for Ruff"/>
    <s v="Telephone"/>
    <s v="Legal Legal"/>
    <n v="20000"/>
    <m/>
    <n v="40000"/>
    <x v="6"/>
  </r>
  <r>
    <d v="2024-10-15T00:00:00"/>
    <s v="Airtime for Rebecca"/>
    <s v="Telephone"/>
    <s v="Management"/>
    <n v="50000"/>
    <m/>
    <n v="-10000"/>
    <x v="9"/>
  </r>
  <r>
    <d v="2024-10-21T00:00:00"/>
    <s v="Mission Budget for 1 day"/>
    <s v="Advance"/>
    <s v="Management"/>
    <m/>
    <n v="180000"/>
    <n v="170000"/>
    <x v="0"/>
  </r>
  <r>
    <d v="2024-10-21T00:00:00"/>
    <s v="Airtime for Lydia"/>
    <s v="Telephone"/>
    <s v="Management"/>
    <n v="50000"/>
    <m/>
    <n v="120000"/>
    <x v="1"/>
  </r>
  <r>
    <d v="2024-10-21T00:00:00"/>
    <s v="Airtime for Mary"/>
    <s v="Telephone"/>
    <s v="Management"/>
    <n v="30000"/>
    <m/>
    <n v="90000"/>
    <x v="3"/>
  </r>
  <r>
    <d v="2024-10-22T00:00:00"/>
    <s v="Airtime for Ashiraf"/>
    <s v="Telephone"/>
    <s v="Legal Legal"/>
    <n v="20000"/>
    <m/>
    <n v="70000"/>
    <x v="2"/>
  </r>
  <r>
    <d v="2024-10-21T00:00:00"/>
    <s v="Airtime for Ruff"/>
    <s v="Telephone"/>
    <s v="Legal Legal"/>
    <n v="20000"/>
    <m/>
    <n v="50000"/>
    <x v="6"/>
  </r>
  <r>
    <d v="2024-10-21T00:00:00"/>
    <s v="Airtime for i07"/>
    <s v="Telephone"/>
    <s v="Investigations"/>
    <n v="25000"/>
    <m/>
    <n v="25000"/>
    <x v="4"/>
  </r>
  <r>
    <d v="2024-10-21T00:00:00"/>
    <s v="Airtime for i18"/>
    <s v="Telephone"/>
    <s v="Investigations"/>
    <n v="25000"/>
    <m/>
    <n v="0"/>
    <x v="5"/>
  </r>
  <r>
    <d v="2024-10-29T00:00:00"/>
    <s v="Mission Budget for 1 day"/>
    <s v="Advance"/>
    <s v="Management"/>
    <m/>
    <n v="220000"/>
    <n v="220000"/>
    <x v="0"/>
  </r>
  <r>
    <d v="2024-10-29T00:00:00"/>
    <s v="Airtime for Lydia"/>
    <s v="Telephone"/>
    <s v="Management"/>
    <n v="50000"/>
    <m/>
    <n v="170000"/>
    <x v="1"/>
  </r>
  <r>
    <d v="2024-10-29T00:00:00"/>
    <s v="Airtime for Mary"/>
    <s v="Telephone"/>
    <s v="Management"/>
    <n v="30000"/>
    <m/>
    <n v="140000"/>
    <x v="3"/>
  </r>
  <r>
    <d v="2024-10-29T00:00:00"/>
    <s v="Airtime for Ashiraf"/>
    <s v="Telephone"/>
    <s v="Legal Legal"/>
    <n v="20000"/>
    <m/>
    <n v="120000"/>
    <x v="2"/>
  </r>
  <r>
    <d v="2024-10-29T00:00:00"/>
    <s v="Airtime for Ruff"/>
    <s v="Telephone"/>
    <s v="Legal Legal"/>
    <n v="20000"/>
    <m/>
    <n v="100000"/>
    <x v="6"/>
  </r>
  <r>
    <d v="2024-10-29T00:00:00"/>
    <s v="Airtime for i07"/>
    <s v="Telephone"/>
    <s v="Investigations"/>
    <n v="25000"/>
    <m/>
    <n v="75000"/>
    <x v="4"/>
  </r>
  <r>
    <d v="2024-10-29T00:00:00"/>
    <s v="Airtime for i18"/>
    <s v="Telephone"/>
    <s v="Investigations"/>
    <n v="25000"/>
    <m/>
    <n v="50000"/>
    <x v="5"/>
  </r>
  <r>
    <d v="2024-10-29T00:00:00"/>
    <s v="Airtime for i41"/>
    <s v="Telephone"/>
    <s v="Investigations"/>
    <n v="25000"/>
    <m/>
    <n v="25000"/>
    <x v="10"/>
  </r>
  <r>
    <d v="2024-10-29T00:00:00"/>
    <s v="Airtime for i93"/>
    <s v="Telephone"/>
    <s v="Investigations"/>
    <n v="25000"/>
    <m/>
    <n v="0"/>
    <x v="11"/>
  </r>
  <r>
    <d v="2024-10-31T00:00:00"/>
    <s v="Mission Budget for 1 day"/>
    <s v="Advance"/>
    <s v="Management"/>
    <m/>
    <n v="80000"/>
    <n v="80000"/>
    <x v="0"/>
  </r>
  <r>
    <d v="2024-10-31T00:00:00"/>
    <s v="Airtime for Rebecca"/>
    <s v="Telephone"/>
    <s v="Management"/>
    <n v="60000"/>
    <m/>
    <n v="20000"/>
    <x v="9"/>
  </r>
  <r>
    <d v="2024-10-31T00:00:00"/>
    <s v="Airtime for Rebecca(Ronald)"/>
    <s v="Telephone"/>
    <s v="Management"/>
    <n v="20000"/>
    <m/>
    <n v="0"/>
    <x v="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d v="2024-10-01T00:00:00"/>
    <s v="Cash Box September 2024"/>
    <m/>
    <m/>
    <m/>
    <m/>
    <n v="8161476"/>
    <x v="0"/>
  </r>
  <r>
    <d v="2024-10-01T00:00:00"/>
    <s v="Mission budget for 1 day"/>
    <s v="Advance"/>
    <s v="Legal "/>
    <n v="50000"/>
    <m/>
    <n v="8111476"/>
    <x v="1"/>
  </r>
  <r>
    <d v="2024-10-01T00:00:00"/>
    <s v="Mission budget for 1 day"/>
    <s v="Advance"/>
    <s v="Legal "/>
    <n v="70000"/>
    <m/>
    <n v="8041476"/>
    <x v="2"/>
  </r>
  <r>
    <d v="2024-10-01T00:00:00"/>
    <s v="Mission budget for 1 day"/>
    <s v="Advance"/>
    <s v="Investigations"/>
    <n v="105000"/>
    <m/>
    <n v="7936476"/>
    <x v="3"/>
  </r>
  <r>
    <d v="2024-10-01T00:00:00"/>
    <s v="Mission budget for 1 day"/>
    <s v="Advance"/>
    <s v="Investigations"/>
    <n v="50000"/>
    <m/>
    <n v="7886476"/>
    <x v="4"/>
  </r>
  <r>
    <d v="2024-10-01T00:00:00"/>
    <s v="Mission budget for 1 day"/>
    <s v="Advance"/>
    <s v="Legal "/>
    <n v="90000"/>
    <m/>
    <n v="7796476"/>
    <x v="5"/>
  </r>
  <r>
    <d v="2024-10-01T00:00:00"/>
    <s v="Mission budget for 1 day"/>
    <s v="Advance"/>
    <s v="Management"/>
    <n v="31000"/>
    <m/>
    <n v="7765476"/>
    <x v="6"/>
  </r>
  <r>
    <d v="2024-10-01T00:00:00"/>
    <s v="Mission budget for 1 day"/>
    <s v="Advance"/>
    <s v="Management"/>
    <n v="92000"/>
    <m/>
    <n v="7673476"/>
    <x v="6"/>
  </r>
  <r>
    <d v="2024-10-01T00:00:00"/>
    <s v="Mission budget for 1 day"/>
    <s v="Advance"/>
    <s v="Management"/>
    <n v="50000"/>
    <m/>
    <n v="7623476"/>
    <x v="6"/>
  </r>
  <r>
    <d v="2024-10-01T00:00:00"/>
    <s v="Mission budget for 1 day"/>
    <s v="Advance"/>
    <s v="Management"/>
    <n v="55000"/>
    <m/>
    <n v="7568476"/>
    <x v="6"/>
  </r>
  <r>
    <d v="2024-10-02T00:00:00"/>
    <s v="Reimbursement to the project"/>
    <s v="Advance"/>
    <s v="Legal "/>
    <m/>
    <n v="5000"/>
    <n v="7573476"/>
    <x v="1"/>
  </r>
  <r>
    <d v="2024-10-02T00:00:00"/>
    <s v="Reimbursement to i07"/>
    <s v="Advance"/>
    <s v="Investigations"/>
    <n v="5000"/>
    <m/>
    <n v="7568476"/>
    <x v="3"/>
  </r>
  <r>
    <d v="2024-10-02T00:00:00"/>
    <s v="Reimbursement to Raff"/>
    <s v="Advance"/>
    <s v="Legal "/>
    <n v="9000"/>
    <m/>
    <n v="7559476"/>
    <x v="5"/>
  </r>
  <r>
    <d v="2024-10-02T00:00:00"/>
    <s v="Reimbursement to the project"/>
    <s v="Advance"/>
    <s v="Management"/>
    <m/>
    <n v="37000"/>
    <n v="7596476"/>
    <x v="6"/>
  </r>
  <r>
    <d v="2024-10-02T00:00:00"/>
    <s v="Mission budget for 3 days"/>
    <s v="Advance"/>
    <s v="Investigations"/>
    <n v="500000"/>
    <m/>
    <n v="7096476"/>
    <x v="3"/>
  </r>
  <r>
    <d v="2024-10-02T00:00:00"/>
    <s v="Mission budget for 1 day"/>
    <s v="Advance"/>
    <s v="Legal "/>
    <n v="85000"/>
    <m/>
    <n v="7011476"/>
    <x v="5"/>
  </r>
  <r>
    <d v="2024-10-02T00:00:00"/>
    <s v="Mission budget for 1 day"/>
    <s v="Advance"/>
    <s v="Investigations"/>
    <n v="53000"/>
    <m/>
    <n v="6958476"/>
    <x v="3"/>
  </r>
  <r>
    <d v="2024-10-02T00:00:00"/>
    <s v="Mission budget for 1 day"/>
    <s v="Advance"/>
    <s v="Legal "/>
    <n v="67000"/>
    <m/>
    <n v="6891476"/>
    <x v="1"/>
  </r>
  <r>
    <d v="2024-10-02T00:00:00"/>
    <s v="Mission budget for 1 day"/>
    <s v="Advance"/>
    <s v="Legal "/>
    <n v="100000"/>
    <m/>
    <n v="6791476"/>
    <x v="2"/>
  </r>
  <r>
    <d v="2024-10-02T00:00:00"/>
    <s v="Mission budget for 1 day"/>
    <s v="Advance"/>
    <s v="Management"/>
    <n v="20000"/>
    <m/>
    <n v="6771476"/>
    <x v="6"/>
  </r>
  <r>
    <d v="2024-10-02T00:00:00"/>
    <s v="Mission budget for 1 day"/>
    <s v="Advance"/>
    <s v="Legal "/>
    <n v="300000"/>
    <m/>
    <n v="6471476"/>
    <x v="7"/>
  </r>
  <r>
    <d v="2024-10-02T00:00:00"/>
    <s v=" Reimbursement to the project"/>
    <s v="Advance"/>
    <s v="Legal "/>
    <m/>
    <n v="4000"/>
    <n v="6475476"/>
    <x v="5"/>
  </r>
  <r>
    <d v="2024-10-02T00:00:00"/>
    <s v="Reimbursement to Ashiraf"/>
    <s v="Advance"/>
    <s v="Legal "/>
    <n v="2000"/>
    <m/>
    <n v="6473476"/>
    <x v="1"/>
  </r>
  <r>
    <d v="2024-10-03T00:00:00"/>
    <s v="Mission budget for 1 day"/>
    <s v="Advance"/>
    <s v="Legal "/>
    <n v="65000"/>
    <m/>
    <n v="6408476"/>
    <x v="5"/>
  </r>
  <r>
    <d v="2024-10-03T00:00:00"/>
    <s v="Mission budget for 1 day"/>
    <s v="Advance"/>
    <s v="Legal "/>
    <n v="75000"/>
    <m/>
    <n v="6333476"/>
    <x v="1"/>
  </r>
  <r>
    <d v="2024-10-03T00:00:00"/>
    <s v="Mission budget for 1 day"/>
    <s v="Advance"/>
    <s v="Legal "/>
    <n v="101000"/>
    <m/>
    <n v="6232476"/>
    <x v="2"/>
  </r>
  <r>
    <d v="2024-10-03T00:00:00"/>
    <s v="Mission budget for 1 day"/>
    <s v="Advance"/>
    <s v="Management"/>
    <n v="20000"/>
    <m/>
    <n v="6212476"/>
    <x v="6"/>
  </r>
  <r>
    <d v="2024-10-03T00:00:00"/>
    <s v="Mission budget for 1 day"/>
    <s v="Advance"/>
    <s v="Management"/>
    <n v="251000"/>
    <m/>
    <n v="5961476"/>
    <x v="7"/>
  </r>
  <r>
    <d v="2024-10-03T00:00:00"/>
    <s v="Reimbursement to project"/>
    <s v="Advance"/>
    <s v="Legal"/>
    <m/>
    <n v="2000"/>
    <n v="5963476"/>
    <x v="5"/>
  </r>
  <r>
    <d v="2024-10-04T00:00:00"/>
    <s v="Reimbursement to the project"/>
    <s v="Advance"/>
    <s v="Legal"/>
    <m/>
    <n v="7000"/>
    <n v="5970476"/>
    <x v="2"/>
  </r>
  <r>
    <d v="2024-10-04T00:00:00"/>
    <s v="Mission budget for 1 day"/>
    <s v="Advance"/>
    <s v="Management"/>
    <n v="300000"/>
    <m/>
    <n v="5670476"/>
    <x v="6"/>
  </r>
  <r>
    <d v="2024-10-04T00:00:00"/>
    <s v="Mission budget for 1 day"/>
    <s v="Advance"/>
    <s v="Management"/>
    <n v="88000"/>
    <m/>
    <n v="5582476"/>
    <x v="8"/>
  </r>
  <r>
    <d v="2024-10-03T00:00:00"/>
    <m/>
    <s v="Advance"/>
    <s v="Legal"/>
    <m/>
    <n v="3000"/>
    <n v="5585476"/>
    <x v="1"/>
  </r>
  <r>
    <d v="2024-10-04T00:00:00"/>
    <s v="Mission budget for 1 day"/>
    <s v="Advance"/>
    <s v="Legal"/>
    <n v="85000"/>
    <m/>
    <n v="5500476"/>
    <x v="1"/>
  </r>
  <r>
    <d v="2024-10-04T00:00:00"/>
    <s v="Mission budget for 1 day"/>
    <s v="Advance"/>
    <s v="Legal"/>
    <n v="50000"/>
    <m/>
    <n v="5450476"/>
    <x v="2"/>
  </r>
  <r>
    <d v="2024-10-04T00:00:00"/>
    <s v="Mission budget for 1 day"/>
    <s v="Advance"/>
    <s v="Management"/>
    <n v="20000"/>
    <m/>
    <n v="5430476"/>
    <x v="6"/>
  </r>
  <r>
    <d v="2024-10-04T00:00:00"/>
    <s v="Mission budget for 1 day"/>
    <s v="Advance"/>
    <s v="Legal"/>
    <n v="90000"/>
    <m/>
    <n v="5340476"/>
    <x v="5"/>
  </r>
  <r>
    <d v="2024-10-04T00:00:00"/>
    <s v="Mission budget for 1 day"/>
    <s v="Advance"/>
    <s v="Management"/>
    <n v="300000"/>
    <m/>
    <n v="5040476"/>
    <x v="7"/>
  </r>
  <r>
    <d v="2024-10-04T00:00:00"/>
    <s v="Mission budget for 1 day"/>
    <s v="Advance"/>
    <s v="Management"/>
    <n v="100000"/>
    <m/>
    <n v="4940476"/>
    <x v="6"/>
  </r>
  <r>
    <d v="2024-10-04T00:00:00"/>
    <s v="Mission budget for 1 day"/>
    <s v="Advance"/>
    <s v="Management"/>
    <n v="41000"/>
    <m/>
    <n v="4899476"/>
    <x v="6"/>
  </r>
  <r>
    <d v="2024-10-04T00:00:00"/>
    <s v="Mission budget for 1 day"/>
    <s v="Advance"/>
    <s v="Management"/>
    <n v="60000"/>
    <m/>
    <n v="4839476"/>
    <x v="6"/>
  </r>
  <r>
    <d v="2024-10-04T00:00:00"/>
    <s v="Reimbursement to project"/>
    <s v="Advance"/>
    <s v="Management"/>
    <m/>
    <n v="30000"/>
    <n v="4869476"/>
    <x v="6"/>
  </r>
  <r>
    <d v="2024-10-04T00:00:00"/>
    <s v="Reimbursement to Ashiraf"/>
    <s v="Advance"/>
    <s v="Legal"/>
    <n v="8000"/>
    <m/>
    <n v="4861476"/>
    <x v="1"/>
  </r>
  <r>
    <d v="2024-10-04T00:00:00"/>
    <s v="Reimbursement to project"/>
    <s v="Advance"/>
    <s v="Legal"/>
    <m/>
    <n v="4000"/>
    <n v="4865476"/>
    <x v="5"/>
  </r>
  <r>
    <d v="2024-10-05T00:00:00"/>
    <s v="Mission budget for 1 day"/>
    <s v="Advance"/>
    <s v="Legal"/>
    <n v="50000"/>
    <m/>
    <n v="4815476"/>
    <x v="2"/>
  </r>
  <r>
    <d v="2024-10-05T00:00:00"/>
    <s v="Mission budget for 1 day"/>
    <s v="Advance"/>
    <s v="Legal"/>
    <n v="50000"/>
    <m/>
    <n v="4765476"/>
    <x v="5"/>
  </r>
  <r>
    <d v="2024-10-05T00:00:00"/>
    <s v="Mission budget for 1 day"/>
    <s v="Advance"/>
    <s v="Legal"/>
    <n v="30000"/>
    <m/>
    <n v="4735476"/>
    <x v="1"/>
  </r>
  <r>
    <d v="2024-10-05T00:00:00"/>
    <s v="Mission budget for 1 day"/>
    <s v="Advance"/>
    <s v="Management"/>
    <n v="20000"/>
    <m/>
    <n v="4715476"/>
    <x v="6"/>
  </r>
  <r>
    <d v="2024-10-07T00:00:00"/>
    <s v="Mission budget for 1 day"/>
    <s v="Advance"/>
    <s v="Investigations"/>
    <n v="60000"/>
    <m/>
    <n v="4655476"/>
    <x v="4"/>
  </r>
  <r>
    <d v="2024-10-07T00:00:00"/>
    <s v="Mission budget for 1 day"/>
    <s v="Advance"/>
    <s v="Legal"/>
    <n v="85000"/>
    <m/>
    <n v="4570476"/>
    <x v="5"/>
  </r>
  <r>
    <d v="2024-10-07T00:00:00"/>
    <s v="Mission budget for 1 day"/>
    <s v="Advance"/>
    <s v="Management"/>
    <n v="161000"/>
    <m/>
    <n v="4409476"/>
    <x v="8"/>
  </r>
  <r>
    <d v="2024-10-07T00:00:00"/>
    <s v="Mission budget for 1 day"/>
    <s v="Advance"/>
    <s v="Management"/>
    <n v="190000"/>
    <m/>
    <n v="4219476"/>
    <x v="9"/>
  </r>
  <r>
    <d v="2024-10-07T00:00:00"/>
    <s v="Mission budget for 1 day"/>
    <s v="Advance"/>
    <s v="Legal"/>
    <n v="50000"/>
    <m/>
    <n v="4169476"/>
    <x v="2"/>
  </r>
  <r>
    <d v="2024-10-07T00:00:00"/>
    <s v="Mission budget for 1 day"/>
    <s v="Advance"/>
    <s v="Management"/>
    <n v="20000"/>
    <m/>
    <n v="4149476"/>
    <x v="6"/>
  </r>
  <r>
    <d v="2024-10-07T00:00:00"/>
    <s v="Mission budget for 1 day"/>
    <s v="Advance"/>
    <s v="Investigations"/>
    <n v="51000"/>
    <m/>
    <n v="4098476"/>
    <x v="3"/>
  </r>
  <r>
    <d v="2024-10-07T00:00:00"/>
    <s v="Reimbursement to the project"/>
    <s v="Advance"/>
    <s v="Investigations"/>
    <m/>
    <n v="1000"/>
    <n v="4099476"/>
    <x v="4"/>
  </r>
  <r>
    <d v="2024-10-07T00:00:00"/>
    <s v="Reimbursement to the project"/>
    <s v="Advance"/>
    <s v="Management"/>
    <m/>
    <n v="73000"/>
    <n v="4172476"/>
    <x v="8"/>
  </r>
  <r>
    <d v="2024-10-07T00:00:00"/>
    <s v="Reimbursement to i07"/>
    <s v="Advance"/>
    <s v="Management"/>
    <n v="3000"/>
    <m/>
    <n v="4169476"/>
    <x v="3"/>
  </r>
  <r>
    <d v="2024-10-07T00:00:00"/>
    <s v="Mission budget for 1 day"/>
    <s v="Advance"/>
    <s v="Management"/>
    <n v="60000"/>
    <m/>
    <n v="4109476"/>
    <x v="1"/>
  </r>
  <r>
    <d v="2024-10-07T00:00:00"/>
    <s v="Reimbursement to project"/>
    <s v="Advance"/>
    <s v="Legal"/>
    <m/>
    <n v="1000"/>
    <n v="4110476"/>
    <x v="1"/>
  </r>
  <r>
    <d v="2024-10-08T00:00:00"/>
    <s v="Mission budget for 1 day"/>
    <s v="Advance"/>
    <s v="Legal"/>
    <n v="50000"/>
    <m/>
    <n v="4060476"/>
    <x v="1"/>
  </r>
  <r>
    <d v="2024-10-08T00:00:00"/>
    <s v="Mission budget for 1 day"/>
    <s v="Advance"/>
    <s v="Legal"/>
    <n v="70000"/>
    <m/>
    <n v="3990476"/>
    <x v="2"/>
  </r>
  <r>
    <d v="2024-10-08T00:00:00"/>
    <s v="Mission budget for 1 day"/>
    <s v="Advance"/>
    <s v="Investigations"/>
    <n v="80000"/>
    <m/>
    <n v="3910476"/>
    <x v="4"/>
  </r>
  <r>
    <d v="2024-10-08T00:00:00"/>
    <s v="Mission budget for 1 day"/>
    <s v="Advance"/>
    <s v="Investigations"/>
    <n v="67000"/>
    <m/>
    <n v="3843476"/>
    <x v="3"/>
  </r>
  <r>
    <d v="2024-10-08T00:00:00"/>
    <s v="Mission budget for 1 day"/>
    <s v="Advance"/>
    <s v="Management"/>
    <n v="200000"/>
    <m/>
    <n v="3643476"/>
    <x v="8"/>
  </r>
  <r>
    <d v="2024-10-08T00:00:00"/>
    <s v="Reimbursement to the project"/>
    <s v="Advance"/>
    <s v="Management"/>
    <m/>
    <n v="3500"/>
    <n v="3646976"/>
    <x v="6"/>
  </r>
  <r>
    <d v="2024-10-08T00:00:00"/>
    <s v="Mission budget for 1 day"/>
    <s v="Advance"/>
    <s v="Management"/>
    <n v="20000"/>
    <m/>
    <n v="3626976"/>
    <x v="6"/>
  </r>
  <r>
    <d v="2024-10-08T00:00:00"/>
    <s v="Mission budget for 1 day"/>
    <s v="Advance"/>
    <s v="Management"/>
    <n v="22000"/>
    <m/>
    <n v="3604976"/>
    <x v="6"/>
  </r>
  <r>
    <d v="2024-10-08T00:00:00"/>
    <s v="Reimbursement to the project"/>
    <s v="Advance"/>
    <s v="Investigations"/>
    <m/>
    <n v="3000"/>
    <n v="3607976"/>
    <x v="4"/>
  </r>
  <r>
    <d v="2024-10-08T00:00:00"/>
    <s v="Reimbusement to the project"/>
    <s v="Advance"/>
    <s v="Investigations"/>
    <m/>
    <n v="2000"/>
    <n v="3609976"/>
    <x v="3"/>
  </r>
  <r>
    <d v="2024-10-08T00:00:00"/>
    <s v="Reimbursement to the project"/>
    <s v="Advance"/>
    <s v="Legal"/>
    <m/>
    <n v="5000"/>
    <n v="3614976"/>
    <x v="5"/>
  </r>
  <r>
    <d v="2024-10-08T00:00:00"/>
    <s v="Reimbursement to project"/>
    <s v="Advance"/>
    <s v="Management"/>
    <m/>
    <n v="149000"/>
    <n v="3763976"/>
    <x v="8"/>
  </r>
  <r>
    <d v="2024-10-10T00:00:00"/>
    <s v="Mission budget for 1 day"/>
    <s v="Advance"/>
    <s v="Legal"/>
    <n v="70000"/>
    <m/>
    <n v="3693976"/>
    <x v="1"/>
  </r>
  <r>
    <d v="2024-10-10T00:00:00"/>
    <s v="Mission budget for 1 day"/>
    <s v="Advance"/>
    <s v="Investigations"/>
    <n v="55000"/>
    <m/>
    <n v="3638976"/>
    <x v="4"/>
  </r>
  <r>
    <d v="2024-10-10T00:00:00"/>
    <s v="Mission budget for 1 day"/>
    <s v="Advance"/>
    <s v="Investigations"/>
    <n v="67000"/>
    <m/>
    <n v="3571976"/>
    <x v="3"/>
  </r>
  <r>
    <d v="2024-10-10T00:00:00"/>
    <s v="Mission budget for 1 day"/>
    <s v="Advance"/>
    <s v="Legal"/>
    <n v="50000"/>
    <m/>
    <n v="3521976"/>
    <x v="2"/>
  </r>
  <r>
    <d v="2024-10-10T00:00:00"/>
    <s v="Mission budget for 1 day"/>
    <s v="Advance"/>
    <s v="Management"/>
    <n v="20000"/>
    <m/>
    <n v="3501976"/>
    <x v="6"/>
  </r>
  <r>
    <d v="2024-10-10T00:00:00"/>
    <s v="Reimbursement to the project"/>
    <s v="Advance"/>
    <s v="Legal"/>
    <m/>
    <n v="20000"/>
    <n v="3521976"/>
    <x v="1"/>
  </r>
  <r>
    <d v="2024-10-10T00:00:00"/>
    <s v="Reimbursement to the project"/>
    <s v="Advance"/>
    <s v="Investigations"/>
    <m/>
    <n v="1000"/>
    <n v="3522976"/>
    <x v="4"/>
  </r>
  <r>
    <d v="2024-10-10T00:00:00"/>
    <s v="Reimbursement to project"/>
    <s v="Advance"/>
    <s v="Investigations"/>
    <m/>
    <n v="1000"/>
    <n v="3523976"/>
    <x v="3"/>
  </r>
  <r>
    <d v="2024-10-11T00:00:00"/>
    <s v="Reimbursement to project"/>
    <s v="Advance"/>
    <s v="Investigations"/>
    <n v="1000"/>
    <m/>
    <n v="3522976"/>
    <x v="3"/>
  </r>
  <r>
    <d v="2024-10-11T00:00:00"/>
    <s v="Mission budget for 1 day"/>
    <s v="Advance"/>
    <s v="Investigations"/>
    <n v="77000"/>
    <m/>
    <n v="3445976"/>
    <x v="3"/>
  </r>
  <r>
    <d v="2024-10-11T00:00:00"/>
    <s v="Mission budget for 1 day"/>
    <s v="Advance"/>
    <s v="Legal"/>
    <n v="50000"/>
    <m/>
    <n v="3395976"/>
    <x v="2"/>
  </r>
  <r>
    <d v="2024-10-11T00:00:00"/>
    <s v="Mission budget for 1 day"/>
    <s v="Advance"/>
    <s v="Investigations"/>
    <n v="63000"/>
    <m/>
    <n v="3332976"/>
    <x v="4"/>
  </r>
  <r>
    <d v="2024-10-11T00:00:00"/>
    <s v="Mission budget for 1 day"/>
    <s v="Advance"/>
    <s v="Management"/>
    <n v="15000"/>
    <m/>
    <n v="3317976"/>
    <x v="8"/>
  </r>
  <r>
    <d v="2024-10-11T00:00:00"/>
    <s v="Mission budget for 1 day"/>
    <s v="Advance"/>
    <s v="Management"/>
    <n v="20000"/>
    <m/>
    <n v="3297976"/>
    <x v="6"/>
  </r>
  <r>
    <d v="2024-10-11T00:00:00"/>
    <s v="Mission budget for 1 day"/>
    <s v="Advance"/>
    <s v="Legal"/>
    <n v="75000"/>
    <m/>
    <n v="3222976"/>
    <x v="1"/>
  </r>
  <r>
    <d v="2024-10-11T00:00:00"/>
    <s v="Reimbursement to Ashiraf"/>
    <s v="Advance"/>
    <s v="Legal"/>
    <n v="13000"/>
    <m/>
    <n v="3209976"/>
    <x v="1"/>
  </r>
  <r>
    <d v="2024-10-14T00:00:00"/>
    <s v="Mission budget for 1 day"/>
    <s v="Advance"/>
    <s v="Legal"/>
    <n v="105000"/>
    <m/>
    <n v="3104976"/>
    <x v="5"/>
  </r>
  <r>
    <d v="2024-10-14T00:00:00"/>
    <s v="Mission budget for 1 day"/>
    <s v="Advance"/>
    <s v="Legal"/>
    <n v="35000"/>
    <m/>
    <n v="3069976"/>
    <x v="2"/>
  </r>
  <r>
    <d v="2024-10-14T00:00:00"/>
    <s v="Mission budget for 1 day"/>
    <s v="Advance"/>
    <s v="Investigations"/>
    <n v="95000"/>
    <m/>
    <n v="2974976"/>
    <x v="3"/>
  </r>
  <r>
    <d v="2024-10-14T00:00:00"/>
    <s v="Mission budget for 1 day"/>
    <s v="Advance"/>
    <s v="Management"/>
    <n v="20000"/>
    <m/>
    <n v="2954976"/>
    <x v="6"/>
  </r>
  <r>
    <d v="2024-10-14T00:00:00"/>
    <s v="Reimbursement to the project"/>
    <s v="Advance"/>
    <s v="Legal"/>
    <m/>
    <n v="2000"/>
    <n v="2956976"/>
    <x v="5"/>
  </r>
  <r>
    <d v="2024-10-14T00:00:00"/>
    <s v="Reimbursement to i07"/>
    <s v="Advance"/>
    <s v="Investigations"/>
    <n v="3000"/>
    <m/>
    <n v="2953976"/>
    <x v="3"/>
  </r>
  <r>
    <d v="2024-10-15T00:00:00"/>
    <s v="Mission budget for 1 day"/>
    <s v="Advance"/>
    <s v="Legal"/>
    <n v="70000"/>
    <m/>
    <n v="2883976"/>
    <x v="5"/>
  </r>
  <r>
    <d v="2024-10-15T00:00:00"/>
    <s v="Cash withdraw cheq;394"/>
    <s v="Internal transfer"/>
    <s v="Management"/>
    <m/>
    <n v="7258000"/>
    <n v="10141976"/>
    <x v="0"/>
  </r>
  <r>
    <d v="2024-10-14T00:00:00"/>
    <s v="Mission budget for 1 day"/>
    <s v="Advance"/>
    <s v="Legal"/>
    <n v="80000"/>
    <m/>
    <n v="10061976"/>
    <x v="1"/>
  </r>
  <r>
    <d v="2024-10-15T00:00:00"/>
    <s v="Mission budget for 1 day"/>
    <s v="Advance"/>
    <s v="Legal"/>
    <n v="50000"/>
    <m/>
    <n v="10011976"/>
    <x v="1"/>
  </r>
  <r>
    <d v="2024-10-15T00:00:00"/>
    <s v="Mission budget for 1 day"/>
    <s v="Advance"/>
    <s v="Investigations"/>
    <n v="63000"/>
    <m/>
    <n v="9948976"/>
    <x v="3"/>
  </r>
  <r>
    <d v="2024-10-15T00:00:00"/>
    <s v="Mission budget for 1 day"/>
    <s v="Advance"/>
    <s v="Management"/>
    <n v="20000"/>
    <m/>
    <n v="9928976"/>
    <x v="6"/>
  </r>
  <r>
    <d v="2024-10-15T00:00:00"/>
    <s v="Mission budget for 1 day"/>
    <s v="Advance"/>
    <s v="Management"/>
    <n v="10000"/>
    <m/>
    <n v="9918976"/>
    <x v="8"/>
  </r>
  <r>
    <d v="2024-10-15T00:00:00"/>
    <s v="Reimbursement to project"/>
    <s v="Advance"/>
    <s v="Legal"/>
    <m/>
    <n v="2000"/>
    <n v="9920976"/>
    <x v="5"/>
  </r>
  <r>
    <d v="2024-10-15T00:00:00"/>
    <s v="Mission budget for 1 day"/>
    <s v="Advance"/>
    <s v="Management"/>
    <n v="160000"/>
    <m/>
    <n v="9760976"/>
    <x v="9"/>
  </r>
  <r>
    <d v="2024-10-15T00:00:00"/>
    <s v="Reimbursement to project"/>
    <s v="Advance"/>
    <s v="Management"/>
    <m/>
    <n v="7000"/>
    <n v="9767976"/>
    <x v="8"/>
  </r>
  <r>
    <d v="2024-10-15T00:00:00"/>
    <s v="Reimbursement to i07"/>
    <s v="Advance"/>
    <s v="Investigations"/>
    <n v="7000"/>
    <m/>
    <n v="9760976"/>
    <x v="3"/>
  </r>
  <r>
    <d v="2024-10-16T00:00:00"/>
    <s v="Mission budget for 1 day"/>
    <s v="Advance"/>
    <s v="Legal"/>
    <n v="80000"/>
    <m/>
    <n v="9680976"/>
    <x v="5"/>
  </r>
  <r>
    <d v="2024-10-16T00:00:00"/>
    <s v="Mission budget for 1 day"/>
    <s v="Advance"/>
    <s v="Legal"/>
    <n v="85000"/>
    <m/>
    <n v="9595976"/>
    <x v="1"/>
  </r>
  <r>
    <d v="2024-10-16T00:00:00"/>
    <s v="Mission budget for 1 day"/>
    <s v="Advance"/>
    <s v="Investigations"/>
    <n v="58000"/>
    <m/>
    <n v="9537976"/>
    <x v="4"/>
  </r>
  <r>
    <d v="2024-10-16T00:00:00"/>
    <s v="Mission budget for 1 day"/>
    <s v="Advance"/>
    <s v="Management"/>
    <n v="41000"/>
    <m/>
    <n v="9496976"/>
    <x v="6"/>
  </r>
  <r>
    <d v="2024-10-16T00:00:00"/>
    <s v="Mission budget for 1 day"/>
    <s v="Advance"/>
    <s v="Management"/>
    <n v="30000"/>
    <m/>
    <n v="9466976"/>
    <x v="6"/>
  </r>
  <r>
    <d v="2024-10-16T00:00:00"/>
    <s v="Mission budget for 1 day"/>
    <s v="Advance"/>
    <s v="Management"/>
    <n v="147000"/>
    <m/>
    <n v="9319976"/>
    <x v="6"/>
  </r>
  <r>
    <d v="2024-10-16T00:00:00"/>
    <s v="Mission budget for 1 day"/>
    <s v="Advance"/>
    <s v="Management"/>
    <n v="100000"/>
    <m/>
    <n v="9219976"/>
    <x v="6"/>
  </r>
  <r>
    <d v="2024-10-16T00:00:00"/>
    <s v="Mission budget for 1 day"/>
    <s v="Advance"/>
    <s v="Management"/>
    <n v="79000"/>
    <m/>
    <n v="9140976"/>
    <x v="8"/>
  </r>
  <r>
    <d v="2024-10-16T00:00:00"/>
    <s v="Reimbursement to project"/>
    <s v="Advance"/>
    <s v="Legal"/>
    <m/>
    <n v="2000"/>
    <n v="9142976"/>
    <x v="5"/>
  </r>
  <r>
    <d v="2024-10-16T00:00:00"/>
    <s v="Reimbursement to project"/>
    <s v="Advance"/>
    <s v="Legal"/>
    <m/>
    <n v="10000"/>
    <n v="9152976"/>
    <x v="1"/>
  </r>
  <r>
    <d v="2024-10-16T00:00:00"/>
    <s v="Reimbursement to the project"/>
    <s v="Advance"/>
    <s v="Investigations"/>
    <m/>
    <n v="2000"/>
    <n v="9154976"/>
    <x v="4"/>
  </r>
  <r>
    <d v="2024-10-16T00:00:00"/>
    <s v="Reimbursement to project"/>
    <s v="Advance"/>
    <s v="Management"/>
    <m/>
    <n v="4000"/>
    <n v="9158976"/>
    <x v="6"/>
  </r>
  <r>
    <d v="2024-10-16T00:00:00"/>
    <s v="Reimbursement to mary"/>
    <s v="Advance"/>
    <s v="Management"/>
    <n v="15000"/>
    <m/>
    <n v="9143976"/>
    <x v="6"/>
  </r>
  <r>
    <d v="2024-10-16T00:00:00"/>
    <s v="Reimbursement to project"/>
    <s v="Advance"/>
    <s v="Management"/>
    <m/>
    <n v="22000"/>
    <n v="9165976"/>
    <x v="6"/>
  </r>
  <r>
    <d v="2024-10-16T00:00:00"/>
    <s v="Reimbursement to project"/>
    <s v="Advance"/>
    <s v="Investigations"/>
    <m/>
    <n v="84000"/>
    <n v="9249976"/>
    <x v="4"/>
  </r>
  <r>
    <d v="2024-10-16T00:00:00"/>
    <s v="Reimbursement to project"/>
    <s v="Advance"/>
    <s v="Management"/>
    <m/>
    <n v="23400"/>
    <n v="9273376"/>
    <x v="6"/>
  </r>
  <r>
    <d v="2024-10-17T00:00:00"/>
    <s v="Mission budget for 1 day"/>
    <s v="Advance"/>
    <s v="Management"/>
    <n v="100000"/>
    <m/>
    <n v="9173376"/>
    <x v="8"/>
  </r>
  <r>
    <d v="2024-10-17T00:00:00"/>
    <s v="Mission budget for 1 day"/>
    <s v="Advance"/>
    <s v="Management"/>
    <n v="150000"/>
    <m/>
    <n v="9023376"/>
    <x v="8"/>
  </r>
  <r>
    <d v="2024-10-17T00:00:00"/>
    <s v="Mission budget for 1 day"/>
    <s v="Advance"/>
    <s v="Management"/>
    <n v="10000"/>
    <m/>
    <n v="9013376"/>
    <x v="8"/>
  </r>
  <r>
    <d v="2024-10-17T00:00:00"/>
    <s v="Mission budget for 1 day"/>
    <s v="Advance"/>
    <s v="Investigations"/>
    <n v="66000"/>
    <m/>
    <n v="8947376"/>
    <x v="4"/>
  </r>
  <r>
    <d v="2024-10-17T00:00:00"/>
    <s v="Mission budget for 1 day"/>
    <s v="Advance"/>
    <s v="Legal"/>
    <n v="80000"/>
    <m/>
    <n v="8867376"/>
    <x v="1"/>
  </r>
  <r>
    <d v="2024-10-17T00:00:00"/>
    <s v="Mission budget for 1 day"/>
    <s v="Advance"/>
    <s v="Legal"/>
    <n v="70000"/>
    <m/>
    <n v="8797376"/>
    <x v="5"/>
  </r>
  <r>
    <d v="2024-10-17T00:00:00"/>
    <s v="Mission budget for 1 day"/>
    <s v="Advance"/>
    <s v="Management"/>
    <n v="20000"/>
    <m/>
    <n v="8777376"/>
    <x v="6"/>
  </r>
  <r>
    <d v="2024-10-17T00:00:00"/>
    <s v="Reimbursement to project"/>
    <s v="Advance"/>
    <s v="Legal"/>
    <m/>
    <n v="3000"/>
    <n v="8780376"/>
    <x v="1"/>
  </r>
  <r>
    <d v="2024-10-18T00:00:00"/>
    <s v="Mission budget for 1 day"/>
    <s v="Advance"/>
    <s v="Investigations"/>
    <n v="78000"/>
    <m/>
    <n v="8702376"/>
    <x v="4"/>
  </r>
  <r>
    <d v="2024-10-18T00:00:00"/>
    <s v="Mission budget for 1 day"/>
    <s v="Advance"/>
    <s v="Legal"/>
    <n v="65000"/>
    <m/>
    <n v="8637376"/>
    <x v="1"/>
  </r>
  <r>
    <d v="2024-10-18T00:00:00"/>
    <s v="Mission budget for 1 day"/>
    <s v="Advance"/>
    <s v="Legal"/>
    <n v="100000"/>
    <m/>
    <n v="8537376"/>
    <x v="5"/>
  </r>
  <r>
    <d v="2024-10-18T00:00:00"/>
    <s v="Mission budget for 1 day"/>
    <s v="Advance"/>
    <s v="Management"/>
    <n v="20000"/>
    <m/>
    <n v="8517376"/>
    <x v="6"/>
  </r>
  <r>
    <d v="2024-10-18T00:00:00"/>
    <s v="Reimbursement to Ashiraf"/>
    <s v="Advance"/>
    <s v="Legal"/>
    <n v="17000"/>
    <m/>
    <n v="8500376"/>
    <x v="1"/>
  </r>
  <r>
    <d v="2024-10-18T00:00:00"/>
    <s v="Reimbursement to project"/>
    <s v="Advance"/>
    <s v="Legal"/>
    <m/>
    <n v="5000"/>
    <n v="8505376"/>
    <x v="5"/>
  </r>
  <r>
    <d v="2024-10-19T00:00:00"/>
    <s v="Mission budget for 1 day"/>
    <s v="Advance"/>
    <s v="Legal"/>
    <n v="50000"/>
    <m/>
    <n v="8455376"/>
    <x v="5"/>
  </r>
  <r>
    <d v="2024-10-19T00:00:00"/>
    <s v="Mission budget for 1 day"/>
    <s v="Advance"/>
    <s v="Legal"/>
    <n v="30000"/>
    <m/>
    <n v="8425376"/>
    <x v="1"/>
  </r>
  <r>
    <d v="2024-10-19T00:00:00"/>
    <s v="Mission budget for 1 day"/>
    <s v="Advance"/>
    <s v="Management"/>
    <n v="20000"/>
    <m/>
    <n v="8405376"/>
    <x v="6"/>
  </r>
  <r>
    <d v="2024-10-21T00:00:00"/>
    <s v="Mission budget for 1 day"/>
    <s v="Advance"/>
    <s v="Management"/>
    <n v="150000"/>
    <m/>
    <n v="8255376"/>
    <x v="8"/>
  </r>
  <r>
    <d v="2024-10-21T00:00:00"/>
    <s v="Mission budget for 1 day"/>
    <s v="Advance"/>
    <s v="Management"/>
    <n v="180000"/>
    <m/>
    <n v="8075376"/>
    <x v="9"/>
  </r>
  <r>
    <d v="2024-10-21T00:00:00"/>
    <s v="Mission budget for 1 day"/>
    <s v="Advance"/>
    <s v="Legal"/>
    <n v="102000"/>
    <m/>
    <n v="7973376"/>
    <x v="5"/>
  </r>
  <r>
    <d v="2024-10-21T00:00:00"/>
    <s v="Mission budget for 1 day"/>
    <s v="Advance"/>
    <s v="Legal"/>
    <n v="20000"/>
    <m/>
    <n v="7953376"/>
    <x v="6"/>
  </r>
  <r>
    <d v="2024-10-21T00:00:00"/>
    <s v="Mission budget for 1 day"/>
    <s v="Advance"/>
    <s v="Legal"/>
    <n v="75000"/>
    <m/>
    <n v="7878376"/>
    <x v="1"/>
  </r>
  <r>
    <d v="2024-10-21T00:00:00"/>
    <s v="Mission budget for 1 day"/>
    <s v="Advance"/>
    <s v="Investigations"/>
    <n v="54000"/>
    <m/>
    <n v="7824376"/>
    <x v="4"/>
  </r>
  <r>
    <d v="2024-10-21T00:00:00"/>
    <s v="Reimbursement to the project"/>
    <s v="Advance"/>
    <s v="Legal"/>
    <m/>
    <n v="3000"/>
    <n v="7827376"/>
    <x v="5"/>
  </r>
  <r>
    <d v="2024-10-21T00:00:00"/>
    <s v="Reimbursement to project"/>
    <s v="Advance"/>
    <s v="Legal"/>
    <m/>
    <n v="1000"/>
    <n v="7828376"/>
    <x v="1"/>
  </r>
  <r>
    <d v="2024-10-21T00:00:00"/>
    <s v="Reimbursement to the project"/>
    <s v="Advance"/>
    <s v="Investigations"/>
    <m/>
    <n v="2000"/>
    <n v="7830376"/>
    <x v="4"/>
  </r>
  <r>
    <d v="2024-10-22T00:00:00"/>
    <s v="Mission budget for 1 day"/>
    <s v="Advance"/>
    <s v="Investigations"/>
    <n v="64000"/>
    <m/>
    <n v="7766376"/>
    <x v="4"/>
  </r>
  <r>
    <d v="2024-10-22T00:00:00"/>
    <s v="Mission budget for 1 day"/>
    <s v="Advance"/>
    <s v="Legal"/>
    <n v="30000"/>
    <m/>
    <n v="7736376"/>
    <x v="1"/>
  </r>
  <r>
    <d v="2024-10-22T00:00:00"/>
    <s v="Mission budget for 1 day"/>
    <s v="Advance"/>
    <s v="Legal"/>
    <n v="105000"/>
    <m/>
    <n v="7631376"/>
    <x v="5"/>
  </r>
  <r>
    <d v="2024-10-22T00:00:00"/>
    <s v="Mission budget for 1 day"/>
    <s v="Advance"/>
    <s v="Management"/>
    <n v="22000"/>
    <m/>
    <n v="7609376"/>
    <x v="6"/>
  </r>
  <r>
    <d v="2024-10-22T00:00:00"/>
    <s v="Reimbursement to the project"/>
    <s v="Advance"/>
    <s v="Investigations"/>
    <m/>
    <n v="1000"/>
    <n v="7610376"/>
    <x v="4"/>
  </r>
  <r>
    <d v="2024-10-22T00:00:00"/>
    <s v="Reimbursement to project"/>
    <s v="Advance"/>
    <s v="Legal"/>
    <m/>
    <n v="1000"/>
    <n v="7611376"/>
    <x v="5"/>
  </r>
  <r>
    <d v="2024-10-22T00:00:00"/>
    <s v="Mission budget for 1 day"/>
    <s v="Advance"/>
    <s v="Management"/>
    <n v="84510"/>
    <m/>
    <n v="7526866"/>
    <x v="6"/>
  </r>
  <r>
    <d v="2024-10-23T00:00:00"/>
    <s v="Mission budget for 1 day"/>
    <s v="Advance"/>
    <s v="Management"/>
    <n v="30000"/>
    <m/>
    <n v="7496866"/>
    <x v="8"/>
  </r>
  <r>
    <d v="2024-10-23T00:00:00"/>
    <s v="Mission budget for 1 day"/>
    <s v="Advance"/>
    <s v="Legal"/>
    <n v="50000"/>
    <m/>
    <n v="7446866"/>
    <x v="1"/>
  </r>
  <r>
    <d v="2024-10-23T00:00:00"/>
    <s v="Mission budget for 1 day"/>
    <s v="Advance"/>
    <s v="Legal"/>
    <n v="100000"/>
    <m/>
    <n v="7346866"/>
    <x v="5"/>
  </r>
  <r>
    <d v="2024-10-23T00:00:00"/>
    <s v="Mission budget for 1 day"/>
    <s v="Advance"/>
    <s v="Investigations"/>
    <n v="65000"/>
    <m/>
    <n v="7281866"/>
    <x v="3"/>
  </r>
  <r>
    <d v="2024-10-23T00:00:00"/>
    <s v="Mission budget for 1 day"/>
    <s v="Advance"/>
    <s v="Investigations"/>
    <n v="534000"/>
    <m/>
    <n v="6747866"/>
    <x v="4"/>
  </r>
  <r>
    <d v="2024-10-23T00:00:00"/>
    <s v="Mission budget for 1 day"/>
    <s v="Advance"/>
    <s v="Management"/>
    <n v="72000"/>
    <m/>
    <n v="6675866"/>
    <x v="6"/>
  </r>
  <r>
    <d v="2024-10-23T00:00:00"/>
    <s v="Mission budget for 1 day"/>
    <s v="Advance"/>
    <s v="Management"/>
    <n v="319000"/>
    <m/>
    <n v="6356866"/>
    <x v="6"/>
  </r>
  <r>
    <d v="2024-10-23T00:00:00"/>
    <s v="Mission budget for 1 day"/>
    <s v="Advance"/>
    <s v="Management"/>
    <n v="27000"/>
    <m/>
    <n v="6329866"/>
    <x v="6"/>
  </r>
  <r>
    <d v="2024-10-23T00:00:00"/>
    <s v="Reimbursement to project"/>
    <s v="Advance"/>
    <s v="Legal"/>
    <m/>
    <n v="8000"/>
    <n v="6337866"/>
    <x v="5"/>
  </r>
  <r>
    <d v="2024-10-23T00:00:00"/>
    <s v="Reimbursement to project"/>
    <s v="Advance"/>
    <s v="Management"/>
    <m/>
    <n v="2000"/>
    <n v="6339866"/>
    <x v="6"/>
  </r>
  <r>
    <d v="2024-10-23T00:00:00"/>
    <s v="Reimbursement to project"/>
    <s v="Advance"/>
    <s v="Management"/>
    <m/>
    <n v="1000"/>
    <n v="6340866"/>
    <x v="6"/>
  </r>
  <r>
    <d v="2024-10-23T00:00:00"/>
    <s v="Reimbursement to project"/>
    <s v="Advance"/>
    <s v="Investigations"/>
    <m/>
    <n v="3000"/>
    <n v="6343866"/>
    <x v="3"/>
  </r>
  <r>
    <d v="2024-10-23T00:00:00"/>
    <s v="Mission budget for 1 day"/>
    <s v="Advance"/>
    <s v="Management"/>
    <n v="1750000"/>
    <m/>
    <n v="4593866"/>
    <x v="8"/>
  </r>
  <r>
    <d v="2024-10-24T00:00:00"/>
    <s v="Mission budget for 1 day"/>
    <s v="Advance"/>
    <s v="Legal"/>
    <n v="95000"/>
    <m/>
    <n v="4498866"/>
    <x v="5"/>
  </r>
  <r>
    <d v="2024-10-24T00:00:00"/>
    <s v="Mission budget for 1 day"/>
    <s v="Advance"/>
    <s v="Legal"/>
    <n v="30000"/>
    <m/>
    <n v="4468866"/>
    <x v="1"/>
  </r>
  <r>
    <d v="2024-10-24T00:00:00"/>
    <s v="Mission budget for 1 day"/>
    <s v="Advance"/>
    <s v="Management"/>
    <n v="17000"/>
    <m/>
    <n v="4451866"/>
    <x v="8"/>
  </r>
  <r>
    <d v="2024-10-24T00:00:00"/>
    <s v="Mission budget for 1 day"/>
    <s v="Advance"/>
    <s v="Management"/>
    <n v="20000"/>
    <m/>
    <n v="4431866"/>
    <x v="6"/>
  </r>
  <r>
    <d v="2024-10-24T00:00:00"/>
    <s v="Mission budget for 1 day"/>
    <s v="Advance"/>
    <s v="Management"/>
    <n v="64000"/>
    <m/>
    <n v="4367866"/>
    <x v="3"/>
  </r>
  <r>
    <d v="2024-10-24T00:00:00"/>
    <s v="Mission budget for 1 day"/>
    <s v="Advance"/>
    <s v="Investigations"/>
    <n v="325000"/>
    <m/>
    <n v="4042866"/>
    <x v="3"/>
  </r>
  <r>
    <d v="2024-10-24T00:00:00"/>
    <s v="Reimbursement to the project"/>
    <s v="Advance"/>
    <s v="Investigations"/>
    <m/>
    <n v="325000"/>
    <n v="4367866"/>
    <x v="3"/>
  </r>
  <r>
    <d v="2024-10-24T00:00:00"/>
    <s v="Reimbursement to project"/>
    <s v="Advance"/>
    <s v="Legal"/>
    <m/>
    <n v="8000"/>
    <n v="4375866"/>
    <x v="5"/>
  </r>
  <r>
    <d v="2024-10-24T00:00:00"/>
    <s v="Mission budget for 1 day"/>
    <s v="Advance"/>
    <s v="Management"/>
    <n v="1512400"/>
    <m/>
    <n v="2863466"/>
    <x v="8"/>
  </r>
  <r>
    <d v="2024-10-24T00:00:00"/>
    <s v="Reimbursement to project"/>
    <s v="Advance"/>
    <s v="Investigations"/>
    <m/>
    <n v="5000"/>
    <n v="2868466"/>
    <x v="3"/>
  </r>
  <r>
    <d v="2024-10-24T00:00:00"/>
    <s v="Cash withdraw cheq;397"/>
    <s v="Internal transfer"/>
    <s v="Management"/>
    <m/>
    <n v="5800000"/>
    <n v="8668466"/>
    <x v="0"/>
  </r>
  <r>
    <d v="2024-10-25T00:00:00"/>
    <s v="Mission budget for 1 day"/>
    <s v="Advance"/>
    <s v="Legal"/>
    <n v="95000"/>
    <m/>
    <n v="8573466"/>
    <x v="5"/>
  </r>
  <r>
    <d v="2024-10-25T00:00:00"/>
    <s v="Mission budget for 1 day"/>
    <s v="Advance"/>
    <s v="Legal"/>
    <n v="30000"/>
    <m/>
    <n v="8543466"/>
    <x v="1"/>
  </r>
  <r>
    <d v="2024-10-25T00:00:00"/>
    <s v="Mission budget for 1 day"/>
    <s v="Advance"/>
    <s v="Investigations"/>
    <n v="63000"/>
    <m/>
    <n v="8480466"/>
    <x v="3"/>
  </r>
  <r>
    <d v="2024-10-25T00:00:00"/>
    <s v="Mission budget for 1 day"/>
    <s v="Advance"/>
    <s v="Management"/>
    <n v="75000"/>
    <m/>
    <n v="8405466"/>
    <x v="8"/>
  </r>
  <r>
    <d v="2024-10-25T00:00:00"/>
    <s v="Mission budget for 1 day"/>
    <s v="Advance"/>
    <s v="Management"/>
    <n v="78000"/>
    <m/>
    <n v="8327466"/>
    <x v="8"/>
  </r>
  <r>
    <d v="2024-10-25T00:00:00"/>
    <s v="Mission budget for 1 day"/>
    <s v="Advance"/>
    <s v="Management"/>
    <n v="15000"/>
    <m/>
    <n v="8312466"/>
    <x v="8"/>
  </r>
  <r>
    <d v="2024-10-25T00:00:00"/>
    <s v="Mission budget for 1 day"/>
    <s v="Advance"/>
    <s v="Management"/>
    <n v="20000"/>
    <m/>
    <n v="8292466"/>
    <x v="6"/>
  </r>
  <r>
    <d v="2024-10-25T00:00:00"/>
    <s v="Mission budget for 1 day"/>
    <s v="Advance"/>
    <s v="Investigations"/>
    <n v="50000"/>
    <m/>
    <n v="8242466"/>
    <x v="10"/>
  </r>
  <r>
    <d v="2024-10-25T00:00:00"/>
    <s v="Mission budget for 1 day"/>
    <s v="Advance"/>
    <s v="Investigations"/>
    <n v="40000"/>
    <m/>
    <n v="8202466"/>
    <x v="11"/>
  </r>
  <r>
    <d v="2024-10-25T00:00:00"/>
    <s v="Reimbursement to Ruff"/>
    <s v="Advance"/>
    <s v="Legal"/>
    <n v="2000"/>
    <m/>
    <n v="8200466"/>
    <x v="5"/>
  </r>
  <r>
    <d v="2024-10-25T00:00:00"/>
    <s v="Mission budget for 1 day"/>
    <s v="Advance"/>
    <s v="Legal"/>
    <n v="8600"/>
    <m/>
    <n v="8191866"/>
    <x v="6"/>
  </r>
  <r>
    <d v="2024-10-26T00:00:00"/>
    <s v="Mission budget for 1 day"/>
    <s v="Advance"/>
    <s v="Investigations"/>
    <n v="193000"/>
    <m/>
    <n v="7998866"/>
    <x v="4"/>
  </r>
  <r>
    <d v="2024-10-28T00:00:00"/>
    <s v="Mission budget for 1 day"/>
    <s v="Advance"/>
    <s v="Investigations"/>
    <n v="48000"/>
    <m/>
    <n v="7950866"/>
    <x v="3"/>
  </r>
  <r>
    <d v="2024-10-28T00:00:00"/>
    <s v="Mission budget for 1 day"/>
    <s v="Advance"/>
    <s v="Management"/>
    <n v="200000"/>
    <m/>
    <n v="7750866"/>
    <x v="6"/>
  </r>
  <r>
    <d v="2024-10-28T00:00:00"/>
    <s v="Mission budget for 1 day"/>
    <s v="Advance"/>
    <s v="Management"/>
    <n v="20000"/>
    <m/>
    <n v="7730866"/>
    <x v="6"/>
  </r>
  <r>
    <d v="2024-10-28T00:00:00"/>
    <s v="Mission budget for 1 day"/>
    <s v="Advance"/>
    <s v="Legal"/>
    <n v="30000"/>
    <m/>
    <n v="7700866"/>
    <x v="1"/>
  </r>
  <r>
    <d v="2024-10-28T00:00:00"/>
    <s v="Mission budget for 1 day"/>
    <s v="Advance"/>
    <s v="Legal"/>
    <n v="50000"/>
    <m/>
    <n v="7650866"/>
    <x v="5"/>
  </r>
  <r>
    <d v="2024-10-28T00:00:00"/>
    <s v="Mission budget for 1 day"/>
    <s v="Advance"/>
    <s v="Investigations"/>
    <n v="50000"/>
    <m/>
    <n v="7600866"/>
    <x v="10"/>
  </r>
  <r>
    <d v="2024-10-29T00:00:00"/>
    <s v="Mission budget for 1 day"/>
    <s v="Advance"/>
    <s v="Management"/>
    <n v="68000"/>
    <m/>
    <n v="7532866"/>
    <x v="8"/>
  </r>
  <r>
    <d v="2024-10-29T00:00:00"/>
    <s v="Mission budget for 1 day"/>
    <s v="Advance"/>
    <s v="Investigations"/>
    <n v="150000"/>
    <m/>
    <n v="7382866"/>
    <x v="3"/>
  </r>
  <r>
    <d v="2024-10-29T00:00:00"/>
    <s v="Mission budget for 1 day"/>
    <s v="Advance"/>
    <s v="Investigations"/>
    <n v="47000"/>
    <m/>
    <n v="7335866"/>
    <x v="3"/>
  </r>
  <r>
    <d v="2024-10-29T00:00:00"/>
    <s v="Mission budget for 1 day"/>
    <s v="Advance"/>
    <s v="Investigations"/>
    <n v="69000"/>
    <m/>
    <n v="7266866"/>
    <x v="10"/>
  </r>
  <r>
    <d v="2024-10-29T00:00:00"/>
    <s v="Mission budget for 1 day"/>
    <s v="Advance"/>
    <s v="Management"/>
    <n v="20000"/>
    <m/>
    <n v="7246866"/>
    <x v="6"/>
  </r>
  <r>
    <d v="2024-10-29T00:00:00"/>
    <s v="Mission budget for 1 day"/>
    <s v="Advance"/>
    <s v="Investigations"/>
    <n v="40000"/>
    <m/>
    <n v="7206866"/>
    <x v="11"/>
  </r>
  <r>
    <d v="2024-10-29T00:00:00"/>
    <s v="Mission budget for 1 day"/>
    <s v="Advance"/>
    <s v="Legal"/>
    <n v="30000"/>
    <m/>
    <n v="7176866"/>
    <x v="1"/>
  </r>
  <r>
    <d v="2024-10-29T00:00:00"/>
    <s v="Mission budget for 1 day"/>
    <s v="Advance"/>
    <s v="Legal"/>
    <n v="50000"/>
    <m/>
    <n v="7126866"/>
    <x v="5"/>
  </r>
  <r>
    <d v="2024-10-29T00:00:00"/>
    <s v="Mission budget for 1 day"/>
    <s v="Advance"/>
    <s v="Management"/>
    <n v="220000"/>
    <m/>
    <n v="6906866"/>
    <x v="9"/>
  </r>
  <r>
    <d v="2024-10-29T00:00:00"/>
    <s v="Reimbursement to project"/>
    <s v="Advance"/>
    <s v="Investigations"/>
    <m/>
    <n v="12000"/>
    <n v="6918866"/>
    <x v="3"/>
  </r>
  <r>
    <d v="2024-10-29T00:00:00"/>
    <s v="Reimbursement to project"/>
    <s v="Advance"/>
    <s v="Investigations"/>
    <m/>
    <n v="18000"/>
    <n v="6936866"/>
    <x v="3"/>
  </r>
  <r>
    <d v="2024-10-29T00:00:00"/>
    <s v="Reimbusrment to i93"/>
    <s v="Advance"/>
    <s v="Investigations"/>
    <n v="2000"/>
    <m/>
    <n v="6934866"/>
    <x v="10"/>
  </r>
  <r>
    <d v="2024-10-30T00:00:00"/>
    <s v="Mission budget for 1 day"/>
    <s v="Advance"/>
    <s v="Legal"/>
    <n v="110000"/>
    <m/>
    <n v="6824866"/>
    <x v="5"/>
  </r>
  <r>
    <d v="2024-10-30T00:00:00"/>
    <s v="Mission budget for 1 day"/>
    <s v="Advance"/>
    <s v="Investigations"/>
    <n v="83000"/>
    <m/>
    <n v="6741866"/>
    <x v="10"/>
  </r>
  <r>
    <d v="2024-10-30T00:00:00"/>
    <s v="Mission budget for 1 day"/>
    <s v="Advance"/>
    <s v="Legal"/>
    <n v="65000"/>
    <m/>
    <n v="6676866"/>
    <x v="1"/>
  </r>
  <r>
    <d v="2024-10-30T00:00:00"/>
    <s v="Mission budget for 1 day"/>
    <s v="Advance"/>
    <s v="Investigations"/>
    <n v="55000"/>
    <m/>
    <n v="6621866"/>
    <x v="4"/>
  </r>
  <r>
    <d v="2024-10-30T00:00:00"/>
    <s v="Mission budget for 1 day"/>
    <s v="Advance"/>
    <s v="Investigations"/>
    <n v="55000"/>
    <m/>
    <n v="6566866"/>
    <x v="11"/>
  </r>
  <r>
    <d v="2024-10-30T00:00:00"/>
    <s v="Mission budget for 1 day"/>
    <s v="Advance"/>
    <s v="Management"/>
    <n v="300000"/>
    <m/>
    <n v="6266866"/>
    <x v="6"/>
  </r>
  <r>
    <d v="2024-10-30T00:00:00"/>
    <s v="Mission budget for 1 day"/>
    <s v="Advance"/>
    <s v="Management"/>
    <n v="22000"/>
    <m/>
    <n v="6244866"/>
    <x v="6"/>
  </r>
  <r>
    <d v="2024-10-30T00:00:00"/>
    <s v="Mission budget for 1 day"/>
    <s v="Advance"/>
    <s v="Management"/>
    <n v="20000"/>
    <m/>
    <n v="6224866"/>
    <x v="6"/>
  </r>
  <r>
    <d v="2024-10-30T00:00:00"/>
    <s v="Mission budget for 1 day"/>
    <s v="Advance"/>
    <s v="Management"/>
    <n v="113500"/>
    <m/>
    <n v="6111366"/>
    <x v="6"/>
  </r>
  <r>
    <d v="2024-10-30T00:00:00"/>
    <s v="Mission budget for 1 day"/>
    <s v="Advance"/>
    <s v="Management"/>
    <n v="91200"/>
    <m/>
    <n v="6020166"/>
    <x v="8"/>
  </r>
  <r>
    <d v="2024-10-30T00:00:00"/>
    <s v="Reimbursement to Ruff"/>
    <s v="Advance"/>
    <s v="Legal"/>
    <n v="2000"/>
    <m/>
    <n v="6018166"/>
    <x v="5"/>
  </r>
  <r>
    <d v="2024-10-30T00:00:00"/>
    <s v="Reimbursement to project"/>
    <s v="Advance"/>
    <s v="Legal"/>
    <m/>
    <n v="2000"/>
    <n v="6020166"/>
    <x v="1"/>
  </r>
  <r>
    <d v="2024-10-30T00:00:00"/>
    <s v="Reimbursement to project"/>
    <s v="Advance"/>
    <s v="Legal"/>
    <m/>
    <n v="10000"/>
    <n v="6030166"/>
    <x v="1"/>
  </r>
  <r>
    <d v="2024-10-30T00:00:00"/>
    <s v="Reimbursement to the project"/>
    <s v="Advance"/>
    <s v="Investigations"/>
    <m/>
    <n v="1000"/>
    <n v="6031166"/>
    <x v="4"/>
  </r>
  <r>
    <d v="2024-10-30T00:00:00"/>
    <s v="Reimbursement to the project"/>
    <s v="Advance"/>
    <s v="Investigations"/>
    <m/>
    <n v="6000"/>
    <n v="6037166"/>
    <x v="4"/>
  </r>
  <r>
    <d v="2024-10-30T00:00:00"/>
    <s v="Reimbursement to project"/>
    <s v="Advance"/>
    <s v="Management"/>
    <m/>
    <n v="7000"/>
    <n v="6044166"/>
    <x v="6"/>
  </r>
  <r>
    <d v="2024-10-31T00:00:00"/>
    <s v="Mission budget for 1 day"/>
    <s v="Advance"/>
    <s v="Management"/>
    <n v="50000"/>
    <m/>
    <n v="5994166"/>
    <x v="8"/>
  </r>
  <r>
    <d v="2024-10-31T00:00:00"/>
    <s v="Mission budget for 1 day"/>
    <s v="Advance"/>
    <s v="Management"/>
    <n v="200000"/>
    <m/>
    <n v="5794166"/>
    <x v="8"/>
  </r>
  <r>
    <d v="2024-10-31T00:00:00"/>
    <s v="Mission budget for 1 day"/>
    <s v="Advance"/>
    <s v="Management"/>
    <n v="100000"/>
    <m/>
    <n v="5694166"/>
    <x v="7"/>
  </r>
  <r>
    <d v="2024-10-31T00:00:00"/>
    <s v="Mission budget for 1 day"/>
    <s v="Advance"/>
    <s v="Legal"/>
    <n v="93000"/>
    <m/>
    <n v="5601166"/>
    <x v="1"/>
  </r>
  <r>
    <d v="2024-10-31T00:00:00"/>
    <s v="Mission budget for 1 day"/>
    <s v="Advance"/>
    <s v="Management"/>
    <n v="24600"/>
    <m/>
    <n v="5576566"/>
    <x v="7"/>
  </r>
  <r>
    <d v="2024-10-31T00:00:00"/>
    <s v="Mission budget for 1 day"/>
    <s v="Advance"/>
    <s v="Management"/>
    <n v="80000"/>
    <m/>
    <n v="5496566"/>
    <x v="9"/>
  </r>
  <r>
    <d v="2024-10-31T00:00:00"/>
    <s v="Mission budget for 1 day"/>
    <s v="Advance"/>
    <s v="Investigations"/>
    <n v="63000"/>
    <m/>
    <n v="5433566"/>
    <x v="11"/>
  </r>
  <r>
    <d v="2024-10-31T00:00:00"/>
    <s v="Mission budget for 1 day"/>
    <s v="Advance"/>
    <s v="Management"/>
    <n v="20000"/>
    <m/>
    <n v="5413566"/>
    <x v="6"/>
  </r>
  <r>
    <d v="2024-10-31T00:00:00"/>
    <s v="Mission budget for 1 day"/>
    <s v="Advance"/>
    <s v="Management"/>
    <n v="12000"/>
    <m/>
    <n v="5401566"/>
    <x v="8"/>
  </r>
  <r>
    <d v="2024-10-31T00:00:00"/>
    <s v="Mission budget for 1 day"/>
    <s v="Advance"/>
    <s v="Management"/>
    <n v="20000"/>
    <m/>
    <n v="5381566"/>
    <x v="7"/>
  </r>
  <r>
    <d v="2024-10-31T00:00:00"/>
    <s v="Mission budget for 1 day"/>
    <s v="Advance"/>
    <s v="Management"/>
    <n v="1100000"/>
    <m/>
    <n v="4281566"/>
    <x v="7"/>
  </r>
  <r>
    <d v="2024-10-31T00:00:00"/>
    <s v="Mission budget for 1 day"/>
    <s v="Advance"/>
    <s v="Investigations"/>
    <n v="56000"/>
    <m/>
    <n v="4225566"/>
    <x v="4"/>
  </r>
  <r>
    <d v="2024-10-31T00:00:00"/>
    <s v="Mission budget for 1 day"/>
    <s v="Advance"/>
    <s v="Legal"/>
    <n v="94000"/>
    <m/>
    <n v="4131566"/>
    <x v="5"/>
  </r>
  <r>
    <d v="2024-10-31T00:00:00"/>
    <s v="Cash withdraw chq; 402"/>
    <s v="Internal transfer"/>
    <s v="Management"/>
    <m/>
    <n v="5741000"/>
    <n v="9872566"/>
    <x v="0"/>
  </r>
  <r>
    <d v="2024-10-31T00:00:00"/>
    <s v="Reimbursement to i41"/>
    <s v="Advance"/>
    <s v="Investigations"/>
    <n v="1000"/>
    <m/>
    <n v="9871566"/>
    <x v="11"/>
  </r>
  <r>
    <d v="2024-10-31T00:00:00"/>
    <s v="Reimbursement to project"/>
    <s v="Advance"/>
    <s v="Legal"/>
    <m/>
    <n v="5000"/>
    <n v="9876566"/>
    <x v="1"/>
  </r>
  <r>
    <d v="2024-10-31T00:00:00"/>
    <s v="Reimbursement to project"/>
    <s v="Advance"/>
    <s v="Legal"/>
    <m/>
    <n v="1000"/>
    <n v="987756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9345FB-482F-4EE5-8928-A9BAC7688DC6}" name="PivotTable5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P9" firstHeaderRow="1" firstDataRow="2" firstDataCol="1"/>
  <pivotFields count="8">
    <pivotField numFmtId="14" showAll="0"/>
    <pivotField showAll="0"/>
    <pivotField axis="axisCol" showAll="0">
      <items count="15">
        <item x="4"/>
        <item x="12"/>
        <item x="13"/>
        <item x="8"/>
        <item x="2"/>
        <item x="7"/>
        <item x="6"/>
        <item x="9"/>
        <item x="11"/>
        <item x="0"/>
        <item x="10"/>
        <item x="5"/>
        <item x="1"/>
        <item x="3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dataField="1" showAll="0"/>
    <pivotField numFmtId="4" showAll="0"/>
    <pivotField numFmtId="165"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Spent  in national currency (UGX)" fld="4" baseField="0" baseItem="0" numFmtId="164"/>
  </dataFields>
  <formats count="3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39F501-BDAD-439E-8E78-7B726EADF9B8}" name="PivotTable4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6" firstHeaderRow="0" firstDataRow="1" firstDataCol="1"/>
  <pivotFields count="8">
    <pivotField numFmtId="14" showAll="0"/>
    <pivotField showAll="0"/>
    <pivotField showAll="0"/>
    <pivotField showAll="0"/>
    <pivotField dataField="1" showAll="0"/>
    <pivotField numFmtId="4" showAll="0"/>
    <pivotField dataField="1" numFmtId="165" showAll="0"/>
    <pivotField axis="axisRow" showAll="0">
      <items count="14">
        <item m="1" x="12"/>
        <item x="0"/>
        <item x="6"/>
        <item x="9"/>
        <item x="2"/>
        <item x="3"/>
        <item x="10"/>
        <item x="11"/>
        <item x="1"/>
        <item x="8"/>
        <item x="5"/>
        <item x="7"/>
        <item x="4"/>
        <item t="default"/>
      </items>
    </pivotField>
  </pivotFields>
  <rowFields count="1">
    <field x="7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/>
  </dataFields>
  <formats count="3"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E7F66-3A7A-46EE-8571-B1102D217454}" name="PivotTable1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6" firstHeaderRow="0" firstDataRow="1" firstDataCol="1"/>
  <pivotFields count="8">
    <pivotField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13">
        <item x="9"/>
        <item x="1"/>
        <item x="3"/>
        <item x="4"/>
        <item x="11"/>
        <item x="10"/>
        <item x="2"/>
        <item x="8"/>
        <item x="6"/>
        <item x="7"/>
        <item x="5"/>
        <item x="0"/>
        <item t="default"/>
      </items>
    </pivotField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/>
    <dataField name="Sum of Received" fld="5" baseField="0" baseItem="0"/>
  </dataFields>
  <formats count="3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649B1-1F91-4D33-AD53-B94AF0B32E96}" name="PivotTable3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1:B54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numFmtId="164" showAll="0"/>
    <pivotField axis="axisRow" showAll="0">
      <items count="13">
        <item x="8"/>
        <item x="2"/>
        <item x="4"/>
        <item x="5"/>
        <item x="10"/>
        <item x="11"/>
        <item x="7"/>
        <item x="1"/>
        <item x="3"/>
        <item x="9"/>
        <item x="6"/>
        <item x="0"/>
        <item t="default"/>
      </items>
    </pivotField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Spent  in national currency (UGX)" fld="4" baseField="0" baseItem="0" numFmtId="164"/>
  </dataFields>
  <formats count="3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A014-C676-4B43-9807-5810061BF2AA}">
  <dimension ref="A3:P9"/>
  <sheetViews>
    <sheetView topLeftCell="E1" workbookViewId="0">
      <selection activeCell="M19" sqref="M19"/>
    </sheetView>
  </sheetViews>
  <sheetFormatPr defaultRowHeight="14.4" x14ac:dyDescent="0.3"/>
  <cols>
    <col min="1" max="1" width="36" bestFit="1" customWidth="1"/>
    <col min="2" max="2" width="15.5546875" bestFit="1" customWidth="1"/>
    <col min="3" max="3" width="13.5546875" bestFit="1" customWidth="1"/>
    <col min="4" max="4" width="11.88671875" bestFit="1" customWidth="1"/>
    <col min="5" max="5" width="20.21875" bestFit="1" customWidth="1"/>
    <col min="6" max="6" width="14.21875" bestFit="1" customWidth="1"/>
    <col min="7" max="7" width="13.33203125" bestFit="1" customWidth="1"/>
    <col min="8" max="8" width="13.5546875" bestFit="1" customWidth="1"/>
    <col min="9" max="9" width="11.88671875" bestFit="1" customWidth="1"/>
    <col min="10" max="10" width="11.77734375" bestFit="1" customWidth="1"/>
    <col min="11" max="11" width="13.5546875" bestFit="1" customWidth="1"/>
    <col min="12" max="12" width="14.33203125" bestFit="1" customWidth="1"/>
    <col min="13" max="13" width="16.33203125" bestFit="1" customWidth="1"/>
    <col min="14" max="14" width="12.44140625" bestFit="1" customWidth="1"/>
    <col min="15" max="16" width="14.5546875" bestFit="1" customWidth="1"/>
    <col min="17" max="17" width="15.88671875" bestFit="1" customWidth="1"/>
    <col min="18" max="18" width="36" bestFit="1" customWidth="1"/>
    <col min="19" max="19" width="15.88671875" bestFit="1" customWidth="1"/>
    <col min="20" max="20" width="36" bestFit="1" customWidth="1"/>
    <col min="21" max="21" width="15.88671875" bestFit="1" customWidth="1"/>
    <col min="22" max="22" width="36" bestFit="1" customWidth="1"/>
    <col min="23" max="23" width="15.88671875" bestFit="1" customWidth="1"/>
    <col min="24" max="24" width="36" bestFit="1" customWidth="1"/>
    <col min="25" max="25" width="15.88671875" bestFit="1" customWidth="1"/>
    <col min="26" max="26" width="36" bestFit="1" customWidth="1"/>
    <col min="27" max="27" width="15.88671875" bestFit="1" customWidth="1"/>
    <col min="28" max="28" width="36" bestFit="1" customWidth="1"/>
    <col min="29" max="29" width="15.88671875" bestFit="1" customWidth="1"/>
    <col min="30" max="30" width="40.77734375" bestFit="1" customWidth="1"/>
    <col min="31" max="31" width="20.6640625" bestFit="1" customWidth="1"/>
  </cols>
  <sheetData>
    <row r="3" spans="1:16" x14ac:dyDescent="0.3">
      <c r="A3" s="319" t="s">
        <v>105</v>
      </c>
      <c r="B3" s="319" t="s">
        <v>116</v>
      </c>
    </row>
    <row r="4" spans="1:16" x14ac:dyDescent="0.3">
      <c r="A4" s="319" t="s">
        <v>102</v>
      </c>
      <c r="B4" t="s">
        <v>1004</v>
      </c>
      <c r="C4" t="s">
        <v>157</v>
      </c>
      <c r="D4" t="s">
        <v>125</v>
      </c>
      <c r="E4" t="s">
        <v>977</v>
      </c>
      <c r="F4" t="s">
        <v>269</v>
      </c>
      <c r="G4" t="s">
        <v>701</v>
      </c>
      <c r="H4" t="s">
        <v>115</v>
      </c>
      <c r="I4" t="s">
        <v>113</v>
      </c>
      <c r="J4" t="s">
        <v>986</v>
      </c>
      <c r="K4" t="s">
        <v>112</v>
      </c>
      <c r="L4" t="s">
        <v>697</v>
      </c>
      <c r="M4" t="s">
        <v>265</v>
      </c>
      <c r="N4" t="s">
        <v>187</v>
      </c>
      <c r="O4" t="s">
        <v>126</v>
      </c>
      <c r="P4" t="s">
        <v>104</v>
      </c>
    </row>
    <row r="5" spans="1:16" x14ac:dyDescent="0.3">
      <c r="A5" s="143" t="s">
        <v>117</v>
      </c>
      <c r="B5" s="320"/>
      <c r="C5" s="320"/>
      <c r="D5" s="320"/>
      <c r="E5" s="320">
        <v>45000</v>
      </c>
      <c r="F5" s="320"/>
      <c r="G5" s="320"/>
      <c r="H5" s="320"/>
      <c r="I5" s="320">
        <v>250000</v>
      </c>
      <c r="J5" s="320"/>
      <c r="K5" s="320">
        <v>2049000</v>
      </c>
      <c r="L5" s="320"/>
      <c r="M5" s="320">
        <v>595000</v>
      </c>
      <c r="N5" s="320">
        <v>522000</v>
      </c>
      <c r="O5" s="320">
        <v>3581400</v>
      </c>
      <c r="P5" s="320">
        <v>7042400</v>
      </c>
    </row>
    <row r="6" spans="1:16" x14ac:dyDescent="0.3">
      <c r="A6" s="143" t="s">
        <v>110</v>
      </c>
      <c r="B6" s="320"/>
      <c r="C6" s="320"/>
      <c r="D6" s="320"/>
      <c r="E6" s="320"/>
      <c r="F6" s="320"/>
      <c r="G6" s="320"/>
      <c r="H6" s="320"/>
      <c r="I6" s="320">
        <v>180000</v>
      </c>
      <c r="J6" s="320"/>
      <c r="K6" s="320">
        <v>3448000</v>
      </c>
      <c r="L6" s="320"/>
      <c r="M6" s="320"/>
      <c r="N6" s="320">
        <v>185000</v>
      </c>
      <c r="O6" s="320"/>
      <c r="P6" s="320">
        <v>3813000</v>
      </c>
    </row>
    <row r="7" spans="1:16" x14ac:dyDescent="0.3">
      <c r="A7" s="143" t="s">
        <v>14</v>
      </c>
      <c r="B7" s="320"/>
      <c r="C7" s="320">
        <v>1750000</v>
      </c>
      <c r="D7" s="320"/>
      <c r="E7" s="320"/>
      <c r="F7" s="320"/>
      <c r="G7" s="320"/>
      <c r="H7" s="320"/>
      <c r="I7" s="320">
        <v>440000</v>
      </c>
      <c r="J7" s="320"/>
      <c r="K7" s="320">
        <v>1269000</v>
      </c>
      <c r="L7" s="320">
        <v>2180000</v>
      </c>
      <c r="M7" s="320">
        <v>419000</v>
      </c>
      <c r="N7" s="320"/>
      <c r="O7" s="320">
        <v>7700000</v>
      </c>
      <c r="P7" s="320">
        <v>13758000</v>
      </c>
    </row>
    <row r="8" spans="1:16" x14ac:dyDescent="0.3">
      <c r="A8" s="143" t="s">
        <v>79</v>
      </c>
      <c r="B8" s="320">
        <v>109000</v>
      </c>
      <c r="C8" s="320"/>
      <c r="D8" s="320">
        <v>394000</v>
      </c>
      <c r="E8" s="320"/>
      <c r="F8" s="320">
        <v>1310700</v>
      </c>
      <c r="G8" s="320">
        <v>381511</v>
      </c>
      <c r="H8" s="320">
        <v>2821500</v>
      </c>
      <c r="I8" s="320"/>
      <c r="J8" s="320">
        <v>9599</v>
      </c>
      <c r="K8" s="320">
        <v>176000</v>
      </c>
      <c r="L8" s="320"/>
      <c r="M8" s="320"/>
      <c r="N8" s="320"/>
      <c r="O8" s="320"/>
      <c r="P8" s="320">
        <v>5202310</v>
      </c>
    </row>
    <row r="9" spans="1:16" x14ac:dyDescent="0.3">
      <c r="A9" s="143" t="s">
        <v>104</v>
      </c>
      <c r="B9" s="320">
        <v>109000</v>
      </c>
      <c r="C9" s="320">
        <v>1750000</v>
      </c>
      <c r="D9" s="320">
        <v>394000</v>
      </c>
      <c r="E9" s="320">
        <v>45000</v>
      </c>
      <c r="F9" s="320">
        <v>1310700</v>
      </c>
      <c r="G9" s="320">
        <v>381511</v>
      </c>
      <c r="H9" s="320">
        <v>2821500</v>
      </c>
      <c r="I9" s="320">
        <v>870000</v>
      </c>
      <c r="J9" s="320">
        <v>9599</v>
      </c>
      <c r="K9" s="320">
        <v>6942000</v>
      </c>
      <c r="L9" s="320">
        <v>2180000</v>
      </c>
      <c r="M9" s="320">
        <v>1014000</v>
      </c>
      <c r="N9" s="320">
        <v>707000</v>
      </c>
      <c r="O9" s="320">
        <v>11281400</v>
      </c>
      <c r="P9" s="320">
        <v>29815710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2CA2-EBB2-4735-817B-C84E4041EF16}">
  <dimension ref="A3:C16"/>
  <sheetViews>
    <sheetView workbookViewId="0">
      <selection activeCell="E15" sqref="E15"/>
    </sheetView>
  </sheetViews>
  <sheetFormatPr defaultRowHeight="14.4" x14ac:dyDescent="0.3"/>
  <cols>
    <col min="1" max="1" width="12.5546875" bestFit="1" customWidth="1"/>
    <col min="2" max="2" width="36" bestFit="1" customWidth="1"/>
    <col min="3" max="3" width="15.88671875" bestFit="1" customWidth="1"/>
  </cols>
  <sheetData>
    <row r="3" spans="1:3" x14ac:dyDescent="0.3">
      <c r="A3" s="319" t="s">
        <v>102</v>
      </c>
      <c r="B3" t="s">
        <v>105</v>
      </c>
      <c r="C3" t="s">
        <v>107</v>
      </c>
    </row>
    <row r="4" spans="1:3" x14ac:dyDescent="0.3">
      <c r="A4" s="143" t="s">
        <v>163</v>
      </c>
      <c r="B4" s="915">
        <v>1453000</v>
      </c>
      <c r="C4" s="915">
        <v>375.84066218313529</v>
      </c>
    </row>
    <row r="5" spans="1:3" x14ac:dyDescent="0.3">
      <c r="A5" s="143" t="s">
        <v>153</v>
      </c>
      <c r="B5" s="915">
        <v>12483000</v>
      </c>
      <c r="C5" s="915">
        <v>3228.9187790998453</v>
      </c>
    </row>
    <row r="6" spans="1:3" x14ac:dyDescent="0.3">
      <c r="A6" s="143" t="s">
        <v>120</v>
      </c>
      <c r="B6" s="915">
        <v>4000</v>
      </c>
      <c r="C6" s="915">
        <v>1.0346611484738748</v>
      </c>
    </row>
    <row r="7" spans="1:3" x14ac:dyDescent="0.3">
      <c r="A7" s="143" t="s">
        <v>148</v>
      </c>
      <c r="B7" s="915">
        <v>1675400</v>
      </c>
      <c r="C7" s="915">
        <v>433.36782203828267</v>
      </c>
    </row>
    <row r="8" spans="1:3" x14ac:dyDescent="0.3">
      <c r="A8" s="143" t="s">
        <v>123</v>
      </c>
      <c r="B8" s="915">
        <v>1444000</v>
      </c>
      <c r="C8" s="915">
        <v>373.51267459906899</v>
      </c>
    </row>
    <row r="9" spans="1:3" x14ac:dyDescent="0.3">
      <c r="A9" s="143" t="s">
        <v>744</v>
      </c>
      <c r="B9" s="915">
        <v>224000</v>
      </c>
      <c r="C9" s="915">
        <v>57.941024314536975</v>
      </c>
    </row>
    <row r="10" spans="1:3" x14ac:dyDescent="0.3">
      <c r="A10" s="143" t="s">
        <v>742</v>
      </c>
      <c r="B10" s="915">
        <v>279000</v>
      </c>
      <c r="C10" s="915">
        <v>72.167615106052779</v>
      </c>
    </row>
    <row r="11" spans="1:3" x14ac:dyDescent="0.3">
      <c r="A11" s="143" t="s">
        <v>183</v>
      </c>
      <c r="B11" s="915">
        <v>639000</v>
      </c>
      <c r="C11" s="915">
        <v>165.28711846870144</v>
      </c>
    </row>
    <row r="12" spans="1:3" x14ac:dyDescent="0.3">
      <c r="A12" s="143" t="s">
        <v>41</v>
      </c>
      <c r="B12" s="915">
        <v>6055000</v>
      </c>
      <c r="C12" s="915">
        <v>1566.2183135023279</v>
      </c>
    </row>
    <row r="13" spans="1:3" x14ac:dyDescent="0.3">
      <c r="A13" s="143" t="s">
        <v>196</v>
      </c>
      <c r="B13" s="915">
        <v>2642710</v>
      </c>
      <c r="C13" s="915">
        <v>683.57734092084877</v>
      </c>
    </row>
    <row r="14" spans="1:3" x14ac:dyDescent="0.3">
      <c r="A14" s="143" t="s">
        <v>149</v>
      </c>
      <c r="B14" s="915">
        <v>1125600</v>
      </c>
      <c r="C14" s="915">
        <v>291.15364718054838</v>
      </c>
    </row>
    <row r="15" spans="1:3" x14ac:dyDescent="0.3">
      <c r="A15" s="143" t="s">
        <v>220</v>
      </c>
      <c r="B15" s="915">
        <v>1791000</v>
      </c>
      <c r="C15" s="915">
        <v>463.26952922917803</v>
      </c>
    </row>
    <row r="16" spans="1:3" x14ac:dyDescent="0.3">
      <c r="A16" s="143" t="s">
        <v>104</v>
      </c>
      <c r="B16" s="915">
        <v>29815710</v>
      </c>
      <c r="C16" s="915">
        <v>7712.2891877909997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727"/>
  <sheetViews>
    <sheetView tabSelected="1" topLeftCell="A110" zoomScale="106" zoomScaleNormal="106" workbookViewId="0">
      <selection activeCell="C114" sqref="C114"/>
    </sheetView>
  </sheetViews>
  <sheetFormatPr defaultColWidth="10.88671875" defaultRowHeight="14.4" x14ac:dyDescent="0.3"/>
  <cols>
    <col min="1" max="1" width="12.44140625" style="59" customWidth="1"/>
    <col min="2" max="2" width="33.5546875" style="58" customWidth="1"/>
    <col min="3" max="3" width="17.33203125" style="58" customWidth="1"/>
    <col min="4" max="4" width="17.5546875" style="57" customWidth="1"/>
    <col min="5" max="5" width="17.44140625" style="57" customWidth="1"/>
    <col min="6" max="6" width="15" style="55" customWidth="1"/>
    <col min="7" max="7" width="18.44140625" style="56" customWidth="1"/>
    <col min="8" max="8" width="16.5546875" style="57" customWidth="1"/>
    <col min="9" max="9" width="16.5546875" style="58" customWidth="1"/>
    <col min="10" max="10" width="25.44140625" style="58" customWidth="1"/>
    <col min="11" max="11" width="13.109375" style="58" customWidth="1"/>
    <col min="12" max="12" width="12.44140625" style="58" customWidth="1"/>
    <col min="13" max="13" width="19.109375" style="58" customWidth="1"/>
    <col min="14" max="14" width="37.109375" style="60" customWidth="1"/>
    <col min="15" max="15" width="11" style="1" customWidth="1"/>
    <col min="16" max="16384" width="10.88671875" style="1"/>
  </cols>
  <sheetData>
    <row r="1" spans="1:14" ht="18" x14ac:dyDescent="0.3">
      <c r="A1" s="920" t="s">
        <v>961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</row>
    <row r="2" spans="1:14" s="2" customFormat="1" ht="69.900000000000006" customHeight="1" x14ac:dyDescent="0.3">
      <c r="A2" s="259" t="s">
        <v>0</v>
      </c>
      <c r="B2" s="253" t="s">
        <v>5</v>
      </c>
      <c r="C2" s="253" t="s">
        <v>10</v>
      </c>
      <c r="D2" s="254" t="s">
        <v>8</v>
      </c>
      <c r="E2" s="254" t="s">
        <v>13</v>
      </c>
      <c r="F2" s="255" t="s">
        <v>7</v>
      </c>
      <c r="G2" s="256" t="s">
        <v>6</v>
      </c>
      <c r="H2" s="254" t="s">
        <v>2</v>
      </c>
      <c r="I2" s="254" t="s">
        <v>108</v>
      </c>
      <c r="J2" s="253" t="s">
        <v>9</v>
      </c>
      <c r="K2" s="253" t="s">
        <v>1</v>
      </c>
      <c r="L2" s="253" t="s">
        <v>4</v>
      </c>
      <c r="M2" s="257" t="s">
        <v>12</v>
      </c>
      <c r="N2" s="258" t="s">
        <v>11</v>
      </c>
    </row>
    <row r="3" spans="1:14" s="2" customFormat="1" ht="15" customHeight="1" x14ac:dyDescent="0.3">
      <c r="A3" s="665">
        <v>45566</v>
      </c>
      <c r="B3" s="415" t="s">
        <v>111</v>
      </c>
      <c r="C3" s="415" t="s">
        <v>112</v>
      </c>
      <c r="D3" s="666" t="s">
        <v>110</v>
      </c>
      <c r="E3" s="124">
        <v>15000</v>
      </c>
      <c r="F3" s="282">
        <v>3866</v>
      </c>
      <c r="G3" s="261">
        <f>E3/F3</f>
        <v>3.8799793067770305</v>
      </c>
      <c r="H3" s="148" t="s">
        <v>163</v>
      </c>
      <c r="I3" s="139" t="s">
        <v>43</v>
      </c>
      <c r="J3" s="701" t="s">
        <v>182</v>
      </c>
      <c r="K3" s="788" t="s">
        <v>1069</v>
      </c>
      <c r="L3" s="138" t="s">
        <v>44</v>
      </c>
      <c r="M3" s="307"/>
      <c r="N3" s="283"/>
    </row>
    <row r="4" spans="1:14" s="2" customFormat="1" ht="15" customHeight="1" x14ac:dyDescent="0.3">
      <c r="A4" s="665">
        <v>45566</v>
      </c>
      <c r="B4" s="415" t="s">
        <v>111</v>
      </c>
      <c r="C4" s="415" t="s">
        <v>112</v>
      </c>
      <c r="D4" s="666" t="s">
        <v>110</v>
      </c>
      <c r="E4" s="124">
        <v>10000</v>
      </c>
      <c r="F4" s="282">
        <v>3866</v>
      </c>
      <c r="G4" s="261">
        <f t="shared" ref="G4:G67" si="0">E4/F4</f>
        <v>2.586652871184687</v>
      </c>
      <c r="H4" s="148" t="s">
        <v>163</v>
      </c>
      <c r="I4" s="139" t="s">
        <v>43</v>
      </c>
      <c r="J4" s="701" t="s">
        <v>182</v>
      </c>
      <c r="K4" s="788" t="s">
        <v>1069</v>
      </c>
      <c r="L4" s="138" t="s">
        <v>44</v>
      </c>
      <c r="M4" s="307"/>
      <c r="N4" s="283"/>
    </row>
    <row r="5" spans="1:14" s="2" customFormat="1" ht="15" customHeight="1" x14ac:dyDescent="0.3">
      <c r="A5" s="665">
        <v>45566</v>
      </c>
      <c r="B5" s="291" t="s">
        <v>111</v>
      </c>
      <c r="C5" s="291" t="s">
        <v>112</v>
      </c>
      <c r="D5" s="666" t="s">
        <v>110</v>
      </c>
      <c r="E5" s="124">
        <v>20000</v>
      </c>
      <c r="F5" s="282">
        <v>3866</v>
      </c>
      <c r="G5" s="261">
        <f t="shared" si="0"/>
        <v>5.173305742369374</v>
      </c>
      <c r="H5" s="148" t="s">
        <v>163</v>
      </c>
      <c r="I5" s="139" t="s">
        <v>43</v>
      </c>
      <c r="J5" s="303" t="s">
        <v>182</v>
      </c>
      <c r="K5" s="788" t="s">
        <v>1069</v>
      </c>
      <c r="L5" s="138" t="s">
        <v>44</v>
      </c>
      <c r="M5" s="307"/>
      <c r="N5" s="283"/>
    </row>
    <row r="6" spans="1:14" s="2" customFormat="1" ht="15" customHeight="1" x14ac:dyDescent="0.3">
      <c r="A6" s="665">
        <v>45566</v>
      </c>
      <c r="B6" s="415" t="s">
        <v>111</v>
      </c>
      <c r="C6" s="415" t="s">
        <v>112</v>
      </c>
      <c r="D6" s="666" t="s">
        <v>110</v>
      </c>
      <c r="E6" s="124">
        <v>25000</v>
      </c>
      <c r="F6" s="282">
        <v>3866</v>
      </c>
      <c r="G6" s="261">
        <f t="shared" si="0"/>
        <v>6.466632177961718</v>
      </c>
      <c r="H6" s="148" t="s">
        <v>183</v>
      </c>
      <c r="I6" s="139" t="s">
        <v>43</v>
      </c>
      <c r="J6" s="303" t="s">
        <v>184</v>
      </c>
      <c r="K6" s="788" t="s">
        <v>1069</v>
      </c>
      <c r="L6" s="138" t="s">
        <v>44</v>
      </c>
      <c r="M6" s="307"/>
      <c r="N6" s="283"/>
    </row>
    <row r="7" spans="1:14" s="2" customFormat="1" ht="15" customHeight="1" x14ac:dyDescent="0.3">
      <c r="A7" s="665">
        <v>45566</v>
      </c>
      <c r="B7" s="415" t="s">
        <v>111</v>
      </c>
      <c r="C7" s="415" t="s">
        <v>112</v>
      </c>
      <c r="D7" s="666" t="s">
        <v>110</v>
      </c>
      <c r="E7" s="124">
        <v>10000</v>
      </c>
      <c r="F7" s="282">
        <v>3866</v>
      </c>
      <c r="G7" s="261">
        <f t="shared" si="0"/>
        <v>2.586652871184687</v>
      </c>
      <c r="H7" s="148" t="s">
        <v>183</v>
      </c>
      <c r="I7" s="139" t="s">
        <v>43</v>
      </c>
      <c r="J7" s="303" t="s">
        <v>184</v>
      </c>
      <c r="K7" s="788" t="s">
        <v>1069</v>
      </c>
      <c r="L7" s="138" t="s">
        <v>44</v>
      </c>
      <c r="M7" s="307"/>
      <c r="N7" s="283"/>
    </row>
    <row r="8" spans="1:14" s="2" customFormat="1" ht="15" customHeight="1" x14ac:dyDescent="0.3">
      <c r="A8" s="665">
        <v>45566</v>
      </c>
      <c r="B8" s="291" t="s">
        <v>111</v>
      </c>
      <c r="C8" s="291" t="s">
        <v>112</v>
      </c>
      <c r="D8" s="666" t="s">
        <v>110</v>
      </c>
      <c r="E8" s="124">
        <v>10000</v>
      </c>
      <c r="F8" s="282">
        <v>3866</v>
      </c>
      <c r="G8" s="261">
        <f t="shared" si="0"/>
        <v>2.586652871184687</v>
      </c>
      <c r="H8" s="148" t="s">
        <v>183</v>
      </c>
      <c r="I8" s="139" t="s">
        <v>43</v>
      </c>
      <c r="J8" s="303" t="s">
        <v>184</v>
      </c>
      <c r="K8" s="788" t="s">
        <v>1069</v>
      </c>
      <c r="L8" s="138" t="s">
        <v>44</v>
      </c>
      <c r="M8" s="307"/>
      <c r="N8" s="283"/>
    </row>
    <row r="9" spans="1:14" s="2" customFormat="1" ht="15" customHeight="1" x14ac:dyDescent="0.3">
      <c r="A9" s="665">
        <v>45566</v>
      </c>
      <c r="B9" s="415" t="s">
        <v>111</v>
      </c>
      <c r="C9" s="415" t="s">
        <v>112</v>
      </c>
      <c r="D9" s="666" t="s">
        <v>110</v>
      </c>
      <c r="E9" s="124">
        <v>25000</v>
      </c>
      <c r="F9" s="282">
        <v>3866</v>
      </c>
      <c r="G9" s="261">
        <f t="shared" si="0"/>
        <v>6.466632177961718</v>
      </c>
      <c r="H9" s="148" t="s">
        <v>183</v>
      </c>
      <c r="I9" s="139" t="s">
        <v>43</v>
      </c>
      <c r="J9" s="303" t="s">
        <v>184</v>
      </c>
      <c r="K9" s="788" t="s">
        <v>1069</v>
      </c>
      <c r="L9" s="138" t="s">
        <v>44</v>
      </c>
      <c r="M9" s="307"/>
      <c r="N9" s="283"/>
    </row>
    <row r="10" spans="1:14" s="2" customFormat="1" ht="15" customHeight="1" x14ac:dyDescent="0.3">
      <c r="A10" s="137">
        <v>45566</v>
      </c>
      <c r="B10" s="138" t="s">
        <v>186</v>
      </c>
      <c r="C10" s="291" t="s">
        <v>112</v>
      </c>
      <c r="D10" s="427" t="s">
        <v>117</v>
      </c>
      <c r="E10" s="124">
        <v>23000</v>
      </c>
      <c r="F10" s="282">
        <v>3866</v>
      </c>
      <c r="G10" s="261">
        <f t="shared" si="0"/>
        <v>5.9493016037247806</v>
      </c>
      <c r="H10" s="148" t="s">
        <v>148</v>
      </c>
      <c r="I10" s="139" t="s">
        <v>43</v>
      </c>
      <c r="J10" s="303" t="s">
        <v>190</v>
      </c>
      <c r="K10" s="788" t="s">
        <v>1069</v>
      </c>
      <c r="L10" s="138" t="s">
        <v>44</v>
      </c>
      <c r="M10" s="307"/>
      <c r="N10" s="283"/>
    </row>
    <row r="11" spans="1:14" s="2" customFormat="1" ht="15" customHeight="1" x14ac:dyDescent="0.3">
      <c r="A11" s="137">
        <v>45566</v>
      </c>
      <c r="B11" s="291" t="s">
        <v>186</v>
      </c>
      <c r="C11" s="291" t="s">
        <v>112</v>
      </c>
      <c r="D11" s="427" t="s">
        <v>117</v>
      </c>
      <c r="E11" s="124">
        <v>15000</v>
      </c>
      <c r="F11" s="282">
        <v>3866</v>
      </c>
      <c r="G11" s="261">
        <f t="shared" si="0"/>
        <v>3.8799793067770305</v>
      </c>
      <c r="H11" s="148" t="s">
        <v>148</v>
      </c>
      <c r="I11" s="139" t="s">
        <v>43</v>
      </c>
      <c r="J11" s="303" t="s">
        <v>190</v>
      </c>
      <c r="K11" s="788" t="s">
        <v>1069</v>
      </c>
      <c r="L11" s="138" t="s">
        <v>44</v>
      </c>
      <c r="M11" s="307"/>
      <c r="N11" s="283"/>
    </row>
    <row r="12" spans="1:14" s="2" customFormat="1" ht="15" customHeight="1" x14ac:dyDescent="0.3">
      <c r="A12" s="705">
        <v>45566</v>
      </c>
      <c r="B12" s="650" t="s">
        <v>186</v>
      </c>
      <c r="C12" s="149" t="s">
        <v>112</v>
      </c>
      <c r="D12" s="789" t="s">
        <v>117</v>
      </c>
      <c r="E12" s="129">
        <v>15000</v>
      </c>
      <c r="F12" s="282">
        <v>3866</v>
      </c>
      <c r="G12" s="261">
        <f t="shared" si="0"/>
        <v>3.8799793067770305</v>
      </c>
      <c r="H12" s="148" t="s">
        <v>148</v>
      </c>
      <c r="I12" s="139" t="s">
        <v>43</v>
      </c>
      <c r="J12" s="303" t="s">
        <v>190</v>
      </c>
      <c r="K12" s="788" t="s">
        <v>1069</v>
      </c>
      <c r="L12" s="138" t="s">
        <v>44</v>
      </c>
      <c r="M12" s="307"/>
      <c r="N12" s="283"/>
    </row>
    <row r="13" spans="1:14" s="2" customFormat="1" ht="15" customHeight="1" x14ac:dyDescent="0.3">
      <c r="A13" s="137">
        <v>45566</v>
      </c>
      <c r="B13" s="138" t="s">
        <v>186</v>
      </c>
      <c r="C13" s="291" t="s">
        <v>112</v>
      </c>
      <c r="D13" s="427" t="s">
        <v>117</v>
      </c>
      <c r="E13" s="124">
        <v>12000</v>
      </c>
      <c r="F13" s="282">
        <v>3866</v>
      </c>
      <c r="G13" s="261">
        <f t="shared" si="0"/>
        <v>3.1039834454216244</v>
      </c>
      <c r="H13" s="148" t="s">
        <v>148</v>
      </c>
      <c r="I13" s="139" t="s">
        <v>43</v>
      </c>
      <c r="J13" s="303" t="s">
        <v>190</v>
      </c>
      <c r="K13" s="788" t="s">
        <v>1069</v>
      </c>
      <c r="L13" s="138" t="s">
        <v>44</v>
      </c>
      <c r="M13" s="307"/>
      <c r="N13" s="283"/>
    </row>
    <row r="14" spans="1:14" s="2" customFormat="1" ht="15" customHeight="1" x14ac:dyDescent="0.3">
      <c r="A14" s="137">
        <v>45566</v>
      </c>
      <c r="B14" s="291" t="s">
        <v>186</v>
      </c>
      <c r="C14" s="291" t="s">
        <v>112</v>
      </c>
      <c r="D14" s="427" t="s">
        <v>117</v>
      </c>
      <c r="E14" s="124">
        <v>30000</v>
      </c>
      <c r="F14" s="282">
        <v>3866</v>
      </c>
      <c r="G14" s="261">
        <f t="shared" si="0"/>
        <v>7.759958613554061</v>
      </c>
      <c r="H14" s="148" t="s">
        <v>148</v>
      </c>
      <c r="I14" s="139" t="s">
        <v>43</v>
      </c>
      <c r="J14" s="303" t="s">
        <v>190</v>
      </c>
      <c r="K14" s="788" t="s">
        <v>1069</v>
      </c>
      <c r="L14" s="138" t="s">
        <v>44</v>
      </c>
      <c r="M14" s="307"/>
      <c r="N14" s="283"/>
    </row>
    <row r="15" spans="1:14" s="2" customFormat="1" ht="15" customHeight="1" x14ac:dyDescent="0.3">
      <c r="A15" s="137">
        <v>45566</v>
      </c>
      <c r="B15" s="138" t="s">
        <v>187</v>
      </c>
      <c r="C15" s="291" t="s">
        <v>187</v>
      </c>
      <c r="D15" s="427" t="s">
        <v>117</v>
      </c>
      <c r="E15" s="124">
        <v>5000</v>
      </c>
      <c r="F15" s="282">
        <v>3866</v>
      </c>
      <c r="G15" s="261">
        <f t="shared" si="0"/>
        <v>1.2933264355923435</v>
      </c>
      <c r="H15" s="148" t="s">
        <v>148</v>
      </c>
      <c r="I15" s="139" t="s">
        <v>43</v>
      </c>
      <c r="J15" s="303" t="s">
        <v>190</v>
      </c>
      <c r="K15" s="788" t="s">
        <v>1069</v>
      </c>
      <c r="L15" s="138" t="s">
        <v>44</v>
      </c>
      <c r="M15" s="307"/>
      <c r="N15" s="283"/>
    </row>
    <row r="16" spans="1:14" s="2" customFormat="1" ht="15" customHeight="1" x14ac:dyDescent="0.3">
      <c r="A16" s="137">
        <v>45566</v>
      </c>
      <c r="B16" s="138" t="s">
        <v>187</v>
      </c>
      <c r="C16" s="138" t="s">
        <v>187</v>
      </c>
      <c r="D16" s="139" t="s">
        <v>117</v>
      </c>
      <c r="E16" s="124">
        <v>10000</v>
      </c>
      <c r="F16" s="282">
        <v>3866</v>
      </c>
      <c r="G16" s="261">
        <f t="shared" si="0"/>
        <v>2.586652871184687</v>
      </c>
      <c r="H16" s="148" t="s">
        <v>148</v>
      </c>
      <c r="I16" s="139" t="s">
        <v>43</v>
      </c>
      <c r="J16" s="303" t="s">
        <v>190</v>
      </c>
      <c r="K16" s="788" t="s">
        <v>1069</v>
      </c>
      <c r="L16" s="138" t="s">
        <v>44</v>
      </c>
      <c r="M16" s="307"/>
      <c r="N16" s="283"/>
    </row>
    <row r="17" spans="1:14" s="2" customFormat="1" ht="15" customHeight="1" x14ac:dyDescent="0.3">
      <c r="A17" s="137">
        <v>45566</v>
      </c>
      <c r="B17" s="138" t="s">
        <v>111</v>
      </c>
      <c r="C17" s="138" t="s">
        <v>112</v>
      </c>
      <c r="D17" s="139" t="s">
        <v>117</v>
      </c>
      <c r="E17" s="124">
        <v>15000</v>
      </c>
      <c r="F17" s="282">
        <v>3866</v>
      </c>
      <c r="G17" s="261">
        <f t="shared" si="0"/>
        <v>3.8799793067770305</v>
      </c>
      <c r="H17" s="148" t="s">
        <v>123</v>
      </c>
      <c r="I17" s="139" t="s">
        <v>43</v>
      </c>
      <c r="J17" s="303" t="s">
        <v>192</v>
      </c>
      <c r="K17" s="788" t="s">
        <v>1069</v>
      </c>
      <c r="L17" s="138" t="s">
        <v>44</v>
      </c>
      <c r="M17" s="307"/>
      <c r="N17" s="283"/>
    </row>
    <row r="18" spans="1:14" s="2" customFormat="1" ht="15" customHeight="1" x14ac:dyDescent="0.3">
      <c r="A18" s="137">
        <v>45566</v>
      </c>
      <c r="B18" s="138" t="s">
        <v>111</v>
      </c>
      <c r="C18" s="138" t="s">
        <v>112</v>
      </c>
      <c r="D18" s="139" t="s">
        <v>117</v>
      </c>
      <c r="E18" s="124">
        <v>15000</v>
      </c>
      <c r="F18" s="282">
        <v>3866</v>
      </c>
      <c r="G18" s="261">
        <f t="shared" si="0"/>
        <v>3.8799793067770305</v>
      </c>
      <c r="H18" s="148" t="s">
        <v>123</v>
      </c>
      <c r="I18" s="139" t="s">
        <v>43</v>
      </c>
      <c r="J18" s="303" t="s">
        <v>192</v>
      </c>
      <c r="K18" s="788" t="s">
        <v>1069</v>
      </c>
      <c r="L18" s="138" t="s">
        <v>44</v>
      </c>
      <c r="M18" s="307"/>
      <c r="N18" s="283"/>
    </row>
    <row r="19" spans="1:14" s="2" customFormat="1" ht="15" customHeight="1" x14ac:dyDescent="0.3">
      <c r="A19" s="137">
        <v>45566</v>
      </c>
      <c r="B19" s="138" t="s">
        <v>122</v>
      </c>
      <c r="C19" s="138" t="s">
        <v>122</v>
      </c>
      <c r="D19" s="139" t="s">
        <v>117</v>
      </c>
      <c r="E19" s="124">
        <v>10000</v>
      </c>
      <c r="F19" s="282">
        <v>3866</v>
      </c>
      <c r="G19" s="261">
        <f t="shared" si="0"/>
        <v>2.586652871184687</v>
      </c>
      <c r="H19" s="148" t="s">
        <v>123</v>
      </c>
      <c r="I19" s="139" t="s">
        <v>43</v>
      </c>
      <c r="J19" s="303" t="s">
        <v>192</v>
      </c>
      <c r="K19" s="788" t="s">
        <v>1069</v>
      </c>
      <c r="L19" s="138" t="s">
        <v>44</v>
      </c>
      <c r="M19" s="307"/>
      <c r="N19" s="283"/>
    </row>
    <row r="20" spans="1:14" s="2" customFormat="1" ht="15" customHeight="1" x14ac:dyDescent="0.3">
      <c r="A20" s="137">
        <v>45566</v>
      </c>
      <c r="B20" s="138" t="s">
        <v>122</v>
      </c>
      <c r="C20" s="138" t="s">
        <v>122</v>
      </c>
      <c r="D20" s="139" t="s">
        <v>117</v>
      </c>
      <c r="E20" s="124">
        <v>10000</v>
      </c>
      <c r="F20" s="282">
        <v>3866</v>
      </c>
      <c r="G20" s="261">
        <f t="shared" si="0"/>
        <v>2.586652871184687</v>
      </c>
      <c r="H20" s="148" t="s">
        <v>123</v>
      </c>
      <c r="I20" s="139" t="s">
        <v>43</v>
      </c>
      <c r="J20" s="303" t="s">
        <v>192</v>
      </c>
      <c r="K20" s="788" t="s">
        <v>1069</v>
      </c>
      <c r="L20" s="138" t="s">
        <v>44</v>
      </c>
      <c r="M20" s="307"/>
      <c r="N20" s="283"/>
    </row>
    <row r="21" spans="1:14" s="2" customFormat="1" ht="15" customHeight="1" x14ac:dyDescent="0.3">
      <c r="A21" s="665">
        <v>45566</v>
      </c>
      <c r="B21" s="415" t="s">
        <v>111</v>
      </c>
      <c r="C21" s="415" t="s">
        <v>112</v>
      </c>
      <c r="D21" s="666" t="s">
        <v>110</v>
      </c>
      <c r="E21" s="124">
        <v>25000</v>
      </c>
      <c r="F21" s="282">
        <v>3866</v>
      </c>
      <c r="G21" s="261">
        <f t="shared" si="0"/>
        <v>6.466632177961718</v>
      </c>
      <c r="H21" s="148" t="s">
        <v>220</v>
      </c>
      <c r="I21" s="139" t="s">
        <v>43</v>
      </c>
      <c r="J21" s="303" t="s">
        <v>212</v>
      </c>
      <c r="K21" s="788" t="s">
        <v>1069</v>
      </c>
      <c r="L21" s="138" t="s">
        <v>44</v>
      </c>
      <c r="M21" s="307"/>
      <c r="N21" s="283"/>
    </row>
    <row r="22" spans="1:14" s="2" customFormat="1" ht="15" customHeight="1" x14ac:dyDescent="0.3">
      <c r="A22" s="665">
        <v>45566</v>
      </c>
      <c r="B22" s="415" t="s">
        <v>111</v>
      </c>
      <c r="C22" s="415" t="s">
        <v>112</v>
      </c>
      <c r="D22" s="666" t="s">
        <v>110</v>
      </c>
      <c r="E22" s="124">
        <v>18000</v>
      </c>
      <c r="F22" s="282">
        <v>3866</v>
      </c>
      <c r="G22" s="261">
        <f t="shared" si="0"/>
        <v>4.6559751681324366</v>
      </c>
      <c r="H22" s="148" t="s">
        <v>220</v>
      </c>
      <c r="I22" s="139" t="s">
        <v>43</v>
      </c>
      <c r="J22" s="303" t="s">
        <v>212</v>
      </c>
      <c r="K22" s="788" t="s">
        <v>1069</v>
      </c>
      <c r="L22" s="138" t="s">
        <v>44</v>
      </c>
      <c r="M22" s="307"/>
      <c r="N22" s="283"/>
    </row>
    <row r="23" spans="1:14" s="2" customFormat="1" ht="15" customHeight="1" x14ac:dyDescent="0.3">
      <c r="A23" s="665">
        <v>45566</v>
      </c>
      <c r="B23" s="291" t="s">
        <v>111</v>
      </c>
      <c r="C23" s="291" t="s">
        <v>112</v>
      </c>
      <c r="D23" s="666" t="s">
        <v>110</v>
      </c>
      <c r="E23" s="124">
        <v>12000</v>
      </c>
      <c r="F23" s="282">
        <v>3866</v>
      </c>
      <c r="G23" s="261">
        <f t="shared" si="0"/>
        <v>3.1039834454216244</v>
      </c>
      <c r="H23" s="148" t="s">
        <v>220</v>
      </c>
      <c r="I23" s="139" t="s">
        <v>43</v>
      </c>
      <c r="J23" s="303" t="s">
        <v>212</v>
      </c>
      <c r="K23" s="788" t="s">
        <v>1069</v>
      </c>
      <c r="L23" s="138" t="s">
        <v>44</v>
      </c>
      <c r="M23" s="307"/>
      <c r="N23" s="283"/>
    </row>
    <row r="24" spans="1:14" s="2" customFormat="1" ht="15" customHeight="1" x14ac:dyDescent="0.3">
      <c r="A24" s="665">
        <v>45566</v>
      </c>
      <c r="B24" s="415" t="s">
        <v>111</v>
      </c>
      <c r="C24" s="415" t="s">
        <v>112</v>
      </c>
      <c r="D24" s="666" t="s">
        <v>110</v>
      </c>
      <c r="E24" s="124">
        <v>6000</v>
      </c>
      <c r="F24" s="282">
        <v>3866</v>
      </c>
      <c r="G24" s="261">
        <f t="shared" si="0"/>
        <v>1.5519917227108122</v>
      </c>
      <c r="H24" s="148" t="s">
        <v>220</v>
      </c>
      <c r="I24" s="139" t="s">
        <v>43</v>
      </c>
      <c r="J24" s="303" t="s">
        <v>212</v>
      </c>
      <c r="K24" s="788" t="s">
        <v>1069</v>
      </c>
      <c r="L24" s="138" t="s">
        <v>44</v>
      </c>
      <c r="M24" s="307"/>
      <c r="N24" s="283"/>
    </row>
    <row r="25" spans="1:14" s="2" customFormat="1" ht="15" customHeight="1" x14ac:dyDescent="0.3">
      <c r="A25" s="665">
        <v>45566</v>
      </c>
      <c r="B25" s="415" t="s">
        <v>111</v>
      </c>
      <c r="C25" s="415" t="s">
        <v>112</v>
      </c>
      <c r="D25" s="666" t="s">
        <v>110</v>
      </c>
      <c r="E25" s="124">
        <v>10000</v>
      </c>
      <c r="F25" s="282">
        <v>3866</v>
      </c>
      <c r="G25" s="261">
        <f t="shared" si="0"/>
        <v>2.586652871184687</v>
      </c>
      <c r="H25" s="148" t="s">
        <v>220</v>
      </c>
      <c r="I25" s="139" t="s">
        <v>43</v>
      </c>
      <c r="J25" s="303" t="s">
        <v>212</v>
      </c>
      <c r="K25" s="788" t="s">
        <v>1069</v>
      </c>
      <c r="L25" s="138" t="s">
        <v>44</v>
      </c>
      <c r="M25" s="307"/>
      <c r="N25" s="283"/>
    </row>
    <row r="26" spans="1:14" s="2" customFormat="1" ht="15" customHeight="1" x14ac:dyDescent="0.3">
      <c r="A26" s="665">
        <v>45566</v>
      </c>
      <c r="B26" s="415" t="s">
        <v>111</v>
      </c>
      <c r="C26" s="415" t="s">
        <v>112</v>
      </c>
      <c r="D26" s="666" t="s">
        <v>110</v>
      </c>
      <c r="E26" s="124">
        <v>10000</v>
      </c>
      <c r="F26" s="282">
        <v>3866</v>
      </c>
      <c r="G26" s="261">
        <f t="shared" si="0"/>
        <v>2.586652871184687</v>
      </c>
      <c r="H26" s="148" t="s">
        <v>220</v>
      </c>
      <c r="I26" s="139" t="s">
        <v>43</v>
      </c>
      <c r="J26" s="701" t="s">
        <v>212</v>
      </c>
      <c r="K26" s="788" t="s">
        <v>1069</v>
      </c>
      <c r="L26" s="138" t="s">
        <v>44</v>
      </c>
      <c r="M26" s="307"/>
      <c r="N26" s="283"/>
    </row>
    <row r="27" spans="1:14" s="2" customFormat="1" ht="15" customHeight="1" x14ac:dyDescent="0.3">
      <c r="A27" s="665">
        <v>45566</v>
      </c>
      <c r="B27" s="415" t="s">
        <v>111</v>
      </c>
      <c r="C27" s="415" t="s">
        <v>112</v>
      </c>
      <c r="D27" s="666" t="s">
        <v>110</v>
      </c>
      <c r="E27" s="131">
        <v>18000</v>
      </c>
      <c r="F27" s="282">
        <v>3866</v>
      </c>
      <c r="G27" s="261">
        <f t="shared" si="0"/>
        <v>4.6559751681324366</v>
      </c>
      <c r="H27" s="148" t="s">
        <v>220</v>
      </c>
      <c r="I27" s="139" t="s">
        <v>43</v>
      </c>
      <c r="J27" s="701" t="s">
        <v>212</v>
      </c>
      <c r="K27" s="788" t="s">
        <v>1069</v>
      </c>
      <c r="L27" s="138" t="s">
        <v>44</v>
      </c>
      <c r="M27" s="307"/>
      <c r="N27" s="283"/>
    </row>
    <row r="28" spans="1:14" s="2" customFormat="1" ht="15" customHeight="1" x14ac:dyDescent="0.3">
      <c r="A28" s="665">
        <v>45566</v>
      </c>
      <c r="B28" s="415" t="s">
        <v>111</v>
      </c>
      <c r="C28" s="415" t="s">
        <v>112</v>
      </c>
      <c r="D28" s="666" t="s">
        <v>14</v>
      </c>
      <c r="E28" s="124">
        <v>5000</v>
      </c>
      <c r="F28" s="282">
        <v>3866</v>
      </c>
      <c r="G28" s="261">
        <f t="shared" si="0"/>
        <v>1.2933264355923435</v>
      </c>
      <c r="H28" s="148" t="s">
        <v>196</v>
      </c>
      <c r="I28" s="139" t="s">
        <v>43</v>
      </c>
      <c r="J28" s="702" t="s">
        <v>179</v>
      </c>
      <c r="K28" s="788" t="s">
        <v>1069</v>
      </c>
      <c r="L28" s="138" t="s">
        <v>44</v>
      </c>
      <c r="M28" s="307"/>
      <c r="N28" s="283"/>
    </row>
    <row r="29" spans="1:14" s="2" customFormat="1" ht="15" customHeight="1" x14ac:dyDescent="0.3">
      <c r="A29" s="665">
        <v>45566</v>
      </c>
      <c r="B29" s="415" t="s">
        <v>111</v>
      </c>
      <c r="C29" s="415" t="s">
        <v>112</v>
      </c>
      <c r="D29" s="666" t="s">
        <v>14</v>
      </c>
      <c r="E29" s="124">
        <v>8000</v>
      </c>
      <c r="F29" s="282">
        <v>3866</v>
      </c>
      <c r="G29" s="261">
        <f t="shared" si="0"/>
        <v>2.0693222969477496</v>
      </c>
      <c r="H29" s="148" t="s">
        <v>196</v>
      </c>
      <c r="I29" s="139" t="s">
        <v>43</v>
      </c>
      <c r="J29" s="702" t="s">
        <v>179</v>
      </c>
      <c r="K29" s="788" t="s">
        <v>1069</v>
      </c>
      <c r="L29" s="138" t="s">
        <v>44</v>
      </c>
      <c r="M29" s="307"/>
      <c r="N29" s="283"/>
    </row>
    <row r="30" spans="1:14" s="2" customFormat="1" ht="15" customHeight="1" x14ac:dyDescent="0.3">
      <c r="A30" s="665">
        <v>45566</v>
      </c>
      <c r="B30" s="415" t="s">
        <v>111</v>
      </c>
      <c r="C30" s="415" t="s">
        <v>112</v>
      </c>
      <c r="D30" s="666" t="s">
        <v>14</v>
      </c>
      <c r="E30" s="124">
        <v>5000</v>
      </c>
      <c r="F30" s="282">
        <v>3866</v>
      </c>
      <c r="G30" s="261">
        <f t="shared" si="0"/>
        <v>1.2933264355923435</v>
      </c>
      <c r="H30" s="148" t="s">
        <v>196</v>
      </c>
      <c r="I30" s="139" t="s">
        <v>43</v>
      </c>
      <c r="J30" s="303" t="s">
        <v>179</v>
      </c>
      <c r="K30" s="788" t="s">
        <v>1069</v>
      </c>
      <c r="L30" s="138" t="s">
        <v>44</v>
      </c>
      <c r="M30" s="307"/>
      <c r="N30" s="283"/>
    </row>
    <row r="31" spans="1:14" s="2" customFormat="1" ht="15" customHeight="1" x14ac:dyDescent="0.3">
      <c r="A31" s="665">
        <v>45566</v>
      </c>
      <c r="B31" s="291" t="s">
        <v>111</v>
      </c>
      <c r="C31" s="291" t="s">
        <v>112</v>
      </c>
      <c r="D31" s="427" t="s">
        <v>14</v>
      </c>
      <c r="E31" s="131">
        <v>8000</v>
      </c>
      <c r="F31" s="282">
        <v>3866</v>
      </c>
      <c r="G31" s="261">
        <f t="shared" si="0"/>
        <v>2.0693222969477496</v>
      </c>
      <c r="H31" s="148" t="s">
        <v>196</v>
      </c>
      <c r="I31" s="139" t="s">
        <v>43</v>
      </c>
      <c r="J31" s="303" t="s">
        <v>179</v>
      </c>
      <c r="K31" s="788" t="s">
        <v>1069</v>
      </c>
      <c r="L31" s="138" t="s">
        <v>44</v>
      </c>
      <c r="M31" s="307"/>
      <c r="N31" s="283"/>
    </row>
    <row r="32" spans="1:14" s="2" customFormat="1" ht="15" customHeight="1" x14ac:dyDescent="0.3">
      <c r="A32" s="665">
        <v>45566</v>
      </c>
      <c r="B32" s="415" t="s">
        <v>111</v>
      </c>
      <c r="C32" s="415" t="s">
        <v>112</v>
      </c>
      <c r="D32" s="666" t="s">
        <v>14</v>
      </c>
      <c r="E32" s="129">
        <v>5000</v>
      </c>
      <c r="F32" s="282">
        <v>3866</v>
      </c>
      <c r="G32" s="261">
        <f t="shared" si="0"/>
        <v>1.2933264355923435</v>
      </c>
      <c r="H32" s="148" t="s">
        <v>196</v>
      </c>
      <c r="I32" s="139" t="s">
        <v>43</v>
      </c>
      <c r="J32" s="303" t="s">
        <v>179</v>
      </c>
      <c r="K32" s="788" t="s">
        <v>1069</v>
      </c>
      <c r="L32" s="138" t="s">
        <v>44</v>
      </c>
      <c r="M32" s="307"/>
      <c r="N32" s="283"/>
    </row>
    <row r="33" spans="1:14" s="2" customFormat="1" ht="15" customHeight="1" x14ac:dyDescent="0.3">
      <c r="A33" s="665">
        <v>45566</v>
      </c>
      <c r="B33" s="415" t="s">
        <v>967</v>
      </c>
      <c r="C33" s="415" t="s">
        <v>269</v>
      </c>
      <c r="D33" s="666" t="s">
        <v>79</v>
      </c>
      <c r="E33" s="347">
        <v>7500</v>
      </c>
      <c r="F33" s="282">
        <v>3866</v>
      </c>
      <c r="G33" s="261">
        <f t="shared" si="0"/>
        <v>1.9399896533885153</v>
      </c>
      <c r="H33" s="148" t="s">
        <v>196</v>
      </c>
      <c r="I33" s="139" t="s">
        <v>43</v>
      </c>
      <c r="J33" s="303" t="s">
        <v>829</v>
      </c>
      <c r="K33" s="788" t="s">
        <v>1069</v>
      </c>
      <c r="L33" s="138" t="s">
        <v>44</v>
      </c>
      <c r="M33" s="307"/>
      <c r="N33" s="283"/>
    </row>
    <row r="34" spans="1:14" s="2" customFormat="1" ht="15" customHeight="1" x14ac:dyDescent="0.3">
      <c r="A34" s="665">
        <v>45566</v>
      </c>
      <c r="B34" s="291" t="s">
        <v>968</v>
      </c>
      <c r="C34" s="415" t="s">
        <v>269</v>
      </c>
      <c r="D34" s="427" t="s">
        <v>79</v>
      </c>
      <c r="E34" s="124">
        <v>70000</v>
      </c>
      <c r="F34" s="282">
        <v>3866</v>
      </c>
      <c r="G34" s="261">
        <f t="shared" si="0"/>
        <v>18.10657009829281</v>
      </c>
      <c r="H34" s="148" t="s">
        <v>196</v>
      </c>
      <c r="I34" s="139" t="s">
        <v>43</v>
      </c>
      <c r="J34" s="303" t="s">
        <v>830</v>
      </c>
      <c r="K34" s="788" t="s">
        <v>1069</v>
      </c>
      <c r="L34" s="138" t="s">
        <v>44</v>
      </c>
      <c r="M34" s="307"/>
      <c r="N34" s="283"/>
    </row>
    <row r="35" spans="1:14" s="2" customFormat="1" ht="15" customHeight="1" x14ac:dyDescent="0.3">
      <c r="A35" s="137">
        <v>45566</v>
      </c>
      <c r="B35" s="291" t="s">
        <v>635</v>
      </c>
      <c r="C35" s="415" t="s">
        <v>269</v>
      </c>
      <c r="D35" s="427" t="s">
        <v>79</v>
      </c>
      <c r="E35" s="124">
        <v>37500</v>
      </c>
      <c r="F35" s="282">
        <v>3866</v>
      </c>
      <c r="G35" s="261">
        <f t="shared" si="0"/>
        <v>9.6999482669425756</v>
      </c>
      <c r="H35" s="148" t="s">
        <v>196</v>
      </c>
      <c r="I35" s="139" t="s">
        <v>43</v>
      </c>
      <c r="J35" s="303" t="s">
        <v>831</v>
      </c>
      <c r="K35" s="788" t="s">
        <v>1069</v>
      </c>
      <c r="L35" s="138" t="s">
        <v>44</v>
      </c>
      <c r="M35" s="307"/>
      <c r="N35" s="283"/>
    </row>
    <row r="36" spans="1:14" s="2" customFormat="1" ht="15" customHeight="1" x14ac:dyDescent="0.3">
      <c r="A36" s="137">
        <v>45566</v>
      </c>
      <c r="B36" s="415" t="s">
        <v>969</v>
      </c>
      <c r="C36" s="415" t="s">
        <v>269</v>
      </c>
      <c r="D36" s="666" t="s">
        <v>79</v>
      </c>
      <c r="E36" s="580">
        <v>10000</v>
      </c>
      <c r="F36" s="282">
        <v>3866</v>
      </c>
      <c r="G36" s="261">
        <f t="shared" si="0"/>
        <v>2.586652871184687</v>
      </c>
      <c r="H36" s="148" t="s">
        <v>196</v>
      </c>
      <c r="I36" s="139" t="s">
        <v>43</v>
      </c>
      <c r="J36" s="303" t="s">
        <v>831</v>
      </c>
      <c r="K36" s="788" t="s">
        <v>1069</v>
      </c>
      <c r="L36" s="138" t="s">
        <v>44</v>
      </c>
      <c r="M36" s="307"/>
      <c r="N36" s="283"/>
    </row>
    <row r="37" spans="1:14" s="2" customFormat="1" ht="15" customHeight="1" x14ac:dyDescent="0.3">
      <c r="A37" s="137">
        <v>45566</v>
      </c>
      <c r="B37" s="415" t="s">
        <v>971</v>
      </c>
      <c r="C37" s="415" t="s">
        <v>269</v>
      </c>
      <c r="D37" s="666" t="s">
        <v>79</v>
      </c>
      <c r="E37" s="580">
        <v>20000</v>
      </c>
      <c r="F37" s="282">
        <v>3866</v>
      </c>
      <c r="G37" s="261">
        <f t="shared" si="0"/>
        <v>5.173305742369374</v>
      </c>
      <c r="H37" s="148" t="s">
        <v>196</v>
      </c>
      <c r="I37" s="139" t="s">
        <v>43</v>
      </c>
      <c r="J37" s="303" t="s">
        <v>832</v>
      </c>
      <c r="K37" s="788" t="s">
        <v>1069</v>
      </c>
      <c r="L37" s="138" t="s">
        <v>44</v>
      </c>
      <c r="M37" s="307"/>
      <c r="N37" s="283"/>
    </row>
    <row r="38" spans="1:14" s="2" customFormat="1" ht="15" customHeight="1" x14ac:dyDescent="0.3">
      <c r="A38" s="137">
        <v>45566</v>
      </c>
      <c r="B38" s="415" t="s">
        <v>970</v>
      </c>
      <c r="C38" s="415" t="s">
        <v>269</v>
      </c>
      <c r="D38" s="666" t="s">
        <v>79</v>
      </c>
      <c r="E38" s="580">
        <v>15000</v>
      </c>
      <c r="F38" s="282">
        <v>3866</v>
      </c>
      <c r="G38" s="261">
        <f t="shared" si="0"/>
        <v>3.8799793067770305</v>
      </c>
      <c r="H38" s="148" t="s">
        <v>196</v>
      </c>
      <c r="I38" s="139" t="s">
        <v>43</v>
      </c>
      <c r="J38" s="303" t="s">
        <v>832</v>
      </c>
      <c r="K38" s="788" t="s">
        <v>1069</v>
      </c>
      <c r="L38" s="138" t="s">
        <v>44</v>
      </c>
      <c r="M38" s="307"/>
      <c r="N38" s="283"/>
    </row>
    <row r="39" spans="1:14" s="2" customFormat="1" ht="15" customHeight="1" x14ac:dyDescent="0.3">
      <c r="A39" s="137">
        <v>45566</v>
      </c>
      <c r="B39" s="415" t="s">
        <v>1016</v>
      </c>
      <c r="C39" s="415" t="s">
        <v>126</v>
      </c>
      <c r="D39" s="666" t="s">
        <v>117</v>
      </c>
      <c r="E39" s="580">
        <v>1500000</v>
      </c>
      <c r="F39" s="282">
        <v>3866</v>
      </c>
      <c r="G39" s="261">
        <f t="shared" si="0"/>
        <v>387.99793067770304</v>
      </c>
      <c r="H39" s="148" t="s">
        <v>153</v>
      </c>
      <c r="I39" s="139" t="s">
        <v>43</v>
      </c>
      <c r="J39" s="303" t="s">
        <v>672</v>
      </c>
      <c r="K39" s="788" t="s">
        <v>1069</v>
      </c>
      <c r="L39" s="138" t="s">
        <v>44</v>
      </c>
      <c r="M39" s="307"/>
      <c r="N39" s="283"/>
    </row>
    <row r="40" spans="1:14" s="2" customFormat="1" ht="15" customHeight="1" x14ac:dyDescent="0.3">
      <c r="A40" s="137">
        <v>45566</v>
      </c>
      <c r="B40" s="415" t="s">
        <v>1009</v>
      </c>
      <c r="C40" s="415" t="s">
        <v>1004</v>
      </c>
      <c r="D40" s="666" t="s">
        <v>79</v>
      </c>
      <c r="E40" s="580">
        <v>3000</v>
      </c>
      <c r="F40" s="282">
        <v>3866</v>
      </c>
      <c r="G40" s="261">
        <f t="shared" si="0"/>
        <v>0.7759958613554061</v>
      </c>
      <c r="H40" s="148" t="s">
        <v>153</v>
      </c>
      <c r="I40" s="139" t="s">
        <v>43</v>
      </c>
      <c r="J40" s="303" t="s">
        <v>1028</v>
      </c>
      <c r="K40" s="788" t="s">
        <v>1069</v>
      </c>
      <c r="L40" s="138" t="s">
        <v>44</v>
      </c>
      <c r="M40" s="307"/>
      <c r="N40" s="283"/>
    </row>
    <row r="41" spans="1:14" s="2" customFormat="1" ht="15" customHeight="1" x14ac:dyDescent="0.3">
      <c r="A41" s="665">
        <v>45567</v>
      </c>
      <c r="B41" s="415" t="s">
        <v>111</v>
      </c>
      <c r="C41" s="415" t="s">
        <v>112</v>
      </c>
      <c r="D41" s="666" t="s">
        <v>117</v>
      </c>
      <c r="E41" s="124">
        <v>25000</v>
      </c>
      <c r="F41" s="282">
        <v>3866</v>
      </c>
      <c r="G41" s="261">
        <f t="shared" si="0"/>
        <v>6.466632177961718</v>
      </c>
      <c r="H41" s="148" t="s">
        <v>220</v>
      </c>
      <c r="I41" s="139" t="s">
        <v>43</v>
      </c>
      <c r="J41" s="303" t="s">
        <v>222</v>
      </c>
      <c r="K41" s="788" t="s">
        <v>1069</v>
      </c>
      <c r="L41" s="138" t="s">
        <v>44</v>
      </c>
      <c r="M41" s="307"/>
      <c r="N41" s="283"/>
    </row>
    <row r="42" spans="1:14" s="2" customFormat="1" ht="15" customHeight="1" x14ac:dyDescent="0.3">
      <c r="A42" s="665">
        <v>45567</v>
      </c>
      <c r="B42" s="415" t="s">
        <v>111</v>
      </c>
      <c r="C42" s="415" t="s">
        <v>112</v>
      </c>
      <c r="D42" s="666" t="s">
        <v>110</v>
      </c>
      <c r="E42" s="124">
        <v>8000</v>
      </c>
      <c r="F42" s="282">
        <v>3866</v>
      </c>
      <c r="G42" s="261">
        <f t="shared" si="0"/>
        <v>2.0693222969477496</v>
      </c>
      <c r="H42" s="148" t="s">
        <v>220</v>
      </c>
      <c r="I42" s="139" t="s">
        <v>43</v>
      </c>
      <c r="J42" s="303" t="s">
        <v>222</v>
      </c>
      <c r="K42" s="788" t="s">
        <v>1069</v>
      </c>
      <c r="L42" s="138" t="s">
        <v>44</v>
      </c>
      <c r="M42" s="307"/>
      <c r="N42" s="283"/>
    </row>
    <row r="43" spans="1:14" s="2" customFormat="1" ht="15" customHeight="1" x14ac:dyDescent="0.3">
      <c r="A43" s="665">
        <v>45567</v>
      </c>
      <c r="B43" s="415" t="s">
        <v>111</v>
      </c>
      <c r="C43" s="415" t="s">
        <v>112</v>
      </c>
      <c r="D43" s="666" t="s">
        <v>110</v>
      </c>
      <c r="E43" s="580">
        <v>18000</v>
      </c>
      <c r="F43" s="282">
        <v>3866</v>
      </c>
      <c r="G43" s="261">
        <f t="shared" si="0"/>
        <v>4.6559751681324366</v>
      </c>
      <c r="H43" s="148" t="s">
        <v>220</v>
      </c>
      <c r="I43" s="139" t="s">
        <v>43</v>
      </c>
      <c r="J43" s="303" t="s">
        <v>222</v>
      </c>
      <c r="K43" s="788" t="s">
        <v>1069</v>
      </c>
      <c r="L43" s="138" t="s">
        <v>44</v>
      </c>
      <c r="M43" s="307"/>
      <c r="N43" s="283"/>
    </row>
    <row r="44" spans="1:14" s="2" customFormat="1" ht="15" customHeight="1" x14ac:dyDescent="0.3">
      <c r="A44" s="137">
        <v>45567</v>
      </c>
      <c r="B44" s="415" t="s">
        <v>111</v>
      </c>
      <c r="C44" s="415" t="s">
        <v>112</v>
      </c>
      <c r="D44" s="666" t="s">
        <v>110</v>
      </c>
      <c r="E44" s="580">
        <v>30000</v>
      </c>
      <c r="F44" s="282">
        <v>3866</v>
      </c>
      <c r="G44" s="261">
        <f t="shared" si="0"/>
        <v>7.759958613554061</v>
      </c>
      <c r="H44" s="148" t="s">
        <v>220</v>
      </c>
      <c r="I44" s="139" t="s">
        <v>43</v>
      </c>
      <c r="J44" s="303" t="s">
        <v>222</v>
      </c>
      <c r="K44" s="788" t="s">
        <v>1069</v>
      </c>
      <c r="L44" s="138" t="s">
        <v>44</v>
      </c>
      <c r="M44" s="307"/>
      <c r="N44" s="283"/>
    </row>
    <row r="45" spans="1:14" s="2" customFormat="1" ht="15" customHeight="1" x14ac:dyDescent="0.3">
      <c r="A45" s="137">
        <v>45567</v>
      </c>
      <c r="B45" s="138" t="s">
        <v>186</v>
      </c>
      <c r="C45" s="138" t="s">
        <v>112</v>
      </c>
      <c r="D45" s="139" t="s">
        <v>117</v>
      </c>
      <c r="E45" s="124">
        <v>10000</v>
      </c>
      <c r="F45" s="282">
        <v>3866</v>
      </c>
      <c r="G45" s="261">
        <f t="shared" si="0"/>
        <v>2.586652871184687</v>
      </c>
      <c r="H45" s="148" t="s">
        <v>148</v>
      </c>
      <c r="I45" s="139" t="s">
        <v>43</v>
      </c>
      <c r="J45" s="303" t="s">
        <v>234</v>
      </c>
      <c r="K45" s="788" t="s">
        <v>1069</v>
      </c>
      <c r="L45" s="138" t="s">
        <v>44</v>
      </c>
      <c r="M45" s="307"/>
      <c r="N45" s="283"/>
    </row>
    <row r="46" spans="1:14" s="2" customFormat="1" ht="15" customHeight="1" x14ac:dyDescent="0.3">
      <c r="A46" s="137">
        <v>45567</v>
      </c>
      <c r="B46" s="138" t="s">
        <v>186</v>
      </c>
      <c r="C46" s="138" t="s">
        <v>112</v>
      </c>
      <c r="D46" s="139" t="s">
        <v>117</v>
      </c>
      <c r="E46" s="124">
        <v>8000</v>
      </c>
      <c r="F46" s="282">
        <v>3866</v>
      </c>
      <c r="G46" s="261">
        <f t="shared" si="0"/>
        <v>2.0693222969477496</v>
      </c>
      <c r="H46" s="148" t="s">
        <v>148</v>
      </c>
      <c r="I46" s="139" t="s">
        <v>43</v>
      </c>
      <c r="J46" s="303" t="s">
        <v>223</v>
      </c>
      <c r="K46" s="788" t="s">
        <v>1069</v>
      </c>
      <c r="L46" s="138" t="s">
        <v>44</v>
      </c>
      <c r="M46" s="307"/>
      <c r="N46" s="283"/>
    </row>
    <row r="47" spans="1:14" s="2" customFormat="1" ht="15" customHeight="1" x14ac:dyDescent="0.3">
      <c r="A47" s="137">
        <v>45567</v>
      </c>
      <c r="B47" s="138" t="s">
        <v>186</v>
      </c>
      <c r="C47" s="138" t="s">
        <v>112</v>
      </c>
      <c r="D47" s="139" t="s">
        <v>117</v>
      </c>
      <c r="E47" s="124">
        <v>8000</v>
      </c>
      <c r="F47" s="282">
        <v>3866</v>
      </c>
      <c r="G47" s="261">
        <f t="shared" si="0"/>
        <v>2.0693222969477496</v>
      </c>
      <c r="H47" s="148" t="s">
        <v>148</v>
      </c>
      <c r="I47" s="139" t="s">
        <v>43</v>
      </c>
      <c r="J47" s="303" t="s">
        <v>223</v>
      </c>
      <c r="K47" s="788" t="s">
        <v>1069</v>
      </c>
      <c r="L47" s="138" t="s">
        <v>44</v>
      </c>
      <c r="M47" s="307"/>
      <c r="N47" s="283"/>
    </row>
    <row r="48" spans="1:14" s="2" customFormat="1" ht="15" customHeight="1" x14ac:dyDescent="0.3">
      <c r="A48" s="137">
        <v>45567</v>
      </c>
      <c r="B48" s="138" t="s">
        <v>186</v>
      </c>
      <c r="C48" s="138" t="s">
        <v>112</v>
      </c>
      <c r="D48" s="139" t="s">
        <v>117</v>
      </c>
      <c r="E48" s="348">
        <v>7000</v>
      </c>
      <c r="F48" s="282">
        <v>3866</v>
      </c>
      <c r="G48" s="261">
        <f t="shared" si="0"/>
        <v>1.8106570098292809</v>
      </c>
      <c r="H48" s="148" t="s">
        <v>148</v>
      </c>
      <c r="I48" s="139" t="s">
        <v>43</v>
      </c>
      <c r="J48" s="303" t="s">
        <v>223</v>
      </c>
      <c r="K48" s="788" t="s">
        <v>1069</v>
      </c>
      <c r="L48" s="138" t="s">
        <v>44</v>
      </c>
      <c r="M48" s="307"/>
      <c r="N48" s="283"/>
    </row>
    <row r="49" spans="1:14" s="2" customFormat="1" ht="15" customHeight="1" x14ac:dyDescent="0.3">
      <c r="A49" s="137">
        <v>45567</v>
      </c>
      <c r="B49" s="138" t="s">
        <v>187</v>
      </c>
      <c r="C49" s="138" t="s">
        <v>187</v>
      </c>
      <c r="D49" s="139" t="s">
        <v>117</v>
      </c>
      <c r="E49" s="124">
        <v>10000</v>
      </c>
      <c r="F49" s="282">
        <v>3866</v>
      </c>
      <c r="G49" s="261">
        <f t="shared" si="0"/>
        <v>2.586652871184687</v>
      </c>
      <c r="H49" s="148" t="s">
        <v>148</v>
      </c>
      <c r="I49" s="139" t="s">
        <v>43</v>
      </c>
      <c r="J49" s="303" t="s">
        <v>223</v>
      </c>
      <c r="K49" s="788" t="s">
        <v>1069</v>
      </c>
      <c r="L49" s="138" t="s">
        <v>44</v>
      </c>
      <c r="M49" s="307"/>
      <c r="N49" s="283"/>
    </row>
    <row r="50" spans="1:14" s="2" customFormat="1" ht="15" customHeight="1" x14ac:dyDescent="0.3">
      <c r="A50" s="137">
        <v>45567</v>
      </c>
      <c r="B50" s="138" t="s">
        <v>187</v>
      </c>
      <c r="C50" s="138" t="s">
        <v>187</v>
      </c>
      <c r="D50" s="139" t="s">
        <v>117</v>
      </c>
      <c r="E50" s="124">
        <v>3000</v>
      </c>
      <c r="F50" s="282">
        <v>3866</v>
      </c>
      <c r="G50" s="261">
        <f t="shared" si="0"/>
        <v>0.7759958613554061</v>
      </c>
      <c r="H50" s="148" t="s">
        <v>148</v>
      </c>
      <c r="I50" s="139" t="s">
        <v>43</v>
      </c>
      <c r="J50" s="303" t="s">
        <v>223</v>
      </c>
      <c r="K50" s="788" t="s">
        <v>1069</v>
      </c>
      <c r="L50" s="138" t="s">
        <v>44</v>
      </c>
      <c r="M50" s="307"/>
      <c r="N50" s="283"/>
    </row>
    <row r="51" spans="1:14" s="2" customFormat="1" ht="15" customHeight="1" x14ac:dyDescent="0.3">
      <c r="A51" s="137">
        <v>45567</v>
      </c>
      <c r="B51" s="138" t="s">
        <v>187</v>
      </c>
      <c r="C51" s="138" t="s">
        <v>187</v>
      </c>
      <c r="D51" s="139" t="s">
        <v>117</v>
      </c>
      <c r="E51" s="348">
        <v>7000</v>
      </c>
      <c r="F51" s="282">
        <v>3866</v>
      </c>
      <c r="G51" s="261">
        <f t="shared" si="0"/>
        <v>1.8106570098292809</v>
      </c>
      <c r="H51" s="148" t="s">
        <v>148</v>
      </c>
      <c r="I51" s="139" t="s">
        <v>43</v>
      </c>
      <c r="J51" s="303" t="s">
        <v>223</v>
      </c>
      <c r="K51" s="788" t="s">
        <v>1069</v>
      </c>
      <c r="L51" s="138" t="s">
        <v>44</v>
      </c>
      <c r="M51" s="307"/>
      <c r="N51" s="283"/>
    </row>
    <row r="52" spans="1:14" s="2" customFormat="1" ht="15" customHeight="1" x14ac:dyDescent="0.3">
      <c r="A52" s="665">
        <v>45567</v>
      </c>
      <c r="B52" s="415" t="s">
        <v>111</v>
      </c>
      <c r="C52" s="415" t="s">
        <v>112</v>
      </c>
      <c r="D52" s="666" t="s">
        <v>110</v>
      </c>
      <c r="E52" s="124">
        <v>15000</v>
      </c>
      <c r="F52" s="282">
        <v>3866</v>
      </c>
      <c r="G52" s="261">
        <f t="shared" si="0"/>
        <v>3.8799793067770305</v>
      </c>
      <c r="H52" s="148" t="s">
        <v>163</v>
      </c>
      <c r="I52" s="139" t="s">
        <v>43</v>
      </c>
      <c r="J52" s="303" t="s">
        <v>224</v>
      </c>
      <c r="K52" s="788" t="s">
        <v>1069</v>
      </c>
      <c r="L52" s="138" t="s">
        <v>44</v>
      </c>
      <c r="M52" s="307"/>
      <c r="N52" s="283"/>
    </row>
    <row r="53" spans="1:14" s="2" customFormat="1" ht="15" customHeight="1" x14ac:dyDescent="0.3">
      <c r="A53" s="665">
        <v>45567</v>
      </c>
      <c r="B53" s="415" t="s">
        <v>111</v>
      </c>
      <c r="C53" s="415" t="s">
        <v>112</v>
      </c>
      <c r="D53" s="666" t="s">
        <v>110</v>
      </c>
      <c r="E53" s="131">
        <v>10000</v>
      </c>
      <c r="F53" s="282">
        <v>3866</v>
      </c>
      <c r="G53" s="261">
        <f t="shared" si="0"/>
        <v>2.586652871184687</v>
      </c>
      <c r="H53" s="148" t="s">
        <v>163</v>
      </c>
      <c r="I53" s="139" t="s">
        <v>43</v>
      </c>
      <c r="J53" s="303" t="s">
        <v>224</v>
      </c>
      <c r="K53" s="788" t="s">
        <v>1069</v>
      </c>
      <c r="L53" s="138" t="s">
        <v>44</v>
      </c>
      <c r="M53" s="307"/>
      <c r="N53" s="283"/>
    </row>
    <row r="54" spans="1:14" s="2" customFormat="1" ht="15" customHeight="1" x14ac:dyDescent="0.3">
      <c r="A54" s="665">
        <v>45567</v>
      </c>
      <c r="B54" s="415" t="s">
        <v>111</v>
      </c>
      <c r="C54" s="415" t="s">
        <v>112</v>
      </c>
      <c r="D54" s="666" t="s">
        <v>110</v>
      </c>
      <c r="E54" s="129">
        <v>14000</v>
      </c>
      <c r="F54" s="282">
        <v>3866</v>
      </c>
      <c r="G54" s="261">
        <f t="shared" si="0"/>
        <v>3.6213140196585618</v>
      </c>
      <c r="H54" s="148" t="s">
        <v>163</v>
      </c>
      <c r="I54" s="139" t="s">
        <v>43</v>
      </c>
      <c r="J54" s="303" t="s">
        <v>224</v>
      </c>
      <c r="K54" s="788" t="s">
        <v>1069</v>
      </c>
      <c r="L54" s="138" t="s">
        <v>44</v>
      </c>
      <c r="M54" s="307"/>
      <c r="N54" s="283"/>
    </row>
    <row r="55" spans="1:14" s="2" customFormat="1" ht="15" customHeight="1" x14ac:dyDescent="0.3">
      <c r="A55" s="665">
        <v>45567</v>
      </c>
      <c r="B55" s="415" t="s">
        <v>111</v>
      </c>
      <c r="C55" s="415" t="s">
        <v>112</v>
      </c>
      <c r="D55" s="666" t="s">
        <v>110</v>
      </c>
      <c r="E55" s="347">
        <v>7000</v>
      </c>
      <c r="F55" s="282">
        <v>3866</v>
      </c>
      <c r="G55" s="261">
        <f t="shared" si="0"/>
        <v>1.8106570098292809</v>
      </c>
      <c r="H55" s="148" t="s">
        <v>163</v>
      </c>
      <c r="I55" s="139" t="s">
        <v>43</v>
      </c>
      <c r="J55" s="303" t="s">
        <v>224</v>
      </c>
      <c r="K55" s="788" t="s">
        <v>1069</v>
      </c>
      <c r="L55" s="138" t="s">
        <v>44</v>
      </c>
      <c r="M55" s="307"/>
      <c r="N55" s="283"/>
    </row>
    <row r="56" spans="1:14" s="2" customFormat="1" ht="15" customHeight="1" x14ac:dyDescent="0.3">
      <c r="A56" s="665">
        <v>45567</v>
      </c>
      <c r="B56" s="415" t="s">
        <v>111</v>
      </c>
      <c r="C56" s="415" t="s">
        <v>112</v>
      </c>
      <c r="D56" s="666" t="s">
        <v>110</v>
      </c>
      <c r="E56" s="124">
        <v>10000</v>
      </c>
      <c r="F56" s="282">
        <v>3866</v>
      </c>
      <c r="G56" s="261">
        <f t="shared" si="0"/>
        <v>2.586652871184687</v>
      </c>
      <c r="H56" s="148" t="s">
        <v>163</v>
      </c>
      <c r="I56" s="139" t="s">
        <v>43</v>
      </c>
      <c r="J56" s="303" t="s">
        <v>224</v>
      </c>
      <c r="K56" s="788" t="s">
        <v>1069</v>
      </c>
      <c r="L56" s="138" t="s">
        <v>44</v>
      </c>
      <c r="M56" s="307"/>
      <c r="N56" s="283"/>
    </row>
    <row r="57" spans="1:14" s="2" customFormat="1" ht="23.4" customHeight="1" x14ac:dyDescent="0.3">
      <c r="A57" s="665">
        <v>45567</v>
      </c>
      <c r="B57" s="415" t="s">
        <v>111</v>
      </c>
      <c r="C57" s="415" t="s">
        <v>112</v>
      </c>
      <c r="D57" s="666" t="s">
        <v>110</v>
      </c>
      <c r="E57" s="124">
        <v>7000</v>
      </c>
      <c r="F57" s="282">
        <v>3866</v>
      </c>
      <c r="G57" s="261">
        <f t="shared" si="0"/>
        <v>1.8106570098292809</v>
      </c>
      <c r="H57" s="148" t="s">
        <v>163</v>
      </c>
      <c r="I57" s="139" t="s">
        <v>43</v>
      </c>
      <c r="J57" s="303" t="s">
        <v>224</v>
      </c>
      <c r="K57" s="788" t="s">
        <v>1069</v>
      </c>
      <c r="L57" s="138" t="s">
        <v>44</v>
      </c>
      <c r="M57" s="307"/>
      <c r="N57" s="283"/>
    </row>
    <row r="58" spans="1:14" s="2" customFormat="1" ht="13.5" customHeight="1" x14ac:dyDescent="0.3">
      <c r="A58" s="665">
        <v>45567</v>
      </c>
      <c r="B58" s="415" t="s">
        <v>111</v>
      </c>
      <c r="C58" s="415" t="s">
        <v>112</v>
      </c>
      <c r="D58" s="666" t="s">
        <v>110</v>
      </c>
      <c r="E58" s="124">
        <v>25000</v>
      </c>
      <c r="F58" s="282">
        <v>3866</v>
      </c>
      <c r="G58" s="261">
        <f t="shared" si="0"/>
        <v>6.466632177961718</v>
      </c>
      <c r="H58" s="148" t="s">
        <v>183</v>
      </c>
      <c r="I58" s="139" t="s">
        <v>43</v>
      </c>
      <c r="J58" s="303" t="s">
        <v>225</v>
      </c>
      <c r="K58" s="788" t="s">
        <v>1069</v>
      </c>
      <c r="L58" s="138" t="s">
        <v>44</v>
      </c>
      <c r="M58" s="307"/>
      <c r="N58" s="283"/>
    </row>
    <row r="59" spans="1:14" s="2" customFormat="1" ht="15.75" customHeight="1" x14ac:dyDescent="0.3">
      <c r="A59" s="665">
        <v>45567</v>
      </c>
      <c r="B59" s="415" t="s">
        <v>111</v>
      </c>
      <c r="C59" s="415" t="s">
        <v>112</v>
      </c>
      <c r="D59" s="666" t="s">
        <v>110</v>
      </c>
      <c r="E59" s="131">
        <v>10000</v>
      </c>
      <c r="F59" s="282">
        <v>3866</v>
      </c>
      <c r="G59" s="261">
        <f t="shared" si="0"/>
        <v>2.586652871184687</v>
      </c>
      <c r="H59" s="148" t="s">
        <v>183</v>
      </c>
      <c r="I59" s="139" t="s">
        <v>43</v>
      </c>
      <c r="J59" s="303" t="s">
        <v>225</v>
      </c>
      <c r="K59" s="788" t="s">
        <v>1069</v>
      </c>
      <c r="L59" s="138" t="s">
        <v>44</v>
      </c>
      <c r="M59" s="307"/>
      <c r="N59" s="283"/>
    </row>
    <row r="60" spans="1:14" s="2" customFormat="1" ht="15.75" customHeight="1" x14ac:dyDescent="0.3">
      <c r="A60" s="665">
        <v>45567</v>
      </c>
      <c r="B60" s="415" t="s">
        <v>111</v>
      </c>
      <c r="C60" s="415" t="s">
        <v>112</v>
      </c>
      <c r="D60" s="666" t="s">
        <v>110</v>
      </c>
      <c r="E60" s="129">
        <v>15000</v>
      </c>
      <c r="F60" s="282">
        <v>3866</v>
      </c>
      <c r="G60" s="261">
        <f t="shared" si="0"/>
        <v>3.8799793067770305</v>
      </c>
      <c r="H60" s="148" t="s">
        <v>183</v>
      </c>
      <c r="I60" s="139" t="s">
        <v>43</v>
      </c>
      <c r="J60" s="303" t="s">
        <v>225</v>
      </c>
      <c r="K60" s="788" t="s">
        <v>1069</v>
      </c>
      <c r="L60" s="138" t="s">
        <v>44</v>
      </c>
      <c r="M60" s="307"/>
      <c r="N60" s="283"/>
    </row>
    <row r="61" spans="1:14" s="2" customFormat="1" ht="18.75" customHeight="1" x14ac:dyDescent="0.3">
      <c r="A61" s="665">
        <v>45567</v>
      </c>
      <c r="B61" s="415" t="s">
        <v>111</v>
      </c>
      <c r="C61" s="415" t="s">
        <v>112</v>
      </c>
      <c r="D61" s="666" t="s">
        <v>110</v>
      </c>
      <c r="E61" s="347">
        <v>5000</v>
      </c>
      <c r="F61" s="282">
        <v>3866</v>
      </c>
      <c r="G61" s="261">
        <f t="shared" si="0"/>
        <v>1.2933264355923435</v>
      </c>
      <c r="H61" s="148" t="s">
        <v>183</v>
      </c>
      <c r="I61" s="139" t="s">
        <v>43</v>
      </c>
      <c r="J61" s="303" t="s">
        <v>225</v>
      </c>
      <c r="K61" s="788" t="s">
        <v>1069</v>
      </c>
      <c r="L61" s="138" t="s">
        <v>44</v>
      </c>
      <c r="M61" s="307"/>
      <c r="N61" s="283"/>
    </row>
    <row r="62" spans="1:14" s="2" customFormat="1" ht="14.25" customHeight="1" x14ac:dyDescent="0.3">
      <c r="A62" s="665">
        <v>45567</v>
      </c>
      <c r="B62" s="415" t="s">
        <v>111</v>
      </c>
      <c r="C62" s="415" t="s">
        <v>112</v>
      </c>
      <c r="D62" s="666" t="s">
        <v>110</v>
      </c>
      <c r="E62" s="124">
        <v>5000</v>
      </c>
      <c r="F62" s="282">
        <v>3866</v>
      </c>
      <c r="G62" s="261">
        <f t="shared" si="0"/>
        <v>1.2933264355923435</v>
      </c>
      <c r="H62" s="148" t="s">
        <v>183</v>
      </c>
      <c r="I62" s="139" t="s">
        <v>43</v>
      </c>
      <c r="J62" s="303" t="s">
        <v>225</v>
      </c>
      <c r="K62" s="788" t="s">
        <v>1069</v>
      </c>
      <c r="L62" s="138" t="s">
        <v>44</v>
      </c>
      <c r="M62" s="307"/>
      <c r="N62" s="283"/>
    </row>
    <row r="63" spans="1:14" s="2" customFormat="1" ht="14.25" customHeight="1" x14ac:dyDescent="0.3">
      <c r="A63" s="665">
        <v>45567</v>
      </c>
      <c r="B63" s="415" t="s">
        <v>111</v>
      </c>
      <c r="C63" s="415" t="s">
        <v>112</v>
      </c>
      <c r="D63" s="666" t="s">
        <v>110</v>
      </c>
      <c r="E63" s="124">
        <v>5000</v>
      </c>
      <c r="F63" s="282">
        <v>3866</v>
      </c>
      <c r="G63" s="261">
        <f t="shared" si="0"/>
        <v>1.2933264355923435</v>
      </c>
      <c r="H63" s="148" t="s">
        <v>183</v>
      </c>
      <c r="I63" s="139" t="s">
        <v>43</v>
      </c>
      <c r="J63" s="303" t="s">
        <v>225</v>
      </c>
      <c r="K63" s="788" t="s">
        <v>1069</v>
      </c>
      <c r="L63" s="138" t="s">
        <v>44</v>
      </c>
      <c r="M63" s="307"/>
      <c r="N63" s="283"/>
    </row>
    <row r="64" spans="1:14" s="2" customFormat="1" ht="14.25" customHeight="1" x14ac:dyDescent="0.3">
      <c r="A64" s="665">
        <v>45567</v>
      </c>
      <c r="B64" s="415" t="s">
        <v>111</v>
      </c>
      <c r="C64" s="415" t="s">
        <v>112</v>
      </c>
      <c r="D64" s="666" t="s">
        <v>110</v>
      </c>
      <c r="E64" s="580">
        <v>5000</v>
      </c>
      <c r="F64" s="282">
        <v>3866</v>
      </c>
      <c r="G64" s="261">
        <f t="shared" si="0"/>
        <v>1.2933264355923435</v>
      </c>
      <c r="H64" s="148" t="s">
        <v>183</v>
      </c>
      <c r="I64" s="139" t="s">
        <v>43</v>
      </c>
      <c r="J64" s="303" t="s">
        <v>242</v>
      </c>
      <c r="K64" s="788" t="s">
        <v>1069</v>
      </c>
      <c r="L64" s="138" t="s">
        <v>44</v>
      </c>
      <c r="M64" s="307"/>
      <c r="N64" s="283"/>
    </row>
    <row r="65" spans="1:14" s="2" customFormat="1" ht="15" customHeight="1" x14ac:dyDescent="0.3">
      <c r="A65" s="137">
        <v>45567</v>
      </c>
      <c r="B65" s="415" t="s">
        <v>111</v>
      </c>
      <c r="C65" s="415" t="s">
        <v>112</v>
      </c>
      <c r="D65" s="666" t="s">
        <v>110</v>
      </c>
      <c r="E65" s="580">
        <v>30000</v>
      </c>
      <c r="F65" s="282">
        <v>3866</v>
      </c>
      <c r="G65" s="261">
        <f t="shared" si="0"/>
        <v>7.759958613554061</v>
      </c>
      <c r="H65" s="148" t="s">
        <v>183</v>
      </c>
      <c r="I65" s="139" t="s">
        <v>43</v>
      </c>
      <c r="J65" s="303" t="s">
        <v>225</v>
      </c>
      <c r="K65" s="788" t="s">
        <v>1069</v>
      </c>
      <c r="L65" s="138" t="s">
        <v>44</v>
      </c>
      <c r="M65" s="307"/>
      <c r="N65" s="283"/>
    </row>
    <row r="66" spans="1:14" s="2" customFormat="1" ht="15" customHeight="1" x14ac:dyDescent="0.3">
      <c r="A66" s="137">
        <v>45567</v>
      </c>
      <c r="B66" s="415" t="s">
        <v>111</v>
      </c>
      <c r="C66" s="415" t="s">
        <v>112</v>
      </c>
      <c r="D66" s="666" t="s">
        <v>14</v>
      </c>
      <c r="E66" s="580">
        <v>10000</v>
      </c>
      <c r="F66" s="282">
        <v>3866</v>
      </c>
      <c r="G66" s="261">
        <f t="shared" si="0"/>
        <v>2.586652871184687</v>
      </c>
      <c r="H66" s="148" t="s">
        <v>196</v>
      </c>
      <c r="I66" s="139" t="s">
        <v>43</v>
      </c>
      <c r="J66" s="303" t="s">
        <v>282</v>
      </c>
      <c r="K66" s="788" t="s">
        <v>1069</v>
      </c>
      <c r="L66" s="138" t="s">
        <v>44</v>
      </c>
      <c r="M66" s="307"/>
      <c r="N66" s="283"/>
    </row>
    <row r="67" spans="1:14" s="2" customFormat="1" ht="15" customHeight="1" x14ac:dyDescent="0.3">
      <c r="A67" s="406">
        <v>45567</v>
      </c>
      <c r="B67" s="126" t="s">
        <v>111</v>
      </c>
      <c r="C67" s="415" t="s">
        <v>112</v>
      </c>
      <c r="D67" s="126" t="s">
        <v>14</v>
      </c>
      <c r="E67" s="580">
        <v>10000</v>
      </c>
      <c r="F67" s="282">
        <v>3866</v>
      </c>
      <c r="G67" s="261">
        <f t="shared" si="0"/>
        <v>2.586652871184687</v>
      </c>
      <c r="H67" s="148" t="s">
        <v>196</v>
      </c>
      <c r="I67" s="139" t="s">
        <v>43</v>
      </c>
      <c r="J67" s="303" t="s">
        <v>282</v>
      </c>
      <c r="K67" s="788" t="s">
        <v>1069</v>
      </c>
      <c r="L67" s="138" t="s">
        <v>44</v>
      </c>
      <c r="M67" s="307"/>
      <c r="N67" s="283"/>
    </row>
    <row r="68" spans="1:14" s="2" customFormat="1" ht="15" customHeight="1" x14ac:dyDescent="0.3">
      <c r="A68" s="137">
        <v>45568</v>
      </c>
      <c r="B68" s="138" t="s">
        <v>186</v>
      </c>
      <c r="C68" s="138" t="s">
        <v>112</v>
      </c>
      <c r="D68" s="139" t="s">
        <v>117</v>
      </c>
      <c r="E68" s="142">
        <v>10000</v>
      </c>
      <c r="F68" s="282">
        <v>3866</v>
      </c>
      <c r="G68" s="261">
        <f t="shared" ref="G68:G132" si="1">E68/F68</f>
        <v>2.586652871184687</v>
      </c>
      <c r="H68" s="148" t="s">
        <v>148</v>
      </c>
      <c r="I68" s="139" t="s">
        <v>43</v>
      </c>
      <c r="J68" s="303" t="s">
        <v>314</v>
      </c>
      <c r="K68" s="788" t="s">
        <v>1069</v>
      </c>
      <c r="L68" s="138" t="s">
        <v>44</v>
      </c>
      <c r="M68" s="307"/>
      <c r="N68" s="283"/>
    </row>
    <row r="69" spans="1:14" s="2" customFormat="1" ht="15" customHeight="1" x14ac:dyDescent="0.3">
      <c r="A69" s="137">
        <v>45568</v>
      </c>
      <c r="B69" s="138" t="s">
        <v>186</v>
      </c>
      <c r="C69" s="138" t="s">
        <v>112</v>
      </c>
      <c r="D69" s="139" t="s">
        <v>117</v>
      </c>
      <c r="E69" s="142">
        <v>3000</v>
      </c>
      <c r="F69" s="282">
        <v>3866</v>
      </c>
      <c r="G69" s="261">
        <f t="shared" si="1"/>
        <v>0.7759958613554061</v>
      </c>
      <c r="H69" s="148" t="s">
        <v>148</v>
      </c>
      <c r="I69" s="139" t="s">
        <v>43</v>
      </c>
      <c r="J69" s="303" t="s">
        <v>314</v>
      </c>
      <c r="K69" s="788" t="s">
        <v>1069</v>
      </c>
      <c r="L69" s="138" t="s">
        <v>44</v>
      </c>
      <c r="M69" s="307"/>
      <c r="N69" s="283"/>
    </row>
    <row r="70" spans="1:14" s="2" customFormat="1" ht="15" customHeight="1" x14ac:dyDescent="0.3">
      <c r="A70" s="137">
        <v>45568</v>
      </c>
      <c r="B70" s="138" t="s">
        <v>186</v>
      </c>
      <c r="C70" s="138" t="s">
        <v>112</v>
      </c>
      <c r="D70" s="139" t="s">
        <v>117</v>
      </c>
      <c r="E70" s="142">
        <v>3000</v>
      </c>
      <c r="F70" s="282">
        <v>3866</v>
      </c>
      <c r="G70" s="261">
        <f t="shared" si="1"/>
        <v>0.7759958613554061</v>
      </c>
      <c r="H70" s="148" t="s">
        <v>148</v>
      </c>
      <c r="I70" s="139" t="s">
        <v>43</v>
      </c>
      <c r="J70" s="303" t="s">
        <v>314</v>
      </c>
      <c r="K70" s="788" t="s">
        <v>1069</v>
      </c>
      <c r="L70" s="138" t="s">
        <v>44</v>
      </c>
      <c r="M70" s="307"/>
      <c r="N70" s="283"/>
    </row>
    <row r="71" spans="1:14" s="2" customFormat="1" ht="15" customHeight="1" x14ac:dyDescent="0.3">
      <c r="A71" s="137">
        <v>45568</v>
      </c>
      <c r="B71" s="138" t="s">
        <v>395</v>
      </c>
      <c r="C71" s="138" t="s">
        <v>112</v>
      </c>
      <c r="D71" s="139" t="s">
        <v>117</v>
      </c>
      <c r="E71" s="142">
        <v>40000</v>
      </c>
      <c r="F71" s="282">
        <v>3866</v>
      </c>
      <c r="G71" s="261">
        <f t="shared" si="1"/>
        <v>10.346611484738748</v>
      </c>
      <c r="H71" s="148" t="s">
        <v>148</v>
      </c>
      <c r="I71" s="139" t="s">
        <v>43</v>
      </c>
      <c r="J71" s="303" t="s">
        <v>673</v>
      </c>
      <c r="K71" s="788" t="s">
        <v>1069</v>
      </c>
      <c r="L71" s="138" t="s">
        <v>44</v>
      </c>
      <c r="M71" s="307"/>
      <c r="N71" s="283"/>
    </row>
    <row r="72" spans="1:14" s="2" customFormat="1" ht="15" customHeight="1" x14ac:dyDescent="0.3">
      <c r="A72" s="137">
        <v>45568</v>
      </c>
      <c r="B72" s="138" t="s">
        <v>973</v>
      </c>
      <c r="C72" s="138" t="s">
        <v>265</v>
      </c>
      <c r="D72" s="139" t="s">
        <v>117</v>
      </c>
      <c r="E72" s="142">
        <v>30000</v>
      </c>
      <c r="F72" s="282">
        <v>3866</v>
      </c>
      <c r="G72" s="261">
        <f t="shared" si="1"/>
        <v>7.759958613554061</v>
      </c>
      <c r="H72" s="148" t="s">
        <v>148</v>
      </c>
      <c r="I72" s="139" t="s">
        <v>43</v>
      </c>
      <c r="J72" s="303" t="s">
        <v>674</v>
      </c>
      <c r="K72" s="788" t="s">
        <v>1069</v>
      </c>
      <c r="L72" s="138" t="s">
        <v>44</v>
      </c>
      <c r="M72" s="307"/>
      <c r="N72" s="283"/>
    </row>
    <row r="73" spans="1:14" s="2" customFormat="1" ht="15" customHeight="1" x14ac:dyDescent="0.3">
      <c r="A73" s="137">
        <v>45568</v>
      </c>
      <c r="B73" s="138" t="s">
        <v>972</v>
      </c>
      <c r="C73" s="138" t="s">
        <v>265</v>
      </c>
      <c r="D73" s="139" t="s">
        <v>117</v>
      </c>
      <c r="E73" s="142">
        <v>7000</v>
      </c>
      <c r="F73" s="282">
        <v>3866</v>
      </c>
      <c r="G73" s="261">
        <f t="shared" si="1"/>
        <v>1.8106570098292809</v>
      </c>
      <c r="H73" s="148" t="s">
        <v>148</v>
      </c>
      <c r="I73" s="139" t="s">
        <v>43</v>
      </c>
      <c r="J73" s="303" t="s">
        <v>674</v>
      </c>
      <c r="K73" s="788" t="s">
        <v>1069</v>
      </c>
      <c r="L73" s="138" t="s">
        <v>44</v>
      </c>
      <c r="M73" s="307"/>
      <c r="N73" s="283"/>
    </row>
    <row r="74" spans="1:14" s="2" customFormat="1" ht="15" customHeight="1" x14ac:dyDescent="0.3">
      <c r="A74" s="137">
        <v>45568</v>
      </c>
      <c r="B74" s="138" t="s">
        <v>362</v>
      </c>
      <c r="C74" s="138" t="s">
        <v>265</v>
      </c>
      <c r="D74" s="139" t="s">
        <v>117</v>
      </c>
      <c r="E74" s="142">
        <v>5000</v>
      </c>
      <c r="F74" s="282">
        <v>3866</v>
      </c>
      <c r="G74" s="261">
        <f t="shared" si="1"/>
        <v>1.2933264355923435</v>
      </c>
      <c r="H74" s="148" t="s">
        <v>148</v>
      </c>
      <c r="I74" s="139" t="s">
        <v>43</v>
      </c>
      <c r="J74" s="303" t="s">
        <v>674</v>
      </c>
      <c r="K74" s="788" t="s">
        <v>1069</v>
      </c>
      <c r="L74" s="138" t="s">
        <v>44</v>
      </c>
      <c r="M74" s="307"/>
      <c r="N74" s="283"/>
    </row>
    <row r="75" spans="1:14" s="2" customFormat="1" ht="15" customHeight="1" x14ac:dyDescent="0.3">
      <c r="A75" s="137">
        <v>45568</v>
      </c>
      <c r="B75" s="138" t="s">
        <v>399</v>
      </c>
      <c r="C75" s="138" t="s">
        <v>265</v>
      </c>
      <c r="D75" s="139" t="s">
        <v>117</v>
      </c>
      <c r="E75" s="142">
        <v>60000</v>
      </c>
      <c r="F75" s="282">
        <v>3866</v>
      </c>
      <c r="G75" s="261">
        <f t="shared" si="1"/>
        <v>15.519917227108122</v>
      </c>
      <c r="H75" s="148" t="s">
        <v>148</v>
      </c>
      <c r="I75" s="139" t="s">
        <v>43</v>
      </c>
      <c r="J75" s="303" t="s">
        <v>675</v>
      </c>
      <c r="K75" s="788" t="s">
        <v>1069</v>
      </c>
      <c r="L75" s="138" t="s">
        <v>44</v>
      </c>
      <c r="M75" s="307"/>
      <c r="N75" s="283"/>
    </row>
    <row r="76" spans="1:14" s="2" customFormat="1" ht="15" customHeight="1" x14ac:dyDescent="0.3">
      <c r="A76" s="137">
        <v>45568</v>
      </c>
      <c r="B76" s="138" t="s">
        <v>186</v>
      </c>
      <c r="C76" s="138" t="s">
        <v>112</v>
      </c>
      <c r="D76" s="139" t="s">
        <v>117</v>
      </c>
      <c r="E76" s="142">
        <v>7000</v>
      </c>
      <c r="F76" s="282">
        <v>3866</v>
      </c>
      <c r="G76" s="261">
        <f t="shared" si="1"/>
        <v>1.8106570098292809</v>
      </c>
      <c r="H76" s="148" t="s">
        <v>148</v>
      </c>
      <c r="I76" s="139" t="s">
        <v>43</v>
      </c>
      <c r="J76" s="303" t="s">
        <v>314</v>
      </c>
      <c r="K76" s="788" t="s">
        <v>1069</v>
      </c>
      <c r="L76" s="138" t="s">
        <v>44</v>
      </c>
      <c r="M76" s="307"/>
      <c r="N76" s="283"/>
    </row>
    <row r="77" spans="1:14" s="2" customFormat="1" ht="15" customHeight="1" x14ac:dyDescent="0.3">
      <c r="A77" s="137">
        <v>45568</v>
      </c>
      <c r="B77" s="138" t="s">
        <v>972</v>
      </c>
      <c r="C77" s="138" t="s">
        <v>265</v>
      </c>
      <c r="D77" s="139" t="s">
        <v>117</v>
      </c>
      <c r="E77" s="142">
        <v>8000</v>
      </c>
      <c r="F77" s="282">
        <v>3866</v>
      </c>
      <c r="G77" s="261">
        <f t="shared" si="1"/>
        <v>2.0693222969477496</v>
      </c>
      <c r="H77" s="148" t="s">
        <v>148</v>
      </c>
      <c r="I77" s="139" t="s">
        <v>43</v>
      </c>
      <c r="J77" s="303" t="s">
        <v>314</v>
      </c>
      <c r="K77" s="788" t="s">
        <v>1069</v>
      </c>
      <c r="L77" s="138" t="s">
        <v>44</v>
      </c>
      <c r="M77" s="307"/>
      <c r="N77" s="283"/>
    </row>
    <row r="78" spans="1:14" s="2" customFormat="1" ht="15" customHeight="1" x14ac:dyDescent="0.3">
      <c r="A78" s="137">
        <v>45568</v>
      </c>
      <c r="B78" s="415" t="s">
        <v>111</v>
      </c>
      <c r="C78" s="415" t="s">
        <v>112</v>
      </c>
      <c r="D78" s="666" t="s">
        <v>110</v>
      </c>
      <c r="E78" s="580">
        <v>25000</v>
      </c>
      <c r="F78" s="282">
        <v>3866</v>
      </c>
      <c r="G78" s="261">
        <f t="shared" si="1"/>
        <v>6.466632177961718</v>
      </c>
      <c r="H78" s="148" t="s">
        <v>220</v>
      </c>
      <c r="I78" s="139" t="s">
        <v>43</v>
      </c>
      <c r="J78" s="303" t="s">
        <v>228</v>
      </c>
      <c r="K78" s="788" t="s">
        <v>1069</v>
      </c>
      <c r="L78" s="138" t="s">
        <v>44</v>
      </c>
      <c r="M78" s="307"/>
      <c r="N78" s="283"/>
    </row>
    <row r="79" spans="1:14" s="2" customFormat="1" ht="15" customHeight="1" x14ac:dyDescent="0.3">
      <c r="A79" s="137">
        <v>45568</v>
      </c>
      <c r="B79" s="415" t="s">
        <v>111</v>
      </c>
      <c r="C79" s="415" t="s">
        <v>112</v>
      </c>
      <c r="D79" s="666" t="s">
        <v>110</v>
      </c>
      <c r="E79" s="580">
        <v>8000</v>
      </c>
      <c r="F79" s="282">
        <v>3866</v>
      </c>
      <c r="G79" s="261">
        <f t="shared" si="1"/>
        <v>2.0693222969477496</v>
      </c>
      <c r="H79" s="148" t="s">
        <v>220</v>
      </c>
      <c r="I79" s="139" t="s">
        <v>43</v>
      </c>
      <c r="J79" s="303" t="s">
        <v>228</v>
      </c>
      <c r="K79" s="788" t="s">
        <v>1069</v>
      </c>
      <c r="L79" s="138" t="s">
        <v>44</v>
      </c>
      <c r="M79" s="307"/>
      <c r="N79" s="283"/>
    </row>
    <row r="80" spans="1:14" s="2" customFormat="1" ht="15" customHeight="1" x14ac:dyDescent="0.3">
      <c r="A80" s="406">
        <v>45568</v>
      </c>
      <c r="B80" s="415" t="s">
        <v>111</v>
      </c>
      <c r="C80" s="415" t="s">
        <v>112</v>
      </c>
      <c r="D80" s="666" t="s">
        <v>110</v>
      </c>
      <c r="E80" s="580">
        <v>30000</v>
      </c>
      <c r="F80" s="282">
        <v>3866</v>
      </c>
      <c r="G80" s="261">
        <f t="shared" si="1"/>
        <v>7.759958613554061</v>
      </c>
      <c r="H80" s="148" t="s">
        <v>220</v>
      </c>
      <c r="I80" s="139" t="s">
        <v>43</v>
      </c>
      <c r="J80" s="303" t="s">
        <v>228</v>
      </c>
      <c r="K80" s="788" t="s">
        <v>1069</v>
      </c>
      <c r="L80" s="138" t="s">
        <v>44</v>
      </c>
      <c r="M80" s="307"/>
      <c r="N80" s="283"/>
    </row>
    <row r="81" spans="1:14" s="2" customFormat="1" ht="15" customHeight="1" x14ac:dyDescent="0.3">
      <c r="A81" s="665">
        <v>45567</v>
      </c>
      <c r="B81" s="415" t="s">
        <v>111</v>
      </c>
      <c r="C81" s="415" t="s">
        <v>112</v>
      </c>
      <c r="D81" s="666" t="s">
        <v>110</v>
      </c>
      <c r="E81" s="580">
        <v>6000</v>
      </c>
      <c r="F81" s="282">
        <v>3866</v>
      </c>
      <c r="G81" s="261">
        <f t="shared" si="1"/>
        <v>1.5519917227108122</v>
      </c>
      <c r="H81" s="148" t="s">
        <v>163</v>
      </c>
      <c r="I81" s="139" t="s">
        <v>43</v>
      </c>
      <c r="J81" s="303" t="s">
        <v>224</v>
      </c>
      <c r="K81" s="788" t="s">
        <v>1069</v>
      </c>
      <c r="L81" s="138" t="s">
        <v>44</v>
      </c>
      <c r="M81" s="307"/>
      <c r="N81" s="283"/>
    </row>
    <row r="82" spans="1:14" s="2" customFormat="1" ht="15" customHeight="1" x14ac:dyDescent="0.3">
      <c r="A82" s="137">
        <v>45568</v>
      </c>
      <c r="B82" s="415" t="s">
        <v>111</v>
      </c>
      <c r="C82" s="415" t="s">
        <v>112</v>
      </c>
      <c r="D82" s="666" t="s">
        <v>110</v>
      </c>
      <c r="E82" s="580">
        <v>15000</v>
      </c>
      <c r="F82" s="282">
        <v>3866</v>
      </c>
      <c r="G82" s="261">
        <f t="shared" si="1"/>
        <v>3.8799793067770305</v>
      </c>
      <c r="H82" s="148" t="s">
        <v>163</v>
      </c>
      <c r="I82" s="139" t="s">
        <v>43</v>
      </c>
      <c r="J82" s="303" t="s">
        <v>251</v>
      </c>
      <c r="K82" s="788" t="s">
        <v>1069</v>
      </c>
      <c r="L82" s="138" t="s">
        <v>44</v>
      </c>
      <c r="M82" s="307"/>
      <c r="N82" s="283"/>
    </row>
    <row r="83" spans="1:14" s="2" customFormat="1" ht="15" customHeight="1" x14ac:dyDescent="0.3">
      <c r="A83" s="137">
        <v>45568</v>
      </c>
      <c r="B83" s="415" t="s">
        <v>111</v>
      </c>
      <c r="C83" s="415" t="s">
        <v>112</v>
      </c>
      <c r="D83" s="666" t="s">
        <v>110</v>
      </c>
      <c r="E83" s="580">
        <v>8000</v>
      </c>
      <c r="F83" s="282">
        <v>3866</v>
      </c>
      <c r="G83" s="261">
        <f t="shared" si="1"/>
        <v>2.0693222969477496</v>
      </c>
      <c r="H83" s="148" t="s">
        <v>163</v>
      </c>
      <c r="I83" s="139" t="s">
        <v>43</v>
      </c>
      <c r="J83" s="303" t="s">
        <v>251</v>
      </c>
      <c r="K83" s="788" t="s">
        <v>1069</v>
      </c>
      <c r="L83" s="138" t="s">
        <v>44</v>
      </c>
      <c r="M83" s="307"/>
      <c r="N83" s="283"/>
    </row>
    <row r="84" spans="1:14" s="2" customFormat="1" ht="15" customHeight="1" x14ac:dyDescent="0.3">
      <c r="A84" s="137">
        <v>45568</v>
      </c>
      <c r="B84" s="415" t="s">
        <v>111</v>
      </c>
      <c r="C84" s="415" t="s">
        <v>112</v>
      </c>
      <c r="D84" s="666" t="s">
        <v>110</v>
      </c>
      <c r="E84" s="580">
        <v>6000</v>
      </c>
      <c r="F84" s="282">
        <v>3866</v>
      </c>
      <c r="G84" s="261">
        <f t="shared" si="1"/>
        <v>1.5519917227108122</v>
      </c>
      <c r="H84" s="148" t="s">
        <v>163</v>
      </c>
      <c r="I84" s="139" t="s">
        <v>43</v>
      </c>
      <c r="J84" s="303" t="s">
        <v>251</v>
      </c>
      <c r="K84" s="788" t="s">
        <v>1069</v>
      </c>
      <c r="L84" s="138" t="s">
        <v>44</v>
      </c>
      <c r="M84" s="307"/>
      <c r="N84" s="283"/>
    </row>
    <row r="85" spans="1:14" s="2" customFormat="1" ht="15" customHeight="1" x14ac:dyDescent="0.3">
      <c r="A85" s="406">
        <v>45568</v>
      </c>
      <c r="B85" s="415" t="s">
        <v>111</v>
      </c>
      <c r="C85" s="415" t="s">
        <v>112</v>
      </c>
      <c r="D85" s="666" t="s">
        <v>110</v>
      </c>
      <c r="E85" s="580">
        <v>14000</v>
      </c>
      <c r="F85" s="282">
        <v>3866</v>
      </c>
      <c r="G85" s="261">
        <f t="shared" si="1"/>
        <v>3.6213140196585618</v>
      </c>
      <c r="H85" s="148" t="s">
        <v>163</v>
      </c>
      <c r="I85" s="139" t="s">
        <v>43</v>
      </c>
      <c r="J85" s="303" t="s">
        <v>251</v>
      </c>
      <c r="K85" s="788" t="s">
        <v>1069</v>
      </c>
      <c r="L85" s="138" t="s">
        <v>44</v>
      </c>
      <c r="M85" s="307"/>
      <c r="N85" s="283"/>
    </row>
    <row r="86" spans="1:14" s="2" customFormat="1" ht="15" customHeight="1" x14ac:dyDescent="0.3">
      <c r="A86" s="406">
        <v>45568</v>
      </c>
      <c r="B86" s="415" t="s">
        <v>111</v>
      </c>
      <c r="C86" s="415" t="s">
        <v>112</v>
      </c>
      <c r="D86" s="666" t="s">
        <v>110</v>
      </c>
      <c r="E86" s="580">
        <v>11000</v>
      </c>
      <c r="F86" s="282">
        <v>3866</v>
      </c>
      <c r="G86" s="261">
        <f t="shared" si="1"/>
        <v>2.8453181583031557</v>
      </c>
      <c r="H86" s="148" t="s">
        <v>163</v>
      </c>
      <c r="I86" s="139" t="s">
        <v>43</v>
      </c>
      <c r="J86" s="303" t="s">
        <v>251</v>
      </c>
      <c r="K86" s="788" t="s">
        <v>1069</v>
      </c>
      <c r="L86" s="138" t="s">
        <v>44</v>
      </c>
      <c r="M86" s="307"/>
      <c r="N86" s="283"/>
    </row>
    <row r="87" spans="1:14" s="2" customFormat="1" ht="15" customHeight="1" x14ac:dyDescent="0.3">
      <c r="A87" s="406">
        <v>45568</v>
      </c>
      <c r="B87" s="415" t="s">
        <v>111</v>
      </c>
      <c r="C87" s="415" t="s">
        <v>112</v>
      </c>
      <c r="D87" s="666" t="s">
        <v>110</v>
      </c>
      <c r="E87" s="580">
        <v>18000</v>
      </c>
      <c r="F87" s="282">
        <v>3866</v>
      </c>
      <c r="G87" s="261">
        <f t="shared" si="1"/>
        <v>4.6559751681324366</v>
      </c>
      <c r="H87" s="148" t="s">
        <v>163</v>
      </c>
      <c r="I87" s="139" t="s">
        <v>43</v>
      </c>
      <c r="J87" s="303" t="s">
        <v>251</v>
      </c>
      <c r="K87" s="788" t="s">
        <v>1069</v>
      </c>
      <c r="L87" s="138" t="s">
        <v>44</v>
      </c>
      <c r="M87" s="307"/>
      <c r="N87" s="283"/>
    </row>
    <row r="88" spans="1:14" s="2" customFormat="1" ht="15" customHeight="1" x14ac:dyDescent="0.3">
      <c r="A88" s="137">
        <v>45568</v>
      </c>
      <c r="B88" s="415" t="s">
        <v>111</v>
      </c>
      <c r="C88" s="415" t="s">
        <v>112</v>
      </c>
      <c r="D88" s="666" t="s">
        <v>110</v>
      </c>
      <c r="E88" s="580">
        <v>25000</v>
      </c>
      <c r="F88" s="282">
        <v>3866</v>
      </c>
      <c r="G88" s="261">
        <f t="shared" si="1"/>
        <v>6.466632177961718</v>
      </c>
      <c r="H88" s="148" t="s">
        <v>183</v>
      </c>
      <c r="I88" s="139" t="s">
        <v>43</v>
      </c>
      <c r="J88" s="303" t="s">
        <v>252</v>
      </c>
      <c r="K88" s="788" t="s">
        <v>1069</v>
      </c>
      <c r="L88" s="138" t="s">
        <v>44</v>
      </c>
      <c r="M88" s="307"/>
      <c r="N88" s="283"/>
    </row>
    <row r="89" spans="1:14" s="2" customFormat="1" ht="15" customHeight="1" x14ac:dyDescent="0.3">
      <c r="A89" s="137">
        <v>45568</v>
      </c>
      <c r="B89" s="415" t="s">
        <v>111</v>
      </c>
      <c r="C89" s="415" t="s">
        <v>112</v>
      </c>
      <c r="D89" s="666" t="s">
        <v>110</v>
      </c>
      <c r="E89" s="580">
        <v>15000</v>
      </c>
      <c r="F89" s="282">
        <v>3866</v>
      </c>
      <c r="G89" s="261">
        <f t="shared" si="1"/>
        <v>3.8799793067770305</v>
      </c>
      <c r="H89" s="148" t="s">
        <v>183</v>
      </c>
      <c r="I89" s="139" t="s">
        <v>43</v>
      </c>
      <c r="J89" s="303" t="s">
        <v>252</v>
      </c>
      <c r="K89" s="788" t="s">
        <v>1069</v>
      </c>
      <c r="L89" s="138" t="s">
        <v>44</v>
      </c>
      <c r="M89" s="307"/>
      <c r="N89" s="283"/>
    </row>
    <row r="90" spans="1:14" s="2" customFormat="1" ht="15" customHeight="1" x14ac:dyDescent="0.3">
      <c r="A90" s="137">
        <v>45568</v>
      </c>
      <c r="B90" s="415" t="s">
        <v>111</v>
      </c>
      <c r="C90" s="415" t="s">
        <v>112</v>
      </c>
      <c r="D90" s="666" t="s">
        <v>110</v>
      </c>
      <c r="E90" s="580">
        <v>5000</v>
      </c>
      <c r="F90" s="282">
        <v>3866</v>
      </c>
      <c r="G90" s="261">
        <f t="shared" si="1"/>
        <v>1.2933264355923435</v>
      </c>
      <c r="H90" s="148" t="s">
        <v>183</v>
      </c>
      <c r="I90" s="139" t="s">
        <v>43</v>
      </c>
      <c r="J90" s="303" t="s">
        <v>252</v>
      </c>
      <c r="K90" s="788" t="s">
        <v>1069</v>
      </c>
      <c r="L90" s="138" t="s">
        <v>44</v>
      </c>
      <c r="M90" s="307"/>
      <c r="N90" s="283"/>
    </row>
    <row r="91" spans="1:14" s="2" customFormat="1" ht="15" customHeight="1" x14ac:dyDescent="0.3">
      <c r="A91" s="406">
        <v>45568</v>
      </c>
      <c r="B91" s="415" t="s">
        <v>111</v>
      </c>
      <c r="C91" s="415" t="s">
        <v>112</v>
      </c>
      <c r="D91" s="666" t="s">
        <v>110</v>
      </c>
      <c r="E91" s="580">
        <v>5000</v>
      </c>
      <c r="F91" s="282">
        <v>3866</v>
      </c>
      <c r="G91" s="261">
        <f t="shared" si="1"/>
        <v>1.2933264355923435</v>
      </c>
      <c r="H91" s="148" t="s">
        <v>183</v>
      </c>
      <c r="I91" s="139" t="s">
        <v>43</v>
      </c>
      <c r="J91" s="303" t="s">
        <v>252</v>
      </c>
      <c r="K91" s="788" t="s">
        <v>1069</v>
      </c>
      <c r="L91" s="138" t="s">
        <v>44</v>
      </c>
      <c r="M91" s="307"/>
      <c r="N91" s="283"/>
    </row>
    <row r="92" spans="1:14" s="2" customFormat="1" ht="15" customHeight="1" x14ac:dyDescent="0.3">
      <c r="A92" s="406">
        <v>45568</v>
      </c>
      <c r="B92" s="415" t="s">
        <v>111</v>
      </c>
      <c r="C92" s="415" t="s">
        <v>112</v>
      </c>
      <c r="D92" s="666" t="s">
        <v>110</v>
      </c>
      <c r="E92" s="580">
        <v>6000</v>
      </c>
      <c r="F92" s="282">
        <v>3866</v>
      </c>
      <c r="G92" s="261">
        <f t="shared" si="1"/>
        <v>1.5519917227108122</v>
      </c>
      <c r="H92" s="148" t="s">
        <v>183</v>
      </c>
      <c r="I92" s="139" t="s">
        <v>43</v>
      </c>
      <c r="J92" s="303" t="s">
        <v>252</v>
      </c>
      <c r="K92" s="788" t="s">
        <v>1069</v>
      </c>
      <c r="L92" s="138" t="s">
        <v>44</v>
      </c>
      <c r="M92" s="307"/>
      <c r="N92" s="283"/>
    </row>
    <row r="93" spans="1:14" s="2" customFormat="1" ht="15" customHeight="1" x14ac:dyDescent="0.3">
      <c r="A93" s="406">
        <v>45568</v>
      </c>
      <c r="B93" s="415" t="s">
        <v>111</v>
      </c>
      <c r="C93" s="415" t="s">
        <v>112</v>
      </c>
      <c r="D93" s="666" t="s">
        <v>110</v>
      </c>
      <c r="E93" s="580">
        <v>5000</v>
      </c>
      <c r="F93" s="282">
        <v>3866</v>
      </c>
      <c r="G93" s="261">
        <f t="shared" si="1"/>
        <v>1.2933264355923435</v>
      </c>
      <c r="H93" s="148" t="s">
        <v>183</v>
      </c>
      <c r="I93" s="139" t="s">
        <v>43</v>
      </c>
      <c r="J93" s="303" t="s">
        <v>252</v>
      </c>
      <c r="K93" s="788" t="s">
        <v>1069</v>
      </c>
      <c r="L93" s="138" t="s">
        <v>44</v>
      </c>
      <c r="M93" s="307"/>
      <c r="N93" s="283"/>
    </row>
    <row r="94" spans="1:14" s="2" customFormat="1" ht="15" customHeight="1" x14ac:dyDescent="0.3">
      <c r="A94" s="406">
        <v>45568</v>
      </c>
      <c r="B94" s="415" t="s">
        <v>111</v>
      </c>
      <c r="C94" s="415" t="s">
        <v>112</v>
      </c>
      <c r="D94" s="666" t="s">
        <v>110</v>
      </c>
      <c r="E94" s="398">
        <v>8000</v>
      </c>
      <c r="F94" s="282">
        <v>3866</v>
      </c>
      <c r="G94" s="261">
        <f t="shared" si="1"/>
        <v>2.0693222969477496</v>
      </c>
      <c r="H94" s="148" t="s">
        <v>183</v>
      </c>
      <c r="I94" s="139" t="s">
        <v>43</v>
      </c>
      <c r="J94" s="303" t="s">
        <v>252</v>
      </c>
      <c r="K94" s="788" t="s">
        <v>1069</v>
      </c>
      <c r="L94" s="138" t="s">
        <v>44</v>
      </c>
      <c r="M94" s="307"/>
      <c r="N94" s="283"/>
    </row>
    <row r="95" spans="1:14" s="2" customFormat="1" ht="15" customHeight="1" x14ac:dyDescent="0.3">
      <c r="A95" s="406">
        <v>45568</v>
      </c>
      <c r="B95" s="415" t="s">
        <v>111</v>
      </c>
      <c r="C95" s="415" t="s">
        <v>112</v>
      </c>
      <c r="D95" s="666" t="s">
        <v>110</v>
      </c>
      <c r="E95" s="398">
        <v>25000</v>
      </c>
      <c r="F95" s="282">
        <v>3866</v>
      </c>
      <c r="G95" s="261">
        <f t="shared" si="1"/>
        <v>6.466632177961718</v>
      </c>
      <c r="H95" s="148" t="s">
        <v>183</v>
      </c>
      <c r="I95" s="139" t="s">
        <v>43</v>
      </c>
      <c r="J95" s="303" t="s">
        <v>252</v>
      </c>
      <c r="K95" s="788" t="s">
        <v>1069</v>
      </c>
      <c r="L95" s="138" t="s">
        <v>44</v>
      </c>
      <c r="M95" s="307"/>
      <c r="N95" s="283"/>
    </row>
    <row r="96" spans="1:14" s="2" customFormat="1" ht="15" customHeight="1" x14ac:dyDescent="0.3">
      <c r="A96" s="406">
        <v>45568</v>
      </c>
      <c r="B96" s="415" t="s">
        <v>111</v>
      </c>
      <c r="C96" s="415" t="s">
        <v>112</v>
      </c>
      <c r="D96" s="666" t="s">
        <v>14</v>
      </c>
      <c r="E96" s="398">
        <v>10000</v>
      </c>
      <c r="F96" s="282">
        <v>3866</v>
      </c>
      <c r="G96" s="261">
        <f t="shared" si="1"/>
        <v>2.586652871184687</v>
      </c>
      <c r="H96" s="148" t="s">
        <v>196</v>
      </c>
      <c r="I96" s="139" t="s">
        <v>43</v>
      </c>
      <c r="J96" s="363" t="s">
        <v>253</v>
      </c>
      <c r="K96" s="788" t="s">
        <v>1069</v>
      </c>
      <c r="L96" s="138" t="s">
        <v>44</v>
      </c>
      <c r="M96" s="307"/>
      <c r="N96" s="283"/>
    </row>
    <row r="97" spans="1:14" s="2" customFormat="1" ht="15" customHeight="1" x14ac:dyDescent="0.3">
      <c r="A97" s="406">
        <v>45568</v>
      </c>
      <c r="B97" s="291" t="s">
        <v>111</v>
      </c>
      <c r="C97" s="291" t="s">
        <v>112</v>
      </c>
      <c r="D97" s="427" t="s">
        <v>14</v>
      </c>
      <c r="E97" s="398">
        <v>10000</v>
      </c>
      <c r="F97" s="282">
        <v>3866</v>
      </c>
      <c r="G97" s="261">
        <f t="shared" si="1"/>
        <v>2.586652871184687</v>
      </c>
      <c r="H97" s="148" t="s">
        <v>196</v>
      </c>
      <c r="I97" s="139" t="s">
        <v>43</v>
      </c>
      <c r="J97" s="363" t="s">
        <v>253</v>
      </c>
      <c r="K97" s="788" t="s">
        <v>1069</v>
      </c>
      <c r="L97" s="138" t="s">
        <v>44</v>
      </c>
      <c r="M97" s="307"/>
      <c r="N97" s="283"/>
    </row>
    <row r="98" spans="1:14" s="2" customFormat="1" ht="15" customHeight="1" x14ac:dyDescent="0.3">
      <c r="A98" s="137">
        <v>45568</v>
      </c>
      <c r="B98" s="291" t="s">
        <v>281</v>
      </c>
      <c r="C98" s="415" t="s">
        <v>269</v>
      </c>
      <c r="D98" s="427" t="s">
        <v>79</v>
      </c>
      <c r="E98" s="124">
        <v>300000</v>
      </c>
      <c r="F98" s="282">
        <v>3866</v>
      </c>
      <c r="G98" s="261">
        <f t="shared" si="1"/>
        <v>77.599586135540605</v>
      </c>
      <c r="H98" s="148" t="s">
        <v>149</v>
      </c>
      <c r="I98" s="139" t="s">
        <v>43</v>
      </c>
      <c r="J98" s="701" t="s">
        <v>789</v>
      </c>
      <c r="K98" s="788" t="s">
        <v>1069</v>
      </c>
      <c r="L98" s="138" t="s">
        <v>44</v>
      </c>
      <c r="M98" s="307"/>
      <c r="N98" s="283"/>
    </row>
    <row r="99" spans="1:14" s="2" customFormat="1" ht="15" customHeight="1" x14ac:dyDescent="0.3">
      <c r="A99" s="406">
        <v>45568</v>
      </c>
      <c r="B99" s="415" t="s">
        <v>974</v>
      </c>
      <c r="C99" s="138" t="s">
        <v>265</v>
      </c>
      <c r="D99" s="666" t="s">
        <v>14</v>
      </c>
      <c r="E99" s="398">
        <v>13000</v>
      </c>
      <c r="F99" s="282">
        <v>3866</v>
      </c>
      <c r="G99" s="261">
        <f t="shared" si="1"/>
        <v>3.3626487325400931</v>
      </c>
      <c r="H99" s="148" t="s">
        <v>149</v>
      </c>
      <c r="I99" s="139" t="s">
        <v>43</v>
      </c>
      <c r="J99" s="701" t="s">
        <v>793</v>
      </c>
      <c r="K99" s="788" t="s">
        <v>1069</v>
      </c>
      <c r="L99" s="138" t="s">
        <v>44</v>
      </c>
      <c r="M99" s="307"/>
      <c r="N99" s="283"/>
    </row>
    <row r="100" spans="1:14" s="2" customFormat="1" ht="15" customHeight="1" x14ac:dyDescent="0.3">
      <c r="A100" s="406">
        <v>45568</v>
      </c>
      <c r="B100" s="415" t="s">
        <v>974</v>
      </c>
      <c r="C100" s="138" t="s">
        <v>265</v>
      </c>
      <c r="D100" s="666" t="s">
        <v>14</v>
      </c>
      <c r="E100" s="398">
        <v>7000</v>
      </c>
      <c r="F100" s="282">
        <v>3866</v>
      </c>
      <c r="G100" s="261">
        <f t="shared" si="1"/>
        <v>1.8106570098292809</v>
      </c>
      <c r="H100" s="148" t="s">
        <v>149</v>
      </c>
      <c r="I100" s="139" t="s">
        <v>43</v>
      </c>
      <c r="J100" s="701" t="s">
        <v>793</v>
      </c>
      <c r="K100" s="788" t="s">
        <v>1069</v>
      </c>
      <c r="L100" s="138" t="s">
        <v>44</v>
      </c>
      <c r="M100" s="307"/>
      <c r="N100" s="283"/>
    </row>
    <row r="101" spans="1:14" s="2" customFormat="1" ht="15" customHeight="1" x14ac:dyDescent="0.3">
      <c r="A101" s="406">
        <v>45568</v>
      </c>
      <c r="B101" s="415" t="s">
        <v>974</v>
      </c>
      <c r="C101" s="138" t="s">
        <v>265</v>
      </c>
      <c r="D101" s="126" t="s">
        <v>14</v>
      </c>
      <c r="E101" s="398">
        <v>13500</v>
      </c>
      <c r="F101" s="282">
        <v>3866</v>
      </c>
      <c r="G101" s="261">
        <f t="shared" si="1"/>
        <v>3.4919813760993277</v>
      </c>
      <c r="H101" s="148" t="s">
        <v>149</v>
      </c>
      <c r="I101" s="139" t="s">
        <v>43</v>
      </c>
      <c r="J101" s="701" t="s">
        <v>793</v>
      </c>
      <c r="K101" s="788" t="s">
        <v>1069</v>
      </c>
      <c r="L101" s="138" t="s">
        <v>44</v>
      </c>
      <c r="M101" s="307"/>
      <c r="N101" s="283"/>
    </row>
    <row r="102" spans="1:14" s="2" customFormat="1" ht="15" customHeight="1" x14ac:dyDescent="0.3">
      <c r="A102" s="406">
        <v>45568</v>
      </c>
      <c r="B102" s="415" t="s">
        <v>974</v>
      </c>
      <c r="C102" s="138" t="s">
        <v>265</v>
      </c>
      <c r="D102" s="666" t="s">
        <v>14</v>
      </c>
      <c r="E102" s="398">
        <v>7500</v>
      </c>
      <c r="F102" s="282">
        <v>3866</v>
      </c>
      <c r="G102" s="261">
        <f t="shared" si="1"/>
        <v>1.9399896533885153</v>
      </c>
      <c r="H102" s="148" t="s">
        <v>149</v>
      </c>
      <c r="I102" s="139" t="s">
        <v>43</v>
      </c>
      <c r="J102" s="701" t="s">
        <v>793</v>
      </c>
      <c r="K102" s="788" t="s">
        <v>1069</v>
      </c>
      <c r="L102" s="138" t="s">
        <v>44</v>
      </c>
      <c r="M102" s="307"/>
      <c r="N102" s="283"/>
    </row>
    <row r="103" spans="1:14" s="2" customFormat="1" ht="15" customHeight="1" x14ac:dyDescent="0.3">
      <c r="A103" s="406">
        <v>45568</v>
      </c>
      <c r="B103" s="415" t="s">
        <v>974</v>
      </c>
      <c r="C103" s="138" t="s">
        <v>265</v>
      </c>
      <c r="D103" s="666" t="s">
        <v>14</v>
      </c>
      <c r="E103" s="398">
        <v>13000</v>
      </c>
      <c r="F103" s="282">
        <v>3866</v>
      </c>
      <c r="G103" s="261">
        <f t="shared" si="1"/>
        <v>3.3626487325400931</v>
      </c>
      <c r="H103" s="148" t="s">
        <v>149</v>
      </c>
      <c r="I103" s="139" t="s">
        <v>43</v>
      </c>
      <c r="J103" s="701" t="s">
        <v>919</v>
      </c>
      <c r="K103" s="788" t="s">
        <v>1069</v>
      </c>
      <c r="L103" s="138" t="s">
        <v>44</v>
      </c>
      <c r="M103" s="307"/>
      <c r="N103" s="283"/>
    </row>
    <row r="104" spans="1:14" s="2" customFormat="1" ht="15" customHeight="1" x14ac:dyDescent="0.3">
      <c r="A104" s="406">
        <v>45568</v>
      </c>
      <c r="B104" s="415" t="s">
        <v>974</v>
      </c>
      <c r="C104" s="138" t="s">
        <v>265</v>
      </c>
      <c r="D104" s="126" t="s">
        <v>14</v>
      </c>
      <c r="E104" s="398">
        <v>17000</v>
      </c>
      <c r="F104" s="282">
        <v>3866</v>
      </c>
      <c r="G104" s="261">
        <f t="shared" si="1"/>
        <v>4.3973098810139684</v>
      </c>
      <c r="H104" s="148" t="s">
        <v>149</v>
      </c>
      <c r="I104" s="139" t="s">
        <v>43</v>
      </c>
      <c r="J104" s="702" t="s">
        <v>919</v>
      </c>
      <c r="K104" s="788" t="s">
        <v>1069</v>
      </c>
      <c r="L104" s="138" t="s">
        <v>44</v>
      </c>
      <c r="M104" s="307"/>
      <c r="N104" s="283"/>
    </row>
    <row r="105" spans="1:14" s="2" customFormat="1" ht="15" customHeight="1" x14ac:dyDescent="0.3">
      <c r="A105" s="406">
        <v>45568</v>
      </c>
      <c r="B105" s="415" t="s">
        <v>975</v>
      </c>
      <c r="C105" s="415" t="s">
        <v>269</v>
      </c>
      <c r="D105" s="666" t="s">
        <v>79</v>
      </c>
      <c r="E105" s="398">
        <v>150000</v>
      </c>
      <c r="F105" s="282">
        <v>3866</v>
      </c>
      <c r="G105" s="261">
        <f t="shared" si="1"/>
        <v>38.799793067770302</v>
      </c>
      <c r="H105" s="148" t="s">
        <v>149</v>
      </c>
      <c r="I105" s="139" t="s">
        <v>43</v>
      </c>
      <c r="J105" s="702" t="s">
        <v>921</v>
      </c>
      <c r="K105" s="788" t="s">
        <v>1069</v>
      </c>
      <c r="L105" s="138" t="s">
        <v>44</v>
      </c>
      <c r="M105" s="307"/>
      <c r="N105" s="283"/>
    </row>
    <row r="106" spans="1:14" s="2" customFormat="1" ht="15" customHeight="1" x14ac:dyDescent="0.3">
      <c r="A106" s="406">
        <v>45568</v>
      </c>
      <c r="B106" s="415" t="s">
        <v>976</v>
      </c>
      <c r="C106" s="415" t="s">
        <v>269</v>
      </c>
      <c r="D106" s="666" t="s">
        <v>79</v>
      </c>
      <c r="E106" s="398">
        <v>30000</v>
      </c>
      <c r="F106" s="282">
        <v>3866</v>
      </c>
      <c r="G106" s="261">
        <f t="shared" si="1"/>
        <v>7.759958613554061</v>
      </c>
      <c r="H106" s="148" t="s">
        <v>149</v>
      </c>
      <c r="I106" s="139" t="s">
        <v>43</v>
      </c>
      <c r="J106" s="701" t="s">
        <v>1029</v>
      </c>
      <c r="K106" s="788" t="s">
        <v>1069</v>
      </c>
      <c r="L106" s="138" t="s">
        <v>44</v>
      </c>
      <c r="M106" s="307"/>
      <c r="N106" s="283"/>
    </row>
    <row r="107" spans="1:14" s="2" customFormat="1" ht="15" customHeight="1" x14ac:dyDescent="0.3">
      <c r="A107" s="137">
        <v>45569</v>
      </c>
      <c r="B107" s="415" t="s">
        <v>281</v>
      </c>
      <c r="C107" s="415" t="s">
        <v>269</v>
      </c>
      <c r="D107" s="666" t="s">
        <v>79</v>
      </c>
      <c r="E107" s="348">
        <v>300000</v>
      </c>
      <c r="F107" s="282">
        <v>3866</v>
      </c>
      <c r="G107" s="261">
        <f t="shared" si="1"/>
        <v>77.599586135540605</v>
      </c>
      <c r="H107" s="148" t="s">
        <v>149</v>
      </c>
      <c r="I107" s="139" t="s">
        <v>43</v>
      </c>
      <c r="J107" s="701" t="s">
        <v>792</v>
      </c>
      <c r="K107" s="788" t="s">
        <v>1069</v>
      </c>
      <c r="L107" s="138" t="s">
        <v>44</v>
      </c>
      <c r="M107" s="307"/>
      <c r="N107" s="283"/>
    </row>
    <row r="108" spans="1:14" s="2" customFormat="1" ht="15" customHeight="1" x14ac:dyDescent="0.3">
      <c r="A108" s="406">
        <v>45569</v>
      </c>
      <c r="B108" s="126" t="s">
        <v>277</v>
      </c>
      <c r="C108" s="126" t="s">
        <v>115</v>
      </c>
      <c r="D108" s="126" t="s">
        <v>79</v>
      </c>
      <c r="E108" s="398">
        <v>300000</v>
      </c>
      <c r="F108" s="282">
        <v>3866</v>
      </c>
      <c r="G108" s="261">
        <f t="shared" si="1"/>
        <v>77.599586135540605</v>
      </c>
      <c r="H108" s="148" t="s">
        <v>196</v>
      </c>
      <c r="I108" s="139" t="s">
        <v>43</v>
      </c>
      <c r="J108" s="701" t="s">
        <v>359</v>
      </c>
      <c r="K108" s="788" t="s">
        <v>1069</v>
      </c>
      <c r="L108" s="138" t="s">
        <v>44</v>
      </c>
      <c r="M108" s="307"/>
      <c r="N108" s="283"/>
    </row>
    <row r="109" spans="1:14" s="2" customFormat="1" ht="15" customHeight="1" x14ac:dyDescent="0.3">
      <c r="A109" s="406">
        <v>45569</v>
      </c>
      <c r="B109" s="126" t="s">
        <v>279</v>
      </c>
      <c r="C109" s="126" t="s">
        <v>115</v>
      </c>
      <c r="D109" s="126" t="s">
        <v>79</v>
      </c>
      <c r="E109" s="398">
        <v>70000</v>
      </c>
      <c r="F109" s="282">
        <v>3866</v>
      </c>
      <c r="G109" s="261">
        <f t="shared" si="1"/>
        <v>18.10657009829281</v>
      </c>
      <c r="H109" s="148" t="s">
        <v>196</v>
      </c>
      <c r="I109" s="139" t="s">
        <v>43</v>
      </c>
      <c r="J109" s="701" t="s">
        <v>833</v>
      </c>
      <c r="K109" s="788" t="s">
        <v>1069</v>
      </c>
      <c r="L109" s="138" t="s">
        <v>44</v>
      </c>
      <c r="M109" s="307"/>
      <c r="N109" s="283"/>
    </row>
    <row r="110" spans="1:14" s="2" customFormat="1" ht="15" customHeight="1" x14ac:dyDescent="0.3">
      <c r="A110" s="406">
        <v>45569</v>
      </c>
      <c r="B110" s="126" t="s">
        <v>111</v>
      </c>
      <c r="C110" s="126" t="s">
        <v>112</v>
      </c>
      <c r="D110" s="126" t="s">
        <v>79</v>
      </c>
      <c r="E110" s="398">
        <v>26000</v>
      </c>
      <c r="F110" s="282">
        <v>3866</v>
      </c>
      <c r="G110" s="261">
        <f t="shared" si="1"/>
        <v>6.7252974650801862</v>
      </c>
      <c r="H110" s="148" t="s">
        <v>196</v>
      </c>
      <c r="I110" s="139" t="s">
        <v>43</v>
      </c>
      <c r="J110" s="701" t="s">
        <v>369</v>
      </c>
      <c r="K110" s="788" t="s">
        <v>1069</v>
      </c>
      <c r="L110" s="138" t="s">
        <v>44</v>
      </c>
      <c r="M110" s="307"/>
      <c r="N110" s="283"/>
    </row>
    <row r="111" spans="1:14" s="2" customFormat="1" ht="15" customHeight="1" x14ac:dyDescent="0.3">
      <c r="A111" s="406">
        <v>45569</v>
      </c>
      <c r="B111" s="126" t="s">
        <v>111</v>
      </c>
      <c r="C111" s="126" t="s">
        <v>112</v>
      </c>
      <c r="D111" s="126" t="s">
        <v>14</v>
      </c>
      <c r="E111" s="398">
        <v>6000</v>
      </c>
      <c r="F111" s="282">
        <v>3866</v>
      </c>
      <c r="G111" s="261">
        <f t="shared" si="1"/>
        <v>1.5519917227108122</v>
      </c>
      <c r="H111" s="148" t="s">
        <v>196</v>
      </c>
      <c r="I111" s="139" t="s">
        <v>43</v>
      </c>
      <c r="J111" s="701" t="s">
        <v>369</v>
      </c>
      <c r="K111" s="788" t="s">
        <v>1069</v>
      </c>
      <c r="L111" s="138" t="s">
        <v>44</v>
      </c>
      <c r="M111" s="307"/>
      <c r="N111" s="283"/>
    </row>
    <row r="112" spans="1:14" s="2" customFormat="1" ht="15" customHeight="1" x14ac:dyDescent="0.3">
      <c r="A112" s="406">
        <v>45569</v>
      </c>
      <c r="B112" s="126" t="s">
        <v>111</v>
      </c>
      <c r="C112" s="126" t="s">
        <v>112</v>
      </c>
      <c r="D112" s="126" t="s">
        <v>14</v>
      </c>
      <c r="E112" s="398">
        <v>9000</v>
      </c>
      <c r="F112" s="282">
        <v>3866</v>
      </c>
      <c r="G112" s="261">
        <f t="shared" si="1"/>
        <v>2.3279875840662183</v>
      </c>
      <c r="H112" s="148" t="s">
        <v>196</v>
      </c>
      <c r="I112" s="139" t="s">
        <v>43</v>
      </c>
      <c r="J112" s="701" t="s">
        <v>369</v>
      </c>
      <c r="K112" s="788" t="s">
        <v>1069</v>
      </c>
      <c r="L112" s="138" t="s">
        <v>44</v>
      </c>
      <c r="M112" s="307"/>
      <c r="N112" s="283"/>
    </row>
    <row r="113" spans="1:14" s="2" customFormat="1" ht="15" customHeight="1" x14ac:dyDescent="0.3">
      <c r="A113" s="406">
        <v>45569</v>
      </c>
      <c r="B113" s="126" t="s">
        <v>280</v>
      </c>
      <c r="C113" s="126" t="s">
        <v>701</v>
      </c>
      <c r="D113" s="126" t="s">
        <v>79</v>
      </c>
      <c r="E113" s="398">
        <v>60000</v>
      </c>
      <c r="F113" s="282">
        <v>3866</v>
      </c>
      <c r="G113" s="261">
        <f t="shared" si="1"/>
        <v>15.519917227108122</v>
      </c>
      <c r="H113" s="148" t="s">
        <v>196</v>
      </c>
      <c r="I113" s="139" t="s">
        <v>43</v>
      </c>
      <c r="J113" s="701" t="s">
        <v>834</v>
      </c>
      <c r="K113" s="788" t="s">
        <v>1069</v>
      </c>
      <c r="L113" s="138" t="s">
        <v>44</v>
      </c>
      <c r="M113" s="307"/>
      <c r="N113" s="283"/>
    </row>
    <row r="114" spans="1:14" s="2" customFormat="1" ht="15" customHeight="1" x14ac:dyDescent="0.3">
      <c r="A114" s="406">
        <v>45569</v>
      </c>
      <c r="B114" s="126" t="s">
        <v>111</v>
      </c>
      <c r="C114" s="126" t="s">
        <v>112</v>
      </c>
      <c r="D114" s="126" t="s">
        <v>14</v>
      </c>
      <c r="E114" s="398">
        <v>10000</v>
      </c>
      <c r="F114" s="282">
        <v>3866</v>
      </c>
      <c r="G114" s="261">
        <f t="shared" si="1"/>
        <v>2.586652871184687</v>
      </c>
      <c r="H114" s="148" t="s">
        <v>196</v>
      </c>
      <c r="I114" s="139" t="s">
        <v>43</v>
      </c>
      <c r="J114" s="701" t="s">
        <v>367</v>
      </c>
      <c r="K114" s="788" t="s">
        <v>1069</v>
      </c>
      <c r="L114" s="138" t="s">
        <v>44</v>
      </c>
      <c r="M114" s="307"/>
      <c r="N114" s="283"/>
    </row>
    <row r="115" spans="1:14" s="2" customFormat="1" ht="15" customHeight="1" x14ac:dyDescent="0.3">
      <c r="A115" s="406">
        <v>45569</v>
      </c>
      <c r="B115" s="126" t="s">
        <v>111</v>
      </c>
      <c r="C115" s="126" t="s">
        <v>112</v>
      </c>
      <c r="D115" s="126" t="s">
        <v>14</v>
      </c>
      <c r="E115" s="398">
        <v>10000</v>
      </c>
      <c r="F115" s="282">
        <v>3866</v>
      </c>
      <c r="G115" s="261">
        <f t="shared" si="1"/>
        <v>2.586652871184687</v>
      </c>
      <c r="H115" s="148" t="s">
        <v>196</v>
      </c>
      <c r="I115" s="139" t="s">
        <v>43</v>
      </c>
      <c r="J115" s="701" t="s">
        <v>367</v>
      </c>
      <c r="K115" s="788" t="s">
        <v>1069</v>
      </c>
      <c r="L115" s="138" t="s">
        <v>44</v>
      </c>
      <c r="M115" s="307"/>
      <c r="N115" s="283"/>
    </row>
    <row r="116" spans="1:14" s="2" customFormat="1" ht="15" customHeight="1" x14ac:dyDescent="0.3">
      <c r="A116" s="406">
        <v>45569</v>
      </c>
      <c r="B116" s="291" t="s">
        <v>111</v>
      </c>
      <c r="C116" s="291" t="s">
        <v>112</v>
      </c>
      <c r="D116" s="666" t="s">
        <v>110</v>
      </c>
      <c r="E116" s="398">
        <v>15000</v>
      </c>
      <c r="F116" s="282">
        <v>3866</v>
      </c>
      <c r="G116" s="261">
        <f t="shared" si="1"/>
        <v>3.8799793067770305</v>
      </c>
      <c r="H116" s="148" t="s">
        <v>163</v>
      </c>
      <c r="I116" s="139" t="s">
        <v>43</v>
      </c>
      <c r="J116" s="303" t="s">
        <v>274</v>
      </c>
      <c r="K116" s="788" t="s">
        <v>1069</v>
      </c>
      <c r="L116" s="138" t="s">
        <v>44</v>
      </c>
      <c r="M116" s="307"/>
      <c r="N116" s="283"/>
    </row>
    <row r="117" spans="1:14" s="2" customFormat="1" ht="15" customHeight="1" x14ac:dyDescent="0.3">
      <c r="A117" s="406">
        <v>45569</v>
      </c>
      <c r="B117" s="415" t="s">
        <v>111</v>
      </c>
      <c r="C117" s="415" t="s">
        <v>112</v>
      </c>
      <c r="D117" s="666" t="s">
        <v>110</v>
      </c>
      <c r="E117" s="398">
        <v>9000</v>
      </c>
      <c r="F117" s="282">
        <v>3866</v>
      </c>
      <c r="G117" s="261">
        <f t="shared" si="1"/>
        <v>2.3279875840662183</v>
      </c>
      <c r="H117" s="148" t="s">
        <v>163</v>
      </c>
      <c r="I117" s="139" t="s">
        <v>43</v>
      </c>
      <c r="J117" s="303" t="s">
        <v>274</v>
      </c>
      <c r="K117" s="788" t="s">
        <v>1069</v>
      </c>
      <c r="L117" s="138" t="s">
        <v>44</v>
      </c>
      <c r="M117" s="307"/>
      <c r="N117" s="283"/>
    </row>
    <row r="118" spans="1:14" s="2" customFormat="1" ht="15" customHeight="1" x14ac:dyDescent="0.3">
      <c r="A118" s="406">
        <v>45569</v>
      </c>
      <c r="B118" s="415" t="s">
        <v>111</v>
      </c>
      <c r="C118" s="415" t="s">
        <v>112</v>
      </c>
      <c r="D118" s="666" t="s">
        <v>110</v>
      </c>
      <c r="E118" s="398">
        <v>10000</v>
      </c>
      <c r="F118" s="282">
        <v>3866</v>
      </c>
      <c r="G118" s="261">
        <f t="shared" si="1"/>
        <v>2.586652871184687</v>
      </c>
      <c r="H118" s="148" t="s">
        <v>163</v>
      </c>
      <c r="I118" s="139" t="s">
        <v>43</v>
      </c>
      <c r="J118" s="303" t="s">
        <v>274</v>
      </c>
      <c r="K118" s="788" t="s">
        <v>1069</v>
      </c>
      <c r="L118" s="138" t="s">
        <v>44</v>
      </c>
      <c r="M118" s="307"/>
      <c r="N118" s="283"/>
    </row>
    <row r="119" spans="1:14" s="2" customFormat="1" ht="15" customHeight="1" x14ac:dyDescent="0.3">
      <c r="A119" s="406">
        <v>45569</v>
      </c>
      <c r="B119" s="126" t="s">
        <v>111</v>
      </c>
      <c r="C119" s="126" t="s">
        <v>112</v>
      </c>
      <c r="D119" s="666" t="s">
        <v>110</v>
      </c>
      <c r="E119" s="398">
        <v>11000</v>
      </c>
      <c r="F119" s="282">
        <v>3866</v>
      </c>
      <c r="G119" s="261">
        <f t="shared" si="1"/>
        <v>2.8453181583031557</v>
      </c>
      <c r="H119" s="148" t="s">
        <v>163</v>
      </c>
      <c r="I119" s="139" t="s">
        <v>43</v>
      </c>
      <c r="J119" s="303" t="s">
        <v>274</v>
      </c>
      <c r="K119" s="788" t="s">
        <v>1069</v>
      </c>
      <c r="L119" s="138" t="s">
        <v>44</v>
      </c>
      <c r="M119" s="307"/>
      <c r="N119" s="283"/>
    </row>
    <row r="120" spans="1:14" s="2" customFormat="1" ht="15" customHeight="1" x14ac:dyDescent="0.3">
      <c r="A120" s="406">
        <v>45569</v>
      </c>
      <c r="B120" s="415" t="s">
        <v>111</v>
      </c>
      <c r="C120" s="415" t="s">
        <v>112</v>
      </c>
      <c r="D120" s="666" t="s">
        <v>110</v>
      </c>
      <c r="E120" s="398">
        <v>18000</v>
      </c>
      <c r="F120" s="282">
        <v>3866</v>
      </c>
      <c r="G120" s="261">
        <f t="shared" si="1"/>
        <v>4.6559751681324366</v>
      </c>
      <c r="H120" s="148" t="s">
        <v>163</v>
      </c>
      <c r="I120" s="139" t="s">
        <v>43</v>
      </c>
      <c r="J120" s="303" t="s">
        <v>274</v>
      </c>
      <c r="K120" s="788" t="s">
        <v>1069</v>
      </c>
      <c r="L120" s="138" t="s">
        <v>44</v>
      </c>
      <c r="M120" s="307"/>
      <c r="N120" s="283"/>
    </row>
    <row r="121" spans="1:14" s="2" customFormat="1" ht="15" customHeight="1" x14ac:dyDescent="0.3">
      <c r="A121" s="406">
        <v>45569</v>
      </c>
      <c r="B121" s="415" t="s">
        <v>285</v>
      </c>
      <c r="C121" s="415" t="s">
        <v>977</v>
      </c>
      <c r="D121" s="666" t="s">
        <v>117</v>
      </c>
      <c r="E121" s="398">
        <v>30000</v>
      </c>
      <c r="F121" s="282">
        <v>3866</v>
      </c>
      <c r="G121" s="261">
        <f t="shared" si="1"/>
        <v>7.759958613554061</v>
      </c>
      <c r="H121" s="148" t="s">
        <v>163</v>
      </c>
      <c r="I121" s="139" t="s">
        <v>43</v>
      </c>
      <c r="J121" s="303" t="s">
        <v>274</v>
      </c>
      <c r="K121" s="788" t="s">
        <v>1069</v>
      </c>
      <c r="L121" s="138" t="s">
        <v>44</v>
      </c>
      <c r="M121" s="307"/>
      <c r="N121" s="283"/>
    </row>
    <row r="122" spans="1:14" s="2" customFormat="1" ht="15" customHeight="1" x14ac:dyDescent="0.3">
      <c r="A122" s="406">
        <v>45569</v>
      </c>
      <c r="B122" s="415" t="s">
        <v>111</v>
      </c>
      <c r="C122" s="415" t="s">
        <v>112</v>
      </c>
      <c r="D122" s="666" t="s">
        <v>110</v>
      </c>
      <c r="E122" s="398">
        <v>25000</v>
      </c>
      <c r="F122" s="282">
        <v>3866</v>
      </c>
      <c r="G122" s="261">
        <f t="shared" si="1"/>
        <v>6.466632177961718</v>
      </c>
      <c r="H122" s="148" t="s">
        <v>183</v>
      </c>
      <c r="I122" s="139" t="s">
        <v>43</v>
      </c>
      <c r="J122" s="661" t="s">
        <v>275</v>
      </c>
      <c r="K122" s="788" t="s">
        <v>1069</v>
      </c>
      <c r="L122" s="138" t="s">
        <v>44</v>
      </c>
      <c r="M122" s="307"/>
      <c r="N122" s="283"/>
    </row>
    <row r="123" spans="1:14" s="2" customFormat="1" ht="15" customHeight="1" x14ac:dyDescent="0.3">
      <c r="A123" s="406">
        <v>45569</v>
      </c>
      <c r="B123" s="126" t="s">
        <v>111</v>
      </c>
      <c r="C123" s="126" t="s">
        <v>112</v>
      </c>
      <c r="D123" s="666" t="s">
        <v>110</v>
      </c>
      <c r="E123" s="398">
        <v>25000</v>
      </c>
      <c r="F123" s="282">
        <v>3866</v>
      </c>
      <c r="G123" s="261">
        <f t="shared" si="1"/>
        <v>6.466632177961718</v>
      </c>
      <c r="H123" s="148" t="s">
        <v>183</v>
      </c>
      <c r="I123" s="139" t="s">
        <v>43</v>
      </c>
      <c r="J123" s="661" t="s">
        <v>275</v>
      </c>
      <c r="K123" s="788" t="s">
        <v>1069</v>
      </c>
      <c r="L123" s="138" t="s">
        <v>44</v>
      </c>
      <c r="M123" s="307"/>
      <c r="N123" s="283"/>
    </row>
    <row r="124" spans="1:14" s="2" customFormat="1" ht="15" customHeight="1" x14ac:dyDescent="0.3">
      <c r="A124" s="406">
        <v>45569</v>
      </c>
      <c r="B124" s="415" t="s">
        <v>111</v>
      </c>
      <c r="C124" s="415" t="s">
        <v>112</v>
      </c>
      <c r="D124" s="666" t="s">
        <v>110</v>
      </c>
      <c r="E124" s="398">
        <v>25000</v>
      </c>
      <c r="F124" s="282">
        <v>3866</v>
      </c>
      <c r="G124" s="261">
        <f t="shared" si="1"/>
        <v>6.466632177961718</v>
      </c>
      <c r="H124" s="148" t="s">
        <v>220</v>
      </c>
      <c r="I124" s="139" t="s">
        <v>43</v>
      </c>
      <c r="J124" s="702" t="s">
        <v>314</v>
      </c>
      <c r="K124" s="788" t="s">
        <v>1069</v>
      </c>
      <c r="L124" s="138" t="s">
        <v>44</v>
      </c>
      <c r="M124" s="307"/>
      <c r="N124" s="283"/>
    </row>
    <row r="125" spans="1:14" s="2" customFormat="1" ht="15" customHeight="1" x14ac:dyDescent="0.3">
      <c r="A125" s="406">
        <v>45569</v>
      </c>
      <c r="B125" s="415" t="s">
        <v>111</v>
      </c>
      <c r="C125" s="415" t="s">
        <v>112</v>
      </c>
      <c r="D125" s="666" t="s">
        <v>110</v>
      </c>
      <c r="E125" s="398">
        <v>5000</v>
      </c>
      <c r="F125" s="282">
        <v>3866</v>
      </c>
      <c r="G125" s="261">
        <f t="shared" si="1"/>
        <v>1.2933264355923435</v>
      </c>
      <c r="H125" s="148" t="s">
        <v>220</v>
      </c>
      <c r="I125" s="139" t="s">
        <v>43</v>
      </c>
      <c r="J125" s="702" t="s">
        <v>314</v>
      </c>
      <c r="K125" s="788" t="s">
        <v>1069</v>
      </c>
      <c r="L125" s="138" t="s">
        <v>44</v>
      </c>
      <c r="M125" s="307"/>
      <c r="N125" s="283"/>
    </row>
    <row r="126" spans="1:14" s="2" customFormat="1" ht="15" customHeight="1" x14ac:dyDescent="0.3">
      <c r="A126" s="406">
        <v>45569</v>
      </c>
      <c r="B126" s="291" t="s">
        <v>111</v>
      </c>
      <c r="C126" s="291" t="s">
        <v>112</v>
      </c>
      <c r="D126" s="666" t="s">
        <v>110</v>
      </c>
      <c r="E126" s="398">
        <v>8000</v>
      </c>
      <c r="F126" s="282">
        <v>3866</v>
      </c>
      <c r="G126" s="261">
        <f t="shared" si="1"/>
        <v>2.0693222969477496</v>
      </c>
      <c r="H126" s="148" t="s">
        <v>220</v>
      </c>
      <c r="I126" s="139" t="s">
        <v>43</v>
      </c>
      <c r="J126" s="702" t="s">
        <v>314</v>
      </c>
      <c r="K126" s="788" t="s">
        <v>1069</v>
      </c>
      <c r="L126" s="138" t="s">
        <v>44</v>
      </c>
      <c r="M126" s="307"/>
      <c r="N126" s="283"/>
    </row>
    <row r="127" spans="1:14" s="2" customFormat="1" ht="15" customHeight="1" x14ac:dyDescent="0.3">
      <c r="A127" s="406">
        <v>45569</v>
      </c>
      <c r="B127" s="415" t="s">
        <v>111</v>
      </c>
      <c r="C127" s="415" t="s">
        <v>112</v>
      </c>
      <c r="D127" s="666" t="s">
        <v>110</v>
      </c>
      <c r="E127" s="398">
        <v>3000</v>
      </c>
      <c r="F127" s="282">
        <v>3866</v>
      </c>
      <c r="G127" s="261">
        <f t="shared" si="1"/>
        <v>0.7759958613554061</v>
      </c>
      <c r="H127" s="148" t="s">
        <v>220</v>
      </c>
      <c r="I127" s="139" t="s">
        <v>43</v>
      </c>
      <c r="J127" s="702" t="s">
        <v>314</v>
      </c>
      <c r="K127" s="788" t="s">
        <v>1069</v>
      </c>
      <c r="L127" s="138" t="s">
        <v>44</v>
      </c>
      <c r="M127" s="307"/>
      <c r="N127" s="283"/>
    </row>
    <row r="128" spans="1:14" s="2" customFormat="1" ht="15" customHeight="1" x14ac:dyDescent="0.3">
      <c r="A128" s="406">
        <v>45569</v>
      </c>
      <c r="B128" s="415" t="s">
        <v>111</v>
      </c>
      <c r="C128" s="415" t="s">
        <v>112</v>
      </c>
      <c r="D128" s="666" t="s">
        <v>110</v>
      </c>
      <c r="E128" s="398">
        <v>15000</v>
      </c>
      <c r="F128" s="282">
        <v>3866</v>
      </c>
      <c r="G128" s="261">
        <f t="shared" si="1"/>
        <v>3.8799793067770305</v>
      </c>
      <c r="H128" s="148" t="s">
        <v>220</v>
      </c>
      <c r="I128" s="139" t="s">
        <v>43</v>
      </c>
      <c r="J128" s="702" t="s">
        <v>314</v>
      </c>
      <c r="K128" s="788" t="s">
        <v>1069</v>
      </c>
      <c r="L128" s="138" t="s">
        <v>44</v>
      </c>
      <c r="M128" s="307"/>
      <c r="N128" s="283"/>
    </row>
    <row r="129" spans="1:14" s="2" customFormat="1" ht="15" customHeight="1" x14ac:dyDescent="0.3">
      <c r="A129" s="406">
        <v>45569</v>
      </c>
      <c r="B129" s="126" t="s">
        <v>111</v>
      </c>
      <c r="C129" s="126" t="s">
        <v>112</v>
      </c>
      <c r="D129" s="666" t="s">
        <v>110</v>
      </c>
      <c r="E129" s="398">
        <v>10000</v>
      </c>
      <c r="F129" s="282">
        <v>3866</v>
      </c>
      <c r="G129" s="261">
        <f t="shared" si="1"/>
        <v>2.586652871184687</v>
      </c>
      <c r="H129" s="148" t="s">
        <v>220</v>
      </c>
      <c r="I129" s="139" t="s">
        <v>43</v>
      </c>
      <c r="J129" s="702" t="s">
        <v>314</v>
      </c>
      <c r="K129" s="788" t="s">
        <v>1069</v>
      </c>
      <c r="L129" s="138" t="s">
        <v>44</v>
      </c>
      <c r="M129" s="307"/>
      <c r="N129" s="283"/>
    </row>
    <row r="130" spans="1:14" s="2" customFormat="1" ht="15" customHeight="1" x14ac:dyDescent="0.3">
      <c r="A130" s="406">
        <v>45569</v>
      </c>
      <c r="B130" s="415" t="s">
        <v>111</v>
      </c>
      <c r="C130" s="415" t="s">
        <v>112</v>
      </c>
      <c r="D130" s="666" t="s">
        <v>110</v>
      </c>
      <c r="E130" s="398">
        <v>20000</v>
      </c>
      <c r="F130" s="282">
        <v>3866</v>
      </c>
      <c r="G130" s="261">
        <f t="shared" si="1"/>
        <v>5.173305742369374</v>
      </c>
      <c r="H130" s="148" t="s">
        <v>220</v>
      </c>
      <c r="I130" s="139" t="s">
        <v>43</v>
      </c>
      <c r="J130" s="702" t="s">
        <v>314</v>
      </c>
      <c r="K130" s="788" t="s">
        <v>1069</v>
      </c>
      <c r="L130" s="138" t="s">
        <v>44</v>
      </c>
      <c r="M130" s="307"/>
      <c r="N130" s="283"/>
    </row>
    <row r="131" spans="1:14" s="2" customFormat="1" ht="15" customHeight="1" x14ac:dyDescent="0.3">
      <c r="A131" s="137">
        <v>45569</v>
      </c>
      <c r="B131" s="138" t="s">
        <v>186</v>
      </c>
      <c r="C131" s="138" t="s">
        <v>112</v>
      </c>
      <c r="D131" s="139" t="s">
        <v>117</v>
      </c>
      <c r="E131" s="142">
        <v>5000</v>
      </c>
      <c r="F131" s="282">
        <v>3866</v>
      </c>
      <c r="G131" s="261">
        <f t="shared" si="1"/>
        <v>1.2933264355923435</v>
      </c>
      <c r="H131" s="148" t="s">
        <v>148</v>
      </c>
      <c r="I131" s="139" t="s">
        <v>43</v>
      </c>
      <c r="J131" s="303" t="s">
        <v>314</v>
      </c>
      <c r="K131" s="788" t="s">
        <v>1069</v>
      </c>
      <c r="L131" s="138" t="s">
        <v>44</v>
      </c>
      <c r="M131" s="307"/>
      <c r="N131" s="283"/>
    </row>
    <row r="132" spans="1:14" s="2" customFormat="1" ht="15" customHeight="1" x14ac:dyDescent="0.3">
      <c r="A132" s="137">
        <v>45569</v>
      </c>
      <c r="B132" s="138" t="s">
        <v>186</v>
      </c>
      <c r="C132" s="138" t="s">
        <v>112</v>
      </c>
      <c r="D132" s="139" t="s">
        <v>117</v>
      </c>
      <c r="E132" s="142">
        <v>5000</v>
      </c>
      <c r="F132" s="282">
        <v>3866</v>
      </c>
      <c r="G132" s="261">
        <f t="shared" si="1"/>
        <v>1.2933264355923435</v>
      </c>
      <c r="H132" s="148" t="s">
        <v>148</v>
      </c>
      <c r="I132" s="139" t="s">
        <v>43</v>
      </c>
      <c r="J132" s="303" t="s">
        <v>314</v>
      </c>
      <c r="K132" s="788" t="s">
        <v>1069</v>
      </c>
      <c r="L132" s="138" t="s">
        <v>44</v>
      </c>
      <c r="M132" s="307"/>
      <c r="N132" s="283"/>
    </row>
    <row r="133" spans="1:14" s="2" customFormat="1" ht="15" customHeight="1" x14ac:dyDescent="0.3">
      <c r="A133" s="137">
        <v>45569</v>
      </c>
      <c r="B133" s="303" t="s">
        <v>186</v>
      </c>
      <c r="C133" s="138" t="s">
        <v>112</v>
      </c>
      <c r="D133" s="139" t="s">
        <v>117</v>
      </c>
      <c r="E133" s="720">
        <v>3000</v>
      </c>
      <c r="F133" s="282">
        <v>3866</v>
      </c>
      <c r="G133" s="261">
        <f t="shared" ref="G133:G197" si="2">E133/F133</f>
        <v>0.7759958613554061</v>
      </c>
      <c r="H133" s="148" t="s">
        <v>148</v>
      </c>
      <c r="I133" s="139" t="s">
        <v>43</v>
      </c>
      <c r="J133" s="303" t="s">
        <v>314</v>
      </c>
      <c r="K133" s="788" t="s">
        <v>1069</v>
      </c>
      <c r="L133" s="138" t="s">
        <v>44</v>
      </c>
      <c r="M133" s="307"/>
      <c r="N133" s="283"/>
    </row>
    <row r="134" spans="1:14" s="2" customFormat="1" ht="15" customHeight="1" x14ac:dyDescent="0.3">
      <c r="A134" s="137">
        <v>45569</v>
      </c>
      <c r="B134" s="138" t="s">
        <v>186</v>
      </c>
      <c r="C134" s="138" t="s">
        <v>112</v>
      </c>
      <c r="D134" s="139" t="s">
        <v>117</v>
      </c>
      <c r="E134" s="142">
        <v>6000</v>
      </c>
      <c r="F134" s="282">
        <v>3866</v>
      </c>
      <c r="G134" s="261">
        <f t="shared" si="2"/>
        <v>1.5519917227108122</v>
      </c>
      <c r="H134" s="148" t="s">
        <v>148</v>
      </c>
      <c r="I134" s="139" t="s">
        <v>43</v>
      </c>
      <c r="J134" s="303" t="s">
        <v>314</v>
      </c>
      <c r="K134" s="788" t="s">
        <v>1069</v>
      </c>
      <c r="L134" s="138" t="s">
        <v>44</v>
      </c>
      <c r="M134" s="307"/>
      <c r="N134" s="283"/>
    </row>
    <row r="135" spans="1:14" s="2" customFormat="1" ht="15" customHeight="1" x14ac:dyDescent="0.3">
      <c r="A135" s="137">
        <v>45569</v>
      </c>
      <c r="B135" s="138" t="s">
        <v>186</v>
      </c>
      <c r="C135" s="138" t="s">
        <v>112</v>
      </c>
      <c r="D135" s="139" t="s">
        <v>117</v>
      </c>
      <c r="E135" s="142">
        <v>7000</v>
      </c>
      <c r="F135" s="282">
        <v>3866</v>
      </c>
      <c r="G135" s="261">
        <f t="shared" si="2"/>
        <v>1.8106570098292809</v>
      </c>
      <c r="H135" s="148" t="s">
        <v>148</v>
      </c>
      <c r="I135" s="139" t="s">
        <v>43</v>
      </c>
      <c r="J135" s="303" t="s">
        <v>314</v>
      </c>
      <c r="K135" s="788" t="s">
        <v>1069</v>
      </c>
      <c r="L135" s="138" t="s">
        <v>44</v>
      </c>
      <c r="M135" s="307"/>
      <c r="N135" s="283"/>
    </row>
    <row r="136" spans="1:14" s="2" customFormat="1" ht="15" customHeight="1" x14ac:dyDescent="0.3">
      <c r="A136" s="137">
        <v>45569</v>
      </c>
      <c r="B136" s="138" t="s">
        <v>401</v>
      </c>
      <c r="C136" s="138" t="s">
        <v>112</v>
      </c>
      <c r="D136" s="139" t="s">
        <v>117</v>
      </c>
      <c r="E136" s="142">
        <v>25000</v>
      </c>
      <c r="F136" s="282">
        <v>3866</v>
      </c>
      <c r="G136" s="261">
        <f t="shared" si="2"/>
        <v>6.466632177961718</v>
      </c>
      <c r="H136" s="148" t="s">
        <v>148</v>
      </c>
      <c r="I136" s="139" t="s">
        <v>43</v>
      </c>
      <c r="J136" s="303" t="s">
        <v>314</v>
      </c>
      <c r="K136" s="788" t="s">
        <v>1069</v>
      </c>
      <c r="L136" s="138" t="s">
        <v>44</v>
      </c>
      <c r="M136" s="307"/>
      <c r="N136" s="283"/>
    </row>
    <row r="137" spans="1:14" s="2" customFormat="1" ht="15" customHeight="1" x14ac:dyDescent="0.3">
      <c r="A137" s="137">
        <v>45569</v>
      </c>
      <c r="B137" s="138" t="s">
        <v>186</v>
      </c>
      <c r="C137" s="138" t="s">
        <v>112</v>
      </c>
      <c r="D137" s="139" t="s">
        <v>117</v>
      </c>
      <c r="E137" s="142">
        <v>5000</v>
      </c>
      <c r="F137" s="282">
        <v>3866</v>
      </c>
      <c r="G137" s="261">
        <f t="shared" si="2"/>
        <v>1.2933264355923435</v>
      </c>
      <c r="H137" s="148" t="s">
        <v>148</v>
      </c>
      <c r="I137" s="139" t="s">
        <v>43</v>
      </c>
      <c r="J137" s="303" t="s">
        <v>314</v>
      </c>
      <c r="K137" s="788" t="s">
        <v>1069</v>
      </c>
      <c r="L137" s="138" t="s">
        <v>44</v>
      </c>
      <c r="M137" s="307"/>
      <c r="N137" s="283"/>
    </row>
    <row r="138" spans="1:14" s="2" customFormat="1" ht="15" customHeight="1" x14ac:dyDescent="0.3">
      <c r="A138" s="137">
        <v>45569</v>
      </c>
      <c r="B138" s="138" t="s">
        <v>399</v>
      </c>
      <c r="C138" s="138" t="s">
        <v>265</v>
      </c>
      <c r="D138" s="139" t="s">
        <v>117</v>
      </c>
      <c r="E138" s="142">
        <v>45000</v>
      </c>
      <c r="F138" s="282">
        <v>3866</v>
      </c>
      <c r="G138" s="261">
        <f t="shared" si="2"/>
        <v>11.639937920331091</v>
      </c>
      <c r="H138" s="148" t="s">
        <v>148</v>
      </c>
      <c r="I138" s="139" t="s">
        <v>43</v>
      </c>
      <c r="J138" s="303" t="s">
        <v>676</v>
      </c>
      <c r="K138" s="788" t="s">
        <v>1069</v>
      </c>
      <c r="L138" s="138" t="s">
        <v>44</v>
      </c>
      <c r="M138" s="307"/>
      <c r="N138" s="283"/>
    </row>
    <row r="139" spans="1:14" s="2" customFormat="1" ht="15" customHeight="1" x14ac:dyDescent="0.3">
      <c r="A139" s="137">
        <v>45569</v>
      </c>
      <c r="B139" s="138" t="s">
        <v>979</v>
      </c>
      <c r="C139" s="138" t="s">
        <v>265</v>
      </c>
      <c r="D139" s="139" t="s">
        <v>117</v>
      </c>
      <c r="E139" s="142">
        <v>15000</v>
      </c>
      <c r="F139" s="282">
        <v>3866</v>
      </c>
      <c r="G139" s="261">
        <f t="shared" si="2"/>
        <v>3.8799793067770305</v>
      </c>
      <c r="H139" s="148" t="s">
        <v>148</v>
      </c>
      <c r="I139" s="139" t="s">
        <v>43</v>
      </c>
      <c r="J139" s="303" t="s">
        <v>681</v>
      </c>
      <c r="K139" s="788" t="s">
        <v>1069</v>
      </c>
      <c r="L139" s="138" t="s">
        <v>44</v>
      </c>
      <c r="M139" s="307"/>
      <c r="N139" s="283"/>
    </row>
    <row r="140" spans="1:14" s="2" customFormat="1" ht="15" customHeight="1" x14ac:dyDescent="0.3">
      <c r="A140" s="137">
        <v>45569</v>
      </c>
      <c r="B140" s="138" t="s">
        <v>980</v>
      </c>
      <c r="C140" s="138" t="s">
        <v>265</v>
      </c>
      <c r="D140" s="139" t="s">
        <v>117</v>
      </c>
      <c r="E140" s="142">
        <v>5000</v>
      </c>
      <c r="F140" s="282">
        <v>3866</v>
      </c>
      <c r="G140" s="261">
        <f t="shared" si="2"/>
        <v>1.2933264355923435</v>
      </c>
      <c r="H140" s="148" t="s">
        <v>148</v>
      </c>
      <c r="I140" s="139" t="s">
        <v>43</v>
      </c>
      <c r="J140" s="303" t="s">
        <v>681</v>
      </c>
      <c r="K140" s="788" t="s">
        <v>1069</v>
      </c>
      <c r="L140" s="138" t="s">
        <v>44</v>
      </c>
      <c r="M140" s="307"/>
      <c r="N140" s="283"/>
    </row>
    <row r="141" spans="1:14" s="2" customFormat="1" ht="15" customHeight="1" x14ac:dyDescent="0.3">
      <c r="A141" s="137">
        <v>45569</v>
      </c>
      <c r="B141" s="138" t="s">
        <v>978</v>
      </c>
      <c r="C141" s="138" t="s">
        <v>265</v>
      </c>
      <c r="D141" s="139" t="s">
        <v>117</v>
      </c>
      <c r="E141" s="142">
        <v>30000</v>
      </c>
      <c r="F141" s="282">
        <v>3866</v>
      </c>
      <c r="G141" s="261">
        <f t="shared" si="2"/>
        <v>7.759958613554061</v>
      </c>
      <c r="H141" s="148" t="s">
        <v>148</v>
      </c>
      <c r="I141" s="139" t="s">
        <v>43</v>
      </c>
      <c r="J141" s="303" t="s">
        <v>314</v>
      </c>
      <c r="K141" s="788" t="s">
        <v>1069</v>
      </c>
      <c r="L141" s="138" t="s">
        <v>44</v>
      </c>
      <c r="M141" s="307"/>
      <c r="N141" s="283"/>
    </row>
    <row r="142" spans="1:14" s="2" customFormat="1" ht="15" customHeight="1" x14ac:dyDescent="0.3">
      <c r="A142" s="137">
        <v>45569</v>
      </c>
      <c r="B142" s="291" t="s">
        <v>320</v>
      </c>
      <c r="C142" s="291" t="s">
        <v>321</v>
      </c>
      <c r="D142" s="427" t="s">
        <v>14</v>
      </c>
      <c r="E142" s="124">
        <v>7000</v>
      </c>
      <c r="F142" s="282">
        <v>3866</v>
      </c>
      <c r="G142" s="261">
        <f t="shared" si="2"/>
        <v>1.8106570098292809</v>
      </c>
      <c r="H142" s="148" t="s">
        <v>41</v>
      </c>
      <c r="I142" s="139" t="s">
        <v>43</v>
      </c>
      <c r="J142" s="303" t="s">
        <v>328</v>
      </c>
      <c r="K142" s="788" t="s">
        <v>1069</v>
      </c>
      <c r="L142" s="138" t="s">
        <v>44</v>
      </c>
      <c r="M142" s="307"/>
      <c r="N142" s="283"/>
    </row>
    <row r="143" spans="1:14" s="2" customFormat="1" ht="15" customHeight="1" x14ac:dyDescent="0.3">
      <c r="A143" s="137">
        <v>45569</v>
      </c>
      <c r="B143" s="291" t="s">
        <v>320</v>
      </c>
      <c r="C143" s="291" t="s">
        <v>321</v>
      </c>
      <c r="D143" s="427" t="s">
        <v>14</v>
      </c>
      <c r="E143" s="124">
        <v>4000</v>
      </c>
      <c r="F143" s="282">
        <v>3866</v>
      </c>
      <c r="G143" s="261">
        <f t="shared" si="2"/>
        <v>1.0346611484738748</v>
      </c>
      <c r="H143" s="148" t="s">
        <v>41</v>
      </c>
      <c r="I143" s="139" t="s">
        <v>43</v>
      </c>
      <c r="J143" s="303" t="s">
        <v>328</v>
      </c>
      <c r="K143" s="788" t="s">
        <v>1069</v>
      </c>
      <c r="L143" s="138" t="s">
        <v>44</v>
      </c>
      <c r="M143" s="307"/>
      <c r="N143" s="283"/>
    </row>
    <row r="144" spans="1:14" s="2" customFormat="1" ht="15" customHeight="1" x14ac:dyDescent="0.3">
      <c r="A144" s="137">
        <v>45569</v>
      </c>
      <c r="B144" s="291" t="s">
        <v>320</v>
      </c>
      <c r="C144" s="291" t="s">
        <v>321</v>
      </c>
      <c r="D144" s="427" t="s">
        <v>14</v>
      </c>
      <c r="E144" s="124">
        <v>24000</v>
      </c>
      <c r="F144" s="282">
        <v>3866</v>
      </c>
      <c r="G144" s="261">
        <f t="shared" si="2"/>
        <v>6.2079668908432488</v>
      </c>
      <c r="H144" s="148" t="s">
        <v>41</v>
      </c>
      <c r="I144" s="139" t="s">
        <v>43</v>
      </c>
      <c r="J144" s="303" t="s">
        <v>328</v>
      </c>
      <c r="K144" s="788" t="s">
        <v>1069</v>
      </c>
      <c r="L144" s="138" t="s">
        <v>44</v>
      </c>
      <c r="M144" s="307"/>
      <c r="N144" s="283"/>
    </row>
    <row r="145" spans="1:14" s="2" customFormat="1" ht="15" customHeight="1" x14ac:dyDescent="0.3">
      <c r="A145" s="137">
        <v>45569</v>
      </c>
      <c r="B145" s="291" t="s">
        <v>320</v>
      </c>
      <c r="C145" s="291" t="s">
        <v>321</v>
      </c>
      <c r="D145" s="427" t="s">
        <v>14</v>
      </c>
      <c r="E145" s="124">
        <v>20000</v>
      </c>
      <c r="F145" s="282">
        <v>3866</v>
      </c>
      <c r="G145" s="261">
        <f t="shared" si="2"/>
        <v>5.173305742369374</v>
      </c>
      <c r="H145" s="148" t="s">
        <v>41</v>
      </c>
      <c r="I145" s="139" t="s">
        <v>43</v>
      </c>
      <c r="J145" s="303" t="s">
        <v>328</v>
      </c>
      <c r="K145" s="788" t="s">
        <v>1069</v>
      </c>
      <c r="L145" s="138" t="s">
        <v>44</v>
      </c>
      <c r="M145" s="307"/>
      <c r="N145" s="283"/>
    </row>
    <row r="146" spans="1:14" s="2" customFormat="1" ht="15" customHeight="1" x14ac:dyDescent="0.3">
      <c r="A146" s="137">
        <v>45569</v>
      </c>
      <c r="B146" s="291" t="s">
        <v>320</v>
      </c>
      <c r="C146" s="291" t="s">
        <v>321</v>
      </c>
      <c r="D146" s="427" t="s">
        <v>14</v>
      </c>
      <c r="E146" s="134">
        <v>26000</v>
      </c>
      <c r="F146" s="282">
        <v>3866</v>
      </c>
      <c r="G146" s="261">
        <f t="shared" si="2"/>
        <v>6.7252974650801862</v>
      </c>
      <c r="H146" s="148" t="s">
        <v>41</v>
      </c>
      <c r="I146" s="139" t="s">
        <v>43</v>
      </c>
      <c r="J146" s="303" t="s">
        <v>328</v>
      </c>
      <c r="K146" s="788" t="s">
        <v>1069</v>
      </c>
      <c r="L146" s="138" t="s">
        <v>44</v>
      </c>
      <c r="M146" s="307"/>
      <c r="N146" s="283"/>
    </row>
    <row r="147" spans="1:14" s="2" customFormat="1" ht="15" customHeight="1" x14ac:dyDescent="0.3">
      <c r="A147" s="137">
        <v>45569</v>
      </c>
      <c r="B147" s="291" t="s">
        <v>320</v>
      </c>
      <c r="C147" s="291" t="s">
        <v>321</v>
      </c>
      <c r="D147" s="427" t="s">
        <v>14</v>
      </c>
      <c r="E147" s="134">
        <v>10000</v>
      </c>
      <c r="F147" s="282">
        <v>3866</v>
      </c>
      <c r="G147" s="261">
        <f t="shared" si="2"/>
        <v>2.586652871184687</v>
      </c>
      <c r="H147" s="148" t="s">
        <v>41</v>
      </c>
      <c r="I147" s="139" t="s">
        <v>43</v>
      </c>
      <c r="J147" s="303" t="s">
        <v>328</v>
      </c>
      <c r="K147" s="788" t="s">
        <v>1069</v>
      </c>
      <c r="L147" s="138" t="s">
        <v>44</v>
      </c>
      <c r="M147" s="307"/>
      <c r="N147" s="283"/>
    </row>
    <row r="148" spans="1:14" s="2" customFormat="1" ht="15" customHeight="1" x14ac:dyDescent="0.3">
      <c r="A148" s="137">
        <v>45569</v>
      </c>
      <c r="B148" s="291" t="s">
        <v>320</v>
      </c>
      <c r="C148" s="291" t="s">
        <v>321</v>
      </c>
      <c r="D148" s="427" t="s">
        <v>14</v>
      </c>
      <c r="E148" s="134">
        <v>3000</v>
      </c>
      <c r="F148" s="282">
        <v>3866</v>
      </c>
      <c r="G148" s="261">
        <f t="shared" si="2"/>
        <v>0.7759958613554061</v>
      </c>
      <c r="H148" s="148" t="s">
        <v>41</v>
      </c>
      <c r="I148" s="139" t="s">
        <v>43</v>
      </c>
      <c r="J148" s="303" t="s">
        <v>328</v>
      </c>
      <c r="K148" s="788" t="s">
        <v>1069</v>
      </c>
      <c r="L148" s="138" t="s">
        <v>44</v>
      </c>
      <c r="M148" s="307"/>
      <c r="N148" s="283"/>
    </row>
    <row r="149" spans="1:14" s="2" customFormat="1" ht="15" customHeight="1" x14ac:dyDescent="0.3">
      <c r="A149" s="137">
        <v>45570</v>
      </c>
      <c r="B149" s="138" t="s">
        <v>186</v>
      </c>
      <c r="C149" s="138" t="s">
        <v>112</v>
      </c>
      <c r="D149" s="139" t="s">
        <v>117</v>
      </c>
      <c r="E149" s="142">
        <v>5000</v>
      </c>
      <c r="F149" s="282">
        <v>3866</v>
      </c>
      <c r="G149" s="261">
        <f t="shared" si="2"/>
        <v>1.2933264355923435</v>
      </c>
      <c r="H149" s="148" t="s">
        <v>148</v>
      </c>
      <c r="I149" s="139" t="s">
        <v>43</v>
      </c>
      <c r="J149" s="303" t="s">
        <v>314</v>
      </c>
      <c r="K149" s="788" t="s">
        <v>1069</v>
      </c>
      <c r="L149" s="138" t="s">
        <v>44</v>
      </c>
      <c r="M149" s="307"/>
      <c r="N149" s="283"/>
    </row>
    <row r="150" spans="1:14" s="2" customFormat="1" ht="15" customHeight="1" x14ac:dyDescent="0.3">
      <c r="A150" s="137">
        <v>45570</v>
      </c>
      <c r="B150" s="138" t="s">
        <v>186</v>
      </c>
      <c r="C150" s="138" t="s">
        <v>112</v>
      </c>
      <c r="D150" s="139" t="s">
        <v>117</v>
      </c>
      <c r="E150" s="142">
        <v>3500</v>
      </c>
      <c r="F150" s="282">
        <v>3866</v>
      </c>
      <c r="G150" s="261">
        <f t="shared" si="2"/>
        <v>0.90532850491464045</v>
      </c>
      <c r="H150" s="148" t="s">
        <v>148</v>
      </c>
      <c r="I150" s="139" t="s">
        <v>43</v>
      </c>
      <c r="J150" s="303" t="s">
        <v>314</v>
      </c>
      <c r="K150" s="788" t="s">
        <v>1069</v>
      </c>
      <c r="L150" s="138" t="s">
        <v>44</v>
      </c>
      <c r="M150" s="307"/>
      <c r="N150" s="283"/>
    </row>
    <row r="151" spans="1:14" s="2" customFormat="1" ht="15" customHeight="1" x14ac:dyDescent="0.3">
      <c r="A151" s="137">
        <v>45570</v>
      </c>
      <c r="B151" s="138" t="s">
        <v>186</v>
      </c>
      <c r="C151" s="138" t="s">
        <v>112</v>
      </c>
      <c r="D151" s="139" t="s">
        <v>117</v>
      </c>
      <c r="E151" s="142">
        <v>6000</v>
      </c>
      <c r="F151" s="282">
        <v>3866</v>
      </c>
      <c r="G151" s="261">
        <f t="shared" si="2"/>
        <v>1.5519917227108122</v>
      </c>
      <c r="H151" s="148" t="s">
        <v>148</v>
      </c>
      <c r="I151" s="139" t="s">
        <v>43</v>
      </c>
      <c r="J151" s="303" t="s">
        <v>314</v>
      </c>
      <c r="K151" s="788" t="s">
        <v>1069</v>
      </c>
      <c r="L151" s="138" t="s">
        <v>44</v>
      </c>
      <c r="M151" s="307"/>
      <c r="N151" s="283"/>
    </row>
    <row r="152" spans="1:14" s="2" customFormat="1" ht="15" customHeight="1" x14ac:dyDescent="0.3">
      <c r="A152" s="137">
        <v>45570</v>
      </c>
      <c r="B152" s="138" t="s">
        <v>186</v>
      </c>
      <c r="C152" s="138" t="s">
        <v>112</v>
      </c>
      <c r="D152" s="139" t="s">
        <v>117</v>
      </c>
      <c r="E152" s="142">
        <v>7000</v>
      </c>
      <c r="F152" s="282">
        <v>3866</v>
      </c>
      <c r="G152" s="261">
        <f t="shared" si="2"/>
        <v>1.8106570098292809</v>
      </c>
      <c r="H152" s="148" t="s">
        <v>148</v>
      </c>
      <c r="I152" s="139" t="s">
        <v>43</v>
      </c>
      <c r="J152" s="303" t="s">
        <v>314</v>
      </c>
      <c r="K152" s="788" t="s">
        <v>1069</v>
      </c>
      <c r="L152" s="138" t="s">
        <v>44</v>
      </c>
      <c r="M152" s="307"/>
      <c r="N152" s="283"/>
    </row>
    <row r="153" spans="1:14" s="2" customFormat="1" ht="15" customHeight="1" x14ac:dyDescent="0.3">
      <c r="A153" s="137">
        <v>45570</v>
      </c>
      <c r="B153" s="138" t="s">
        <v>405</v>
      </c>
      <c r="C153" s="138" t="s">
        <v>112</v>
      </c>
      <c r="D153" s="139" t="s">
        <v>117</v>
      </c>
      <c r="E153" s="142">
        <v>20000</v>
      </c>
      <c r="F153" s="282">
        <v>3866</v>
      </c>
      <c r="G153" s="261">
        <f t="shared" si="2"/>
        <v>5.173305742369374</v>
      </c>
      <c r="H153" s="148" t="s">
        <v>148</v>
      </c>
      <c r="I153" s="139" t="s">
        <v>43</v>
      </c>
      <c r="J153" s="303" t="s">
        <v>314</v>
      </c>
      <c r="K153" s="788" t="s">
        <v>1069</v>
      </c>
      <c r="L153" s="138" t="s">
        <v>44</v>
      </c>
      <c r="M153" s="307"/>
      <c r="N153" s="283"/>
    </row>
    <row r="154" spans="1:14" s="2" customFormat="1" ht="15" customHeight="1" x14ac:dyDescent="0.3">
      <c r="A154" s="137">
        <v>45570</v>
      </c>
      <c r="B154" s="138" t="s">
        <v>186</v>
      </c>
      <c r="C154" s="138" t="s">
        <v>112</v>
      </c>
      <c r="D154" s="139" t="s">
        <v>117</v>
      </c>
      <c r="E154" s="142">
        <v>5500</v>
      </c>
      <c r="F154" s="282">
        <v>3866</v>
      </c>
      <c r="G154" s="261">
        <f t="shared" si="2"/>
        <v>1.4226590791515779</v>
      </c>
      <c r="H154" s="148" t="s">
        <v>148</v>
      </c>
      <c r="I154" s="139" t="s">
        <v>43</v>
      </c>
      <c r="J154" s="303" t="s">
        <v>314</v>
      </c>
      <c r="K154" s="788" t="s">
        <v>1069</v>
      </c>
      <c r="L154" s="138" t="s">
        <v>44</v>
      </c>
      <c r="M154" s="307"/>
      <c r="N154" s="283"/>
    </row>
    <row r="155" spans="1:14" s="2" customFormat="1" ht="15" customHeight="1" x14ac:dyDescent="0.3">
      <c r="A155" s="137">
        <v>45570</v>
      </c>
      <c r="B155" s="138" t="s">
        <v>406</v>
      </c>
      <c r="C155" s="138" t="s">
        <v>112</v>
      </c>
      <c r="D155" s="139" t="s">
        <v>117</v>
      </c>
      <c r="E155" s="142">
        <v>35000</v>
      </c>
      <c r="F155" s="282">
        <v>3866</v>
      </c>
      <c r="G155" s="261">
        <f t="shared" si="2"/>
        <v>9.053285049146405</v>
      </c>
      <c r="H155" s="148" t="s">
        <v>148</v>
      </c>
      <c r="I155" s="139" t="s">
        <v>43</v>
      </c>
      <c r="J155" s="303" t="s">
        <v>314</v>
      </c>
      <c r="K155" s="788" t="s">
        <v>1069</v>
      </c>
      <c r="L155" s="138" t="s">
        <v>44</v>
      </c>
      <c r="M155" s="307"/>
      <c r="N155" s="283"/>
    </row>
    <row r="156" spans="1:14" s="2" customFormat="1" ht="15" customHeight="1" x14ac:dyDescent="0.3">
      <c r="A156" s="137">
        <v>45570</v>
      </c>
      <c r="B156" s="138" t="s">
        <v>186</v>
      </c>
      <c r="C156" s="138" t="s">
        <v>112</v>
      </c>
      <c r="D156" s="139" t="s">
        <v>117</v>
      </c>
      <c r="E156" s="142">
        <v>10000</v>
      </c>
      <c r="F156" s="282">
        <v>3866</v>
      </c>
      <c r="G156" s="261">
        <f t="shared" si="2"/>
        <v>2.586652871184687</v>
      </c>
      <c r="H156" s="148" t="s">
        <v>148</v>
      </c>
      <c r="I156" s="139" t="s">
        <v>43</v>
      </c>
      <c r="J156" s="303" t="s">
        <v>314</v>
      </c>
      <c r="K156" s="788" t="s">
        <v>1069</v>
      </c>
      <c r="L156" s="138" t="s">
        <v>44</v>
      </c>
      <c r="M156" s="307"/>
      <c r="N156" s="283"/>
    </row>
    <row r="157" spans="1:14" s="2" customFormat="1" ht="15" customHeight="1" x14ac:dyDescent="0.3">
      <c r="A157" s="705">
        <v>45570</v>
      </c>
      <c r="B157" s="650" t="s">
        <v>979</v>
      </c>
      <c r="C157" s="138" t="s">
        <v>265</v>
      </c>
      <c r="D157" s="651" t="s">
        <v>117</v>
      </c>
      <c r="E157" s="142">
        <v>15000</v>
      </c>
      <c r="F157" s="282">
        <v>3866</v>
      </c>
      <c r="G157" s="261">
        <f t="shared" si="2"/>
        <v>3.8799793067770305</v>
      </c>
      <c r="H157" s="148" t="s">
        <v>148</v>
      </c>
      <c r="I157" s="139" t="s">
        <v>43</v>
      </c>
      <c r="J157" s="303" t="s">
        <v>314</v>
      </c>
      <c r="K157" s="788" t="s">
        <v>1069</v>
      </c>
      <c r="L157" s="138" t="s">
        <v>44</v>
      </c>
      <c r="M157" s="307"/>
      <c r="N157" s="283"/>
    </row>
    <row r="158" spans="1:14" s="2" customFormat="1" ht="15" customHeight="1" x14ac:dyDescent="0.3">
      <c r="A158" s="705">
        <v>45570</v>
      </c>
      <c r="B158" s="650" t="s">
        <v>981</v>
      </c>
      <c r="C158" s="138" t="s">
        <v>265</v>
      </c>
      <c r="D158" s="651" t="s">
        <v>117</v>
      </c>
      <c r="E158" s="142">
        <v>20000</v>
      </c>
      <c r="F158" s="282">
        <v>3866</v>
      </c>
      <c r="G158" s="261">
        <f t="shared" si="2"/>
        <v>5.173305742369374</v>
      </c>
      <c r="H158" s="148" t="s">
        <v>148</v>
      </c>
      <c r="I158" s="139" t="s">
        <v>43</v>
      </c>
      <c r="J158" s="303" t="s">
        <v>314</v>
      </c>
      <c r="K158" s="788" t="s">
        <v>1069</v>
      </c>
      <c r="L158" s="138" t="s">
        <v>44</v>
      </c>
      <c r="M158" s="307"/>
      <c r="N158" s="283"/>
    </row>
    <row r="159" spans="1:14" s="2" customFormat="1" ht="15" customHeight="1" x14ac:dyDescent="0.3">
      <c r="A159" s="705">
        <v>45570</v>
      </c>
      <c r="B159" s="650" t="s">
        <v>982</v>
      </c>
      <c r="C159" s="138" t="s">
        <v>265</v>
      </c>
      <c r="D159" s="651" t="s">
        <v>117</v>
      </c>
      <c r="E159" s="142">
        <v>15000</v>
      </c>
      <c r="F159" s="282">
        <v>3866</v>
      </c>
      <c r="G159" s="261">
        <f t="shared" si="2"/>
        <v>3.8799793067770305</v>
      </c>
      <c r="H159" s="148" t="s">
        <v>148</v>
      </c>
      <c r="I159" s="139" t="s">
        <v>43</v>
      </c>
      <c r="J159" s="303" t="s">
        <v>314</v>
      </c>
      <c r="K159" s="788" t="s">
        <v>1069</v>
      </c>
      <c r="L159" s="138" t="s">
        <v>44</v>
      </c>
      <c r="M159" s="307"/>
      <c r="N159" s="283"/>
    </row>
    <row r="160" spans="1:14" s="2" customFormat="1" ht="15" customHeight="1" x14ac:dyDescent="0.3">
      <c r="A160" s="705">
        <v>45570</v>
      </c>
      <c r="B160" s="650" t="s">
        <v>63</v>
      </c>
      <c r="C160" s="650" t="s">
        <v>187</v>
      </c>
      <c r="D160" s="651" t="s">
        <v>117</v>
      </c>
      <c r="E160" s="142">
        <v>5000</v>
      </c>
      <c r="F160" s="282">
        <v>3866</v>
      </c>
      <c r="G160" s="261">
        <f t="shared" si="2"/>
        <v>1.2933264355923435</v>
      </c>
      <c r="H160" s="148" t="s">
        <v>148</v>
      </c>
      <c r="I160" s="139" t="s">
        <v>43</v>
      </c>
      <c r="J160" s="303" t="s">
        <v>314</v>
      </c>
      <c r="K160" s="788" t="s">
        <v>1069</v>
      </c>
      <c r="L160" s="138" t="s">
        <v>44</v>
      </c>
      <c r="M160" s="307"/>
      <c r="N160" s="283"/>
    </row>
    <row r="161" spans="1:14" s="2" customFormat="1" ht="15" customHeight="1" x14ac:dyDescent="0.3">
      <c r="A161" s="406">
        <v>45570</v>
      </c>
      <c r="B161" s="415" t="s">
        <v>111</v>
      </c>
      <c r="C161" s="415" t="s">
        <v>112</v>
      </c>
      <c r="D161" s="666" t="s">
        <v>110</v>
      </c>
      <c r="E161" s="398">
        <v>25000</v>
      </c>
      <c r="F161" s="282">
        <v>3866</v>
      </c>
      <c r="G161" s="261">
        <f t="shared" si="2"/>
        <v>6.466632177961718</v>
      </c>
      <c r="H161" s="148" t="s">
        <v>183</v>
      </c>
      <c r="I161" s="139" t="s">
        <v>43</v>
      </c>
      <c r="J161" s="303" t="s">
        <v>314</v>
      </c>
      <c r="K161" s="788" t="s">
        <v>1069</v>
      </c>
      <c r="L161" s="138" t="s">
        <v>44</v>
      </c>
      <c r="M161" s="307"/>
      <c r="N161" s="283"/>
    </row>
    <row r="162" spans="1:14" s="2" customFormat="1" ht="15" customHeight="1" x14ac:dyDescent="0.3">
      <c r="A162" s="406">
        <v>45570</v>
      </c>
      <c r="B162" s="415" t="s">
        <v>111</v>
      </c>
      <c r="C162" s="415" t="s">
        <v>112</v>
      </c>
      <c r="D162" s="666" t="s">
        <v>110</v>
      </c>
      <c r="E162" s="398">
        <v>25000</v>
      </c>
      <c r="F162" s="282">
        <v>3866</v>
      </c>
      <c r="G162" s="261">
        <f t="shared" si="2"/>
        <v>6.466632177961718</v>
      </c>
      <c r="H162" s="148" t="s">
        <v>183</v>
      </c>
      <c r="I162" s="139" t="s">
        <v>43</v>
      </c>
      <c r="J162" s="303" t="s">
        <v>302</v>
      </c>
      <c r="K162" s="788" t="s">
        <v>1069</v>
      </c>
      <c r="L162" s="138" t="s">
        <v>44</v>
      </c>
      <c r="M162" s="307"/>
      <c r="N162" s="283"/>
    </row>
    <row r="163" spans="1:14" s="2" customFormat="1" ht="15" customHeight="1" x14ac:dyDescent="0.3">
      <c r="A163" s="406">
        <v>45570</v>
      </c>
      <c r="B163" s="415" t="s">
        <v>111</v>
      </c>
      <c r="C163" s="415" t="s">
        <v>112</v>
      </c>
      <c r="D163" s="666" t="s">
        <v>110</v>
      </c>
      <c r="E163" s="398">
        <v>25000</v>
      </c>
      <c r="F163" s="282">
        <v>3866</v>
      </c>
      <c r="G163" s="261">
        <f t="shared" si="2"/>
        <v>6.466632177961718</v>
      </c>
      <c r="H163" s="148" t="s">
        <v>220</v>
      </c>
      <c r="I163" s="139" t="s">
        <v>43</v>
      </c>
      <c r="J163" s="303" t="s">
        <v>300</v>
      </c>
      <c r="K163" s="788" t="s">
        <v>1069</v>
      </c>
      <c r="L163" s="138" t="s">
        <v>44</v>
      </c>
      <c r="M163" s="307"/>
      <c r="N163" s="283"/>
    </row>
    <row r="164" spans="1:14" s="2" customFormat="1" ht="15" customHeight="1" x14ac:dyDescent="0.3">
      <c r="A164" s="406">
        <v>45570</v>
      </c>
      <c r="B164" s="415" t="s">
        <v>111</v>
      </c>
      <c r="C164" s="415" t="s">
        <v>112</v>
      </c>
      <c r="D164" s="666" t="s">
        <v>110</v>
      </c>
      <c r="E164" s="398">
        <v>25000</v>
      </c>
      <c r="F164" s="282">
        <v>3866</v>
      </c>
      <c r="G164" s="261">
        <f t="shared" si="2"/>
        <v>6.466632177961718</v>
      </c>
      <c r="H164" s="148" t="s">
        <v>220</v>
      </c>
      <c r="I164" s="139" t="s">
        <v>43</v>
      </c>
      <c r="J164" s="303" t="s">
        <v>300</v>
      </c>
      <c r="K164" s="788" t="s">
        <v>1069</v>
      </c>
      <c r="L164" s="138" t="s">
        <v>44</v>
      </c>
      <c r="M164" s="307"/>
      <c r="N164" s="283"/>
    </row>
    <row r="165" spans="1:14" s="2" customFormat="1" ht="15" customHeight="1" x14ac:dyDescent="0.3">
      <c r="A165" s="406">
        <v>45570</v>
      </c>
      <c r="B165" s="415" t="s">
        <v>111</v>
      </c>
      <c r="C165" s="415" t="s">
        <v>112</v>
      </c>
      <c r="D165" s="666" t="s">
        <v>110</v>
      </c>
      <c r="E165" s="398">
        <v>15000</v>
      </c>
      <c r="F165" s="282">
        <v>3866</v>
      </c>
      <c r="G165" s="261">
        <f t="shared" si="2"/>
        <v>3.8799793067770305</v>
      </c>
      <c r="H165" s="148" t="s">
        <v>163</v>
      </c>
      <c r="I165" s="139" t="s">
        <v>43</v>
      </c>
      <c r="J165" s="303" t="s">
        <v>287</v>
      </c>
      <c r="K165" s="788" t="s">
        <v>1069</v>
      </c>
      <c r="L165" s="138" t="s">
        <v>44</v>
      </c>
      <c r="M165" s="307"/>
      <c r="N165" s="283"/>
    </row>
    <row r="166" spans="1:14" s="2" customFormat="1" ht="15" customHeight="1" x14ac:dyDescent="0.3">
      <c r="A166" s="406">
        <v>45570</v>
      </c>
      <c r="B166" s="415" t="s">
        <v>111</v>
      </c>
      <c r="C166" s="415" t="s">
        <v>112</v>
      </c>
      <c r="D166" s="666" t="s">
        <v>110</v>
      </c>
      <c r="E166" s="398">
        <v>15000</v>
      </c>
      <c r="F166" s="282">
        <v>3866</v>
      </c>
      <c r="G166" s="261">
        <f t="shared" si="2"/>
        <v>3.8799793067770305</v>
      </c>
      <c r="H166" s="148" t="s">
        <v>163</v>
      </c>
      <c r="I166" s="139" t="s">
        <v>43</v>
      </c>
      <c r="J166" s="303" t="s">
        <v>287</v>
      </c>
      <c r="K166" s="788" t="s">
        <v>1069</v>
      </c>
      <c r="L166" s="138" t="s">
        <v>44</v>
      </c>
      <c r="M166" s="307"/>
      <c r="N166" s="283"/>
    </row>
    <row r="167" spans="1:14" s="2" customFormat="1" ht="15" customHeight="1" x14ac:dyDescent="0.3">
      <c r="A167" s="406">
        <v>45570</v>
      </c>
      <c r="B167" s="126" t="s">
        <v>111</v>
      </c>
      <c r="C167" s="126" t="s">
        <v>112</v>
      </c>
      <c r="D167" s="126" t="s">
        <v>14</v>
      </c>
      <c r="E167" s="398">
        <v>10000</v>
      </c>
      <c r="F167" s="282">
        <v>3866</v>
      </c>
      <c r="G167" s="261">
        <f t="shared" si="2"/>
        <v>2.586652871184687</v>
      </c>
      <c r="H167" s="148" t="s">
        <v>196</v>
      </c>
      <c r="I167" s="139" t="s">
        <v>43</v>
      </c>
      <c r="J167" s="303" t="s">
        <v>282</v>
      </c>
      <c r="K167" s="788" t="s">
        <v>1069</v>
      </c>
      <c r="L167" s="138" t="s">
        <v>44</v>
      </c>
      <c r="M167" s="307"/>
      <c r="N167" s="283"/>
    </row>
    <row r="168" spans="1:14" s="2" customFormat="1" ht="15" customHeight="1" x14ac:dyDescent="0.3">
      <c r="A168" s="406">
        <v>45570</v>
      </c>
      <c r="B168" s="126" t="s">
        <v>111</v>
      </c>
      <c r="C168" s="126" t="s">
        <v>112</v>
      </c>
      <c r="D168" s="126" t="s">
        <v>14</v>
      </c>
      <c r="E168" s="398">
        <v>10000</v>
      </c>
      <c r="F168" s="282">
        <v>3866</v>
      </c>
      <c r="G168" s="261">
        <f t="shared" si="2"/>
        <v>2.586652871184687</v>
      </c>
      <c r="H168" s="148" t="s">
        <v>196</v>
      </c>
      <c r="I168" s="139" t="s">
        <v>43</v>
      </c>
      <c r="J168" s="303" t="s">
        <v>282</v>
      </c>
      <c r="K168" s="788" t="s">
        <v>1069</v>
      </c>
      <c r="L168" s="138" t="s">
        <v>44</v>
      </c>
      <c r="M168" s="307"/>
      <c r="N168" s="283"/>
    </row>
    <row r="169" spans="1:14" s="2" customFormat="1" ht="15" customHeight="1" x14ac:dyDescent="0.3">
      <c r="A169" s="406">
        <v>45570</v>
      </c>
      <c r="B169" s="126" t="s">
        <v>1017</v>
      </c>
      <c r="C169" s="126" t="s">
        <v>126</v>
      </c>
      <c r="D169" s="126" t="s">
        <v>117</v>
      </c>
      <c r="E169" s="398">
        <v>1000000</v>
      </c>
      <c r="F169" s="282">
        <v>3866</v>
      </c>
      <c r="G169" s="261">
        <f t="shared" si="2"/>
        <v>258.66528711846871</v>
      </c>
      <c r="H169" s="148" t="s">
        <v>153</v>
      </c>
      <c r="I169" s="139" t="s">
        <v>43</v>
      </c>
      <c r="J169" s="303" t="s">
        <v>868</v>
      </c>
      <c r="K169" s="788" t="s">
        <v>1069</v>
      </c>
      <c r="L169" s="138" t="s">
        <v>44</v>
      </c>
      <c r="M169" s="307"/>
      <c r="N169" s="283"/>
    </row>
    <row r="170" spans="1:14" s="2" customFormat="1" ht="15" customHeight="1" x14ac:dyDescent="0.3">
      <c r="A170" s="406">
        <v>45570</v>
      </c>
      <c r="B170" s="126" t="s">
        <v>1008</v>
      </c>
      <c r="C170" s="126" t="s">
        <v>1004</v>
      </c>
      <c r="D170" s="126" t="s">
        <v>79</v>
      </c>
      <c r="E170" s="398">
        <v>3000</v>
      </c>
      <c r="F170" s="282">
        <v>3866</v>
      </c>
      <c r="G170" s="261">
        <f t="shared" si="2"/>
        <v>0.7759958613554061</v>
      </c>
      <c r="H170" s="148" t="s">
        <v>153</v>
      </c>
      <c r="I170" s="139" t="s">
        <v>43</v>
      </c>
      <c r="J170" s="303" t="s">
        <v>1030</v>
      </c>
      <c r="K170" s="788" t="s">
        <v>1069</v>
      </c>
      <c r="L170" s="138" t="s">
        <v>44</v>
      </c>
      <c r="M170" s="307"/>
      <c r="N170" s="283"/>
    </row>
    <row r="171" spans="1:14" s="2" customFormat="1" ht="15" customHeight="1" x14ac:dyDescent="0.3">
      <c r="A171" s="137">
        <v>45572</v>
      </c>
      <c r="B171" s="138" t="s">
        <v>111</v>
      </c>
      <c r="C171" s="138" t="s">
        <v>112</v>
      </c>
      <c r="D171" s="139" t="s">
        <v>117</v>
      </c>
      <c r="E171" s="124">
        <v>30000</v>
      </c>
      <c r="F171" s="282">
        <v>3866</v>
      </c>
      <c r="G171" s="261">
        <f t="shared" si="2"/>
        <v>7.759958613554061</v>
      </c>
      <c r="H171" s="148" t="s">
        <v>123</v>
      </c>
      <c r="I171" s="139" t="s">
        <v>43</v>
      </c>
      <c r="J171" s="303" t="s">
        <v>315</v>
      </c>
      <c r="K171" s="788" t="s">
        <v>1069</v>
      </c>
      <c r="L171" s="138" t="s">
        <v>44</v>
      </c>
      <c r="M171" s="307"/>
      <c r="N171" s="283"/>
    </row>
    <row r="172" spans="1:14" s="2" customFormat="1" ht="15" customHeight="1" x14ac:dyDescent="0.3">
      <c r="A172" s="137">
        <v>45572</v>
      </c>
      <c r="B172" s="138" t="s">
        <v>111</v>
      </c>
      <c r="C172" s="138" t="s">
        <v>112</v>
      </c>
      <c r="D172" s="139" t="s">
        <v>117</v>
      </c>
      <c r="E172" s="124">
        <v>9000</v>
      </c>
      <c r="F172" s="282">
        <v>3866</v>
      </c>
      <c r="G172" s="261">
        <f t="shared" si="2"/>
        <v>2.3279875840662183</v>
      </c>
      <c r="H172" s="148" t="s">
        <v>123</v>
      </c>
      <c r="I172" s="139" t="s">
        <v>43</v>
      </c>
      <c r="J172" s="303" t="s">
        <v>315</v>
      </c>
      <c r="K172" s="788" t="s">
        <v>1069</v>
      </c>
      <c r="L172" s="138" t="s">
        <v>44</v>
      </c>
      <c r="M172" s="307"/>
      <c r="N172" s="283"/>
    </row>
    <row r="173" spans="1:14" s="2" customFormat="1" ht="15" customHeight="1" x14ac:dyDescent="0.3">
      <c r="A173" s="137">
        <v>45572</v>
      </c>
      <c r="B173" s="138" t="s">
        <v>122</v>
      </c>
      <c r="C173" s="138" t="s">
        <v>122</v>
      </c>
      <c r="D173" s="139" t="s">
        <v>117</v>
      </c>
      <c r="E173" s="124">
        <v>10000</v>
      </c>
      <c r="F173" s="282">
        <v>3866</v>
      </c>
      <c r="G173" s="261">
        <f t="shared" si="2"/>
        <v>2.586652871184687</v>
      </c>
      <c r="H173" s="148" t="s">
        <v>123</v>
      </c>
      <c r="I173" s="139" t="s">
        <v>43</v>
      </c>
      <c r="J173" s="303" t="s">
        <v>315</v>
      </c>
      <c r="K173" s="788" t="s">
        <v>1069</v>
      </c>
      <c r="L173" s="138" t="s">
        <v>44</v>
      </c>
      <c r="M173" s="307"/>
      <c r="N173" s="283"/>
    </row>
    <row r="174" spans="1:14" s="2" customFormat="1" ht="15" customHeight="1" x14ac:dyDescent="0.3">
      <c r="A174" s="137">
        <v>45572</v>
      </c>
      <c r="B174" s="138" t="s">
        <v>122</v>
      </c>
      <c r="C174" s="138" t="s">
        <v>122</v>
      </c>
      <c r="D174" s="139" t="s">
        <v>117</v>
      </c>
      <c r="E174" s="124">
        <v>10000</v>
      </c>
      <c r="F174" s="282">
        <v>3866</v>
      </c>
      <c r="G174" s="261">
        <f t="shared" si="2"/>
        <v>2.586652871184687</v>
      </c>
      <c r="H174" s="148" t="s">
        <v>123</v>
      </c>
      <c r="I174" s="139" t="s">
        <v>43</v>
      </c>
      <c r="J174" s="303" t="s">
        <v>315</v>
      </c>
      <c r="K174" s="788" t="s">
        <v>1069</v>
      </c>
      <c r="L174" s="138" t="s">
        <v>44</v>
      </c>
      <c r="M174" s="307"/>
      <c r="N174" s="283"/>
    </row>
    <row r="175" spans="1:14" s="2" customFormat="1" ht="15" customHeight="1" x14ac:dyDescent="0.3">
      <c r="A175" s="137">
        <v>45572</v>
      </c>
      <c r="B175" s="291" t="s">
        <v>320</v>
      </c>
      <c r="C175" s="291" t="s">
        <v>321</v>
      </c>
      <c r="D175" s="427" t="s">
        <v>14</v>
      </c>
      <c r="E175" s="124">
        <v>1000</v>
      </c>
      <c r="F175" s="282">
        <v>3866</v>
      </c>
      <c r="G175" s="261">
        <f t="shared" si="2"/>
        <v>0.2586652871184687</v>
      </c>
      <c r="H175" s="148" t="s">
        <v>41</v>
      </c>
      <c r="I175" s="139" t="s">
        <v>43</v>
      </c>
      <c r="J175" s="701" t="s">
        <v>310</v>
      </c>
      <c r="K175" s="788" t="s">
        <v>1069</v>
      </c>
      <c r="L175" s="138" t="s">
        <v>44</v>
      </c>
      <c r="M175" s="307"/>
      <c r="N175" s="283"/>
    </row>
    <row r="176" spans="1:14" s="2" customFormat="1" ht="15" customHeight="1" x14ac:dyDescent="0.3">
      <c r="A176" s="137">
        <v>45572</v>
      </c>
      <c r="B176" s="291" t="s">
        <v>320</v>
      </c>
      <c r="C176" s="291" t="s">
        <v>321</v>
      </c>
      <c r="D176" s="427" t="s">
        <v>14</v>
      </c>
      <c r="E176" s="124">
        <v>5000</v>
      </c>
      <c r="F176" s="282">
        <v>3866</v>
      </c>
      <c r="G176" s="261">
        <f t="shared" si="2"/>
        <v>1.2933264355923435</v>
      </c>
      <c r="H176" s="148" t="s">
        <v>41</v>
      </c>
      <c r="I176" s="139" t="s">
        <v>43</v>
      </c>
      <c r="J176" s="701" t="s">
        <v>310</v>
      </c>
      <c r="K176" s="788" t="s">
        <v>1069</v>
      </c>
      <c r="L176" s="138" t="s">
        <v>44</v>
      </c>
      <c r="M176" s="307"/>
      <c r="N176" s="283"/>
    </row>
    <row r="177" spans="1:14" s="2" customFormat="1" ht="15" customHeight="1" x14ac:dyDescent="0.3">
      <c r="A177" s="137">
        <v>45572</v>
      </c>
      <c r="B177" s="291" t="s">
        <v>320</v>
      </c>
      <c r="C177" s="291" t="s">
        <v>321</v>
      </c>
      <c r="D177" s="427" t="s">
        <v>14</v>
      </c>
      <c r="E177" s="124">
        <v>5000</v>
      </c>
      <c r="F177" s="282">
        <v>3866</v>
      </c>
      <c r="G177" s="261">
        <f t="shared" si="2"/>
        <v>1.2933264355923435</v>
      </c>
      <c r="H177" s="148" t="s">
        <v>41</v>
      </c>
      <c r="I177" s="139" t="s">
        <v>43</v>
      </c>
      <c r="J177" s="701" t="s">
        <v>310</v>
      </c>
      <c r="K177" s="788" t="s">
        <v>1069</v>
      </c>
      <c r="L177" s="138" t="s">
        <v>44</v>
      </c>
      <c r="M177" s="307"/>
      <c r="N177" s="283"/>
    </row>
    <row r="178" spans="1:14" s="2" customFormat="1" ht="15" customHeight="1" x14ac:dyDescent="0.3">
      <c r="A178" s="137">
        <v>45572</v>
      </c>
      <c r="B178" s="291" t="s">
        <v>322</v>
      </c>
      <c r="C178" s="138" t="s">
        <v>265</v>
      </c>
      <c r="D178" s="427" t="s">
        <v>14</v>
      </c>
      <c r="E178" s="124">
        <v>42000</v>
      </c>
      <c r="F178" s="282">
        <v>3866</v>
      </c>
      <c r="G178" s="261">
        <f t="shared" si="2"/>
        <v>10.863942058975686</v>
      </c>
      <c r="H178" s="148" t="s">
        <v>41</v>
      </c>
      <c r="I178" s="139" t="s">
        <v>43</v>
      </c>
      <c r="J178" s="701" t="s">
        <v>658</v>
      </c>
      <c r="K178" s="788" t="s">
        <v>1069</v>
      </c>
      <c r="L178" s="138" t="s">
        <v>44</v>
      </c>
      <c r="M178" s="307"/>
      <c r="N178" s="283"/>
    </row>
    <row r="179" spans="1:14" s="2" customFormat="1" ht="24.6" customHeight="1" x14ac:dyDescent="0.3">
      <c r="A179" s="137">
        <v>45572</v>
      </c>
      <c r="B179" s="291" t="s">
        <v>974</v>
      </c>
      <c r="C179" s="138" t="s">
        <v>265</v>
      </c>
      <c r="D179" s="427" t="s">
        <v>14</v>
      </c>
      <c r="E179" s="134">
        <v>4000</v>
      </c>
      <c r="F179" s="282">
        <v>3866</v>
      </c>
      <c r="G179" s="261">
        <f t="shared" si="2"/>
        <v>1.0346611484738748</v>
      </c>
      <c r="H179" s="148" t="s">
        <v>41</v>
      </c>
      <c r="I179" s="139" t="s">
        <v>43</v>
      </c>
      <c r="J179" s="701" t="s">
        <v>659</v>
      </c>
      <c r="K179" s="788" t="s">
        <v>1069</v>
      </c>
      <c r="L179" s="138" t="s">
        <v>44</v>
      </c>
      <c r="M179" s="307"/>
      <c r="N179" s="283"/>
    </row>
    <row r="180" spans="1:14" s="2" customFormat="1" ht="15" customHeight="1" x14ac:dyDescent="0.3">
      <c r="A180" s="137">
        <v>45572</v>
      </c>
      <c r="B180" s="291" t="s">
        <v>974</v>
      </c>
      <c r="C180" s="138" t="s">
        <v>265</v>
      </c>
      <c r="D180" s="427" t="s">
        <v>14</v>
      </c>
      <c r="E180" s="134">
        <v>31000</v>
      </c>
      <c r="F180" s="282">
        <v>3866</v>
      </c>
      <c r="G180" s="261">
        <f t="shared" si="2"/>
        <v>8.0186239006725302</v>
      </c>
      <c r="H180" s="148" t="s">
        <v>41</v>
      </c>
      <c r="I180" s="139" t="s">
        <v>43</v>
      </c>
      <c r="J180" s="701" t="s">
        <v>659</v>
      </c>
      <c r="K180" s="788" t="s">
        <v>1069</v>
      </c>
      <c r="L180" s="138" t="s">
        <v>44</v>
      </c>
      <c r="M180" s="307"/>
      <c r="N180" s="283"/>
    </row>
    <row r="181" spans="1:14" s="2" customFormat="1" ht="15" customHeight="1" x14ac:dyDescent="0.3">
      <c r="A181" s="137">
        <v>45572</v>
      </c>
      <c r="B181" s="81" t="s">
        <v>160</v>
      </c>
      <c r="C181" s="81" t="s">
        <v>113</v>
      </c>
      <c r="D181" s="144" t="s">
        <v>14</v>
      </c>
      <c r="E181" s="134">
        <v>50000</v>
      </c>
      <c r="F181" s="282">
        <v>3866</v>
      </c>
      <c r="G181" s="261">
        <f t="shared" si="2"/>
        <v>12.933264355923436</v>
      </c>
      <c r="H181" s="148" t="s">
        <v>41</v>
      </c>
      <c r="I181" s="139" t="s">
        <v>43</v>
      </c>
      <c r="J181" s="126" t="s">
        <v>693</v>
      </c>
      <c r="K181" s="788" t="s">
        <v>1069</v>
      </c>
      <c r="L181" s="138" t="s">
        <v>44</v>
      </c>
      <c r="M181" s="307"/>
      <c r="N181" s="283"/>
    </row>
    <row r="182" spans="1:14" s="2" customFormat="1" ht="15" customHeight="1" x14ac:dyDescent="0.3">
      <c r="A182" s="137">
        <v>45572</v>
      </c>
      <c r="B182" s="81" t="s">
        <v>339</v>
      </c>
      <c r="C182" s="81" t="s">
        <v>113</v>
      </c>
      <c r="D182" s="666" t="s">
        <v>110</v>
      </c>
      <c r="E182" s="142">
        <v>20000</v>
      </c>
      <c r="F182" s="282">
        <v>3866</v>
      </c>
      <c r="G182" s="261">
        <f t="shared" si="2"/>
        <v>5.173305742369374</v>
      </c>
      <c r="H182" s="148" t="s">
        <v>163</v>
      </c>
      <c r="I182" s="139" t="s">
        <v>43</v>
      </c>
      <c r="J182" s="126" t="s">
        <v>693</v>
      </c>
      <c r="K182" s="788" t="s">
        <v>1069</v>
      </c>
      <c r="L182" s="138" t="s">
        <v>44</v>
      </c>
      <c r="M182" s="307"/>
      <c r="N182" s="283"/>
    </row>
    <row r="183" spans="1:14" s="2" customFormat="1" ht="15" customHeight="1" x14ac:dyDescent="0.3">
      <c r="A183" s="137">
        <v>45572</v>
      </c>
      <c r="B183" s="81" t="s">
        <v>337</v>
      </c>
      <c r="C183" s="81" t="s">
        <v>113</v>
      </c>
      <c r="D183" s="144" t="s">
        <v>14</v>
      </c>
      <c r="E183" s="350">
        <v>30000</v>
      </c>
      <c r="F183" s="282">
        <v>3866</v>
      </c>
      <c r="G183" s="261">
        <f t="shared" si="2"/>
        <v>7.759958613554061</v>
      </c>
      <c r="H183" s="148" t="s">
        <v>196</v>
      </c>
      <c r="I183" s="139" t="s">
        <v>43</v>
      </c>
      <c r="J183" s="126" t="s">
        <v>693</v>
      </c>
      <c r="K183" s="788" t="s">
        <v>1069</v>
      </c>
      <c r="L183" s="138" t="s">
        <v>44</v>
      </c>
      <c r="M183" s="307"/>
      <c r="N183" s="283"/>
    </row>
    <row r="184" spans="1:14" s="2" customFormat="1" ht="15" customHeight="1" x14ac:dyDescent="0.3">
      <c r="A184" s="137">
        <v>45572</v>
      </c>
      <c r="B184" s="81" t="s">
        <v>161</v>
      </c>
      <c r="C184" s="81" t="s">
        <v>113</v>
      </c>
      <c r="D184" s="144" t="s">
        <v>117</v>
      </c>
      <c r="E184" s="134">
        <v>25000</v>
      </c>
      <c r="F184" s="282">
        <v>3866</v>
      </c>
      <c r="G184" s="261">
        <f t="shared" si="2"/>
        <v>6.466632177961718</v>
      </c>
      <c r="H184" s="148" t="s">
        <v>148</v>
      </c>
      <c r="I184" s="139" t="s">
        <v>43</v>
      </c>
      <c r="J184" s="126" t="s">
        <v>693</v>
      </c>
      <c r="K184" s="788" t="s">
        <v>1069</v>
      </c>
      <c r="L184" s="138" t="s">
        <v>44</v>
      </c>
      <c r="M184" s="307"/>
      <c r="N184" s="283"/>
    </row>
    <row r="185" spans="1:14" s="2" customFormat="1" ht="15" customHeight="1" x14ac:dyDescent="0.3">
      <c r="A185" s="137">
        <v>45572</v>
      </c>
      <c r="B185" s="81" t="s">
        <v>338</v>
      </c>
      <c r="C185" s="81" t="s">
        <v>113</v>
      </c>
      <c r="D185" s="144" t="s">
        <v>117</v>
      </c>
      <c r="E185" s="134">
        <v>25000</v>
      </c>
      <c r="F185" s="282">
        <v>3866</v>
      </c>
      <c r="G185" s="261">
        <f t="shared" si="2"/>
        <v>6.466632177961718</v>
      </c>
      <c r="H185" s="148" t="s">
        <v>123</v>
      </c>
      <c r="I185" s="139" t="s">
        <v>43</v>
      </c>
      <c r="J185" s="126" t="s">
        <v>693</v>
      </c>
      <c r="K185" s="788" t="s">
        <v>1069</v>
      </c>
      <c r="L185" s="138" t="s">
        <v>44</v>
      </c>
      <c r="M185" s="307"/>
      <c r="N185" s="283"/>
    </row>
    <row r="186" spans="1:14" s="2" customFormat="1" ht="15" customHeight="1" x14ac:dyDescent="0.3">
      <c r="A186" s="137">
        <v>45572</v>
      </c>
      <c r="B186" s="81" t="s">
        <v>340</v>
      </c>
      <c r="C186" s="81" t="s">
        <v>113</v>
      </c>
      <c r="D186" s="666" t="s">
        <v>110</v>
      </c>
      <c r="E186" s="134">
        <v>20000</v>
      </c>
      <c r="F186" s="282">
        <v>3866</v>
      </c>
      <c r="G186" s="261">
        <f t="shared" si="2"/>
        <v>5.173305742369374</v>
      </c>
      <c r="H186" s="148" t="s">
        <v>220</v>
      </c>
      <c r="I186" s="139" t="s">
        <v>43</v>
      </c>
      <c r="J186" s="126" t="s">
        <v>693</v>
      </c>
      <c r="K186" s="788" t="s">
        <v>1069</v>
      </c>
      <c r="L186" s="138" t="s">
        <v>44</v>
      </c>
      <c r="M186" s="307"/>
      <c r="N186" s="283"/>
    </row>
    <row r="187" spans="1:14" s="2" customFormat="1" ht="15" customHeight="1" x14ac:dyDescent="0.3">
      <c r="A187" s="137">
        <v>45572</v>
      </c>
      <c r="B187" s="81" t="s">
        <v>341</v>
      </c>
      <c r="C187" s="81" t="s">
        <v>113</v>
      </c>
      <c r="D187" s="666" t="s">
        <v>110</v>
      </c>
      <c r="E187" s="142">
        <v>20000</v>
      </c>
      <c r="F187" s="282">
        <v>3866</v>
      </c>
      <c r="G187" s="261">
        <f t="shared" si="2"/>
        <v>5.173305742369374</v>
      </c>
      <c r="H187" s="148" t="s">
        <v>183</v>
      </c>
      <c r="I187" s="139" t="s">
        <v>43</v>
      </c>
      <c r="J187" s="126" t="s">
        <v>693</v>
      </c>
      <c r="K187" s="788" t="s">
        <v>1069</v>
      </c>
      <c r="L187" s="138" t="s">
        <v>44</v>
      </c>
      <c r="M187" s="307"/>
      <c r="N187" s="283"/>
    </row>
    <row r="188" spans="1:14" s="2" customFormat="1" ht="15" customHeight="1" x14ac:dyDescent="0.3">
      <c r="A188" s="406">
        <v>45572</v>
      </c>
      <c r="B188" s="415" t="s">
        <v>111</v>
      </c>
      <c r="C188" s="415" t="s">
        <v>112</v>
      </c>
      <c r="D188" s="666" t="s">
        <v>110</v>
      </c>
      <c r="E188" s="398">
        <v>25000</v>
      </c>
      <c r="F188" s="282">
        <v>3866</v>
      </c>
      <c r="G188" s="261">
        <f t="shared" si="2"/>
        <v>6.466632177961718</v>
      </c>
      <c r="H188" s="148" t="s">
        <v>183</v>
      </c>
      <c r="I188" s="139" t="s">
        <v>43</v>
      </c>
      <c r="J188" s="303" t="s">
        <v>312</v>
      </c>
      <c r="K188" s="788" t="s">
        <v>1069</v>
      </c>
      <c r="L188" s="138" t="s">
        <v>44</v>
      </c>
      <c r="M188" s="307"/>
      <c r="N188" s="283"/>
    </row>
    <row r="189" spans="1:14" s="2" customFormat="1" ht="15" customHeight="1" x14ac:dyDescent="0.3">
      <c r="A189" s="406">
        <v>45572</v>
      </c>
      <c r="B189" s="415" t="s">
        <v>111</v>
      </c>
      <c r="C189" s="415" t="s">
        <v>112</v>
      </c>
      <c r="D189" s="666" t="s">
        <v>110</v>
      </c>
      <c r="E189" s="398">
        <v>25000</v>
      </c>
      <c r="F189" s="282">
        <v>3866</v>
      </c>
      <c r="G189" s="261">
        <f t="shared" si="2"/>
        <v>6.466632177961718</v>
      </c>
      <c r="H189" s="148" t="s">
        <v>183</v>
      </c>
      <c r="I189" s="139" t="s">
        <v>43</v>
      </c>
      <c r="J189" s="303" t="s">
        <v>312</v>
      </c>
      <c r="K189" s="788" t="s">
        <v>1069</v>
      </c>
      <c r="L189" s="138" t="s">
        <v>44</v>
      </c>
      <c r="M189" s="307"/>
      <c r="N189" s="283"/>
    </row>
    <row r="190" spans="1:14" s="2" customFormat="1" ht="15" customHeight="1" x14ac:dyDescent="0.3">
      <c r="A190" s="406">
        <v>45572</v>
      </c>
      <c r="B190" s="126" t="s">
        <v>111</v>
      </c>
      <c r="C190" s="126" t="s">
        <v>112</v>
      </c>
      <c r="D190" s="126" t="s">
        <v>14</v>
      </c>
      <c r="E190" s="398">
        <v>10000</v>
      </c>
      <c r="F190" s="282">
        <v>3866</v>
      </c>
      <c r="G190" s="261">
        <f t="shared" si="2"/>
        <v>2.586652871184687</v>
      </c>
      <c r="H190" s="148" t="s">
        <v>196</v>
      </c>
      <c r="I190" s="139" t="s">
        <v>43</v>
      </c>
      <c r="J190" s="303" t="s">
        <v>493</v>
      </c>
      <c r="K190" s="788" t="s">
        <v>1069</v>
      </c>
      <c r="L190" s="138" t="s">
        <v>44</v>
      </c>
      <c r="M190" s="307"/>
      <c r="N190" s="283"/>
    </row>
    <row r="191" spans="1:14" s="2" customFormat="1" ht="15" customHeight="1" x14ac:dyDescent="0.3">
      <c r="A191" s="406">
        <v>45572</v>
      </c>
      <c r="B191" s="126" t="s">
        <v>111</v>
      </c>
      <c r="C191" s="126" t="s">
        <v>112</v>
      </c>
      <c r="D191" s="126" t="s">
        <v>14</v>
      </c>
      <c r="E191" s="398">
        <v>10000</v>
      </c>
      <c r="F191" s="282">
        <v>3866</v>
      </c>
      <c r="G191" s="261">
        <f t="shared" si="2"/>
        <v>2.586652871184687</v>
      </c>
      <c r="H191" s="148" t="s">
        <v>196</v>
      </c>
      <c r="I191" s="139" t="s">
        <v>43</v>
      </c>
      <c r="J191" s="303" t="s">
        <v>493</v>
      </c>
      <c r="K191" s="788" t="s">
        <v>1069</v>
      </c>
      <c r="L191" s="138" t="s">
        <v>44</v>
      </c>
      <c r="M191" s="307"/>
      <c r="N191" s="283"/>
    </row>
    <row r="192" spans="1:14" s="2" customFormat="1" ht="15" customHeight="1" x14ac:dyDescent="0.3">
      <c r="A192" s="137">
        <v>45572</v>
      </c>
      <c r="B192" s="138" t="s">
        <v>186</v>
      </c>
      <c r="C192" s="138" t="s">
        <v>112</v>
      </c>
      <c r="D192" s="139" t="s">
        <v>117</v>
      </c>
      <c r="E192" s="124">
        <v>7000</v>
      </c>
      <c r="F192" s="282">
        <v>3866</v>
      </c>
      <c r="G192" s="261">
        <f t="shared" si="2"/>
        <v>1.8106570098292809</v>
      </c>
      <c r="H192" s="148" t="s">
        <v>148</v>
      </c>
      <c r="I192" s="139" t="s">
        <v>43</v>
      </c>
      <c r="J192" s="303" t="s">
        <v>352</v>
      </c>
      <c r="K192" s="788" t="s">
        <v>1069</v>
      </c>
      <c r="L192" s="138" t="s">
        <v>44</v>
      </c>
      <c r="M192" s="307"/>
      <c r="N192" s="283"/>
    </row>
    <row r="193" spans="1:14" s="2" customFormat="1" ht="15" customHeight="1" x14ac:dyDescent="0.3">
      <c r="A193" s="137">
        <v>45572</v>
      </c>
      <c r="B193" s="138" t="s">
        <v>186</v>
      </c>
      <c r="C193" s="138" t="s">
        <v>112</v>
      </c>
      <c r="D193" s="139" t="s">
        <v>117</v>
      </c>
      <c r="E193" s="124">
        <v>3000</v>
      </c>
      <c r="F193" s="282">
        <v>3866</v>
      </c>
      <c r="G193" s="261">
        <f t="shared" si="2"/>
        <v>0.7759958613554061</v>
      </c>
      <c r="H193" s="148" t="s">
        <v>148</v>
      </c>
      <c r="I193" s="139" t="s">
        <v>43</v>
      </c>
      <c r="J193" s="303" t="s">
        <v>352</v>
      </c>
      <c r="K193" s="788" t="s">
        <v>1069</v>
      </c>
      <c r="L193" s="138" t="s">
        <v>44</v>
      </c>
      <c r="M193" s="307"/>
      <c r="N193" s="283"/>
    </row>
    <row r="194" spans="1:14" s="2" customFormat="1" ht="15" customHeight="1" x14ac:dyDescent="0.3">
      <c r="A194" s="137">
        <v>45572</v>
      </c>
      <c r="B194" s="138" t="s">
        <v>187</v>
      </c>
      <c r="C194" s="138" t="s">
        <v>187</v>
      </c>
      <c r="D194" s="139" t="s">
        <v>117</v>
      </c>
      <c r="E194" s="348">
        <v>12000</v>
      </c>
      <c r="F194" s="282">
        <v>3866</v>
      </c>
      <c r="G194" s="261">
        <f t="shared" si="2"/>
        <v>3.1039834454216244</v>
      </c>
      <c r="H194" s="148" t="s">
        <v>148</v>
      </c>
      <c r="I194" s="139" t="s">
        <v>43</v>
      </c>
      <c r="J194" s="303" t="s">
        <v>352</v>
      </c>
      <c r="K194" s="788" t="s">
        <v>1069</v>
      </c>
      <c r="L194" s="138" t="s">
        <v>44</v>
      </c>
      <c r="M194" s="307"/>
      <c r="N194" s="283"/>
    </row>
    <row r="195" spans="1:14" s="2" customFormat="1" ht="15" customHeight="1" x14ac:dyDescent="0.3">
      <c r="A195" s="137">
        <v>45572</v>
      </c>
      <c r="B195" s="138" t="s">
        <v>187</v>
      </c>
      <c r="C195" s="138" t="s">
        <v>187</v>
      </c>
      <c r="D195" s="139" t="s">
        <v>117</v>
      </c>
      <c r="E195" s="348">
        <v>32000</v>
      </c>
      <c r="F195" s="282">
        <v>3866</v>
      </c>
      <c r="G195" s="261">
        <f t="shared" si="2"/>
        <v>8.2772891877909984</v>
      </c>
      <c r="H195" s="148" t="s">
        <v>148</v>
      </c>
      <c r="I195" s="139" t="s">
        <v>43</v>
      </c>
      <c r="J195" s="303" t="s">
        <v>352</v>
      </c>
      <c r="K195" s="788" t="s">
        <v>1069</v>
      </c>
      <c r="L195" s="138" t="s">
        <v>44</v>
      </c>
      <c r="M195" s="307"/>
      <c r="N195" s="283"/>
    </row>
    <row r="196" spans="1:14" s="2" customFormat="1" ht="15" customHeight="1" x14ac:dyDescent="0.3">
      <c r="A196" s="406">
        <v>45572</v>
      </c>
      <c r="B196" s="415" t="s">
        <v>111</v>
      </c>
      <c r="C196" s="415" t="s">
        <v>321</v>
      </c>
      <c r="D196" s="666" t="s">
        <v>110</v>
      </c>
      <c r="E196" s="398">
        <v>15000</v>
      </c>
      <c r="F196" s="282">
        <v>3866</v>
      </c>
      <c r="G196" s="261">
        <f t="shared" si="2"/>
        <v>3.8799793067770305</v>
      </c>
      <c r="H196" s="148" t="s">
        <v>163</v>
      </c>
      <c r="I196" s="139" t="s">
        <v>43</v>
      </c>
      <c r="J196" s="303" t="s">
        <v>345</v>
      </c>
      <c r="K196" s="788" t="s">
        <v>1069</v>
      </c>
      <c r="L196" s="138" t="s">
        <v>44</v>
      </c>
      <c r="M196" s="307"/>
      <c r="N196" s="283"/>
    </row>
    <row r="197" spans="1:14" s="2" customFormat="1" ht="15" customHeight="1" x14ac:dyDescent="0.3">
      <c r="A197" s="406">
        <v>45572</v>
      </c>
      <c r="B197" s="126" t="s">
        <v>111</v>
      </c>
      <c r="C197" s="415" t="s">
        <v>321</v>
      </c>
      <c r="D197" s="666" t="s">
        <v>110</v>
      </c>
      <c r="E197" s="398">
        <v>10000</v>
      </c>
      <c r="F197" s="282">
        <v>3866</v>
      </c>
      <c r="G197" s="261">
        <f t="shared" si="2"/>
        <v>2.586652871184687</v>
      </c>
      <c r="H197" s="148" t="s">
        <v>163</v>
      </c>
      <c r="I197" s="139" t="s">
        <v>43</v>
      </c>
      <c r="J197" s="303" t="s">
        <v>345</v>
      </c>
      <c r="K197" s="788" t="s">
        <v>1069</v>
      </c>
      <c r="L197" s="138" t="s">
        <v>44</v>
      </c>
      <c r="M197" s="307"/>
      <c r="N197" s="283"/>
    </row>
    <row r="198" spans="1:14" s="2" customFormat="1" ht="15" customHeight="1" x14ac:dyDescent="0.3">
      <c r="A198" s="406">
        <v>45572</v>
      </c>
      <c r="B198" s="415" t="s">
        <v>111</v>
      </c>
      <c r="C198" s="415" t="s">
        <v>321</v>
      </c>
      <c r="D198" s="666" t="s">
        <v>110</v>
      </c>
      <c r="E198" s="398">
        <v>9000</v>
      </c>
      <c r="F198" s="282">
        <v>3866</v>
      </c>
      <c r="G198" s="261">
        <f t="shared" ref="G198:G261" si="3">E198/F198</f>
        <v>2.3279875840662183</v>
      </c>
      <c r="H198" s="148" t="s">
        <v>163</v>
      </c>
      <c r="I198" s="139" t="s">
        <v>43</v>
      </c>
      <c r="J198" s="303" t="s">
        <v>345</v>
      </c>
      <c r="K198" s="788" t="s">
        <v>1069</v>
      </c>
      <c r="L198" s="138" t="s">
        <v>44</v>
      </c>
      <c r="M198" s="307"/>
      <c r="N198" s="283"/>
    </row>
    <row r="199" spans="1:14" s="2" customFormat="1" ht="15" customHeight="1" x14ac:dyDescent="0.3">
      <c r="A199" s="406">
        <v>45572</v>
      </c>
      <c r="B199" s="415" t="s">
        <v>111</v>
      </c>
      <c r="C199" s="415" t="s">
        <v>321</v>
      </c>
      <c r="D199" s="666" t="s">
        <v>110</v>
      </c>
      <c r="E199" s="398">
        <v>10000</v>
      </c>
      <c r="F199" s="282">
        <v>3866</v>
      </c>
      <c r="G199" s="261">
        <f t="shared" si="3"/>
        <v>2.586652871184687</v>
      </c>
      <c r="H199" s="148" t="s">
        <v>163</v>
      </c>
      <c r="I199" s="139" t="s">
        <v>43</v>
      </c>
      <c r="J199" s="303" t="s">
        <v>345</v>
      </c>
      <c r="K199" s="788" t="s">
        <v>1069</v>
      </c>
      <c r="L199" s="138" t="s">
        <v>44</v>
      </c>
      <c r="M199" s="307"/>
      <c r="N199" s="283"/>
    </row>
    <row r="200" spans="1:14" s="2" customFormat="1" ht="15" customHeight="1" x14ac:dyDescent="0.3">
      <c r="A200" s="406">
        <v>45572</v>
      </c>
      <c r="B200" s="415" t="s">
        <v>111</v>
      </c>
      <c r="C200" s="415" t="s">
        <v>321</v>
      </c>
      <c r="D200" s="666" t="s">
        <v>110</v>
      </c>
      <c r="E200" s="398">
        <v>15000</v>
      </c>
      <c r="F200" s="282">
        <v>3866</v>
      </c>
      <c r="G200" s="261">
        <f t="shared" si="3"/>
        <v>3.8799793067770305</v>
      </c>
      <c r="H200" s="148" t="s">
        <v>163</v>
      </c>
      <c r="I200" s="139" t="s">
        <v>43</v>
      </c>
      <c r="J200" s="303" t="s">
        <v>345</v>
      </c>
      <c r="K200" s="788" t="s">
        <v>1069</v>
      </c>
      <c r="L200" s="138" t="s">
        <v>44</v>
      </c>
      <c r="M200" s="307"/>
      <c r="N200" s="283"/>
    </row>
    <row r="201" spans="1:14" s="2" customFormat="1" ht="15" customHeight="1" x14ac:dyDescent="0.3">
      <c r="A201" s="406">
        <v>45572</v>
      </c>
      <c r="B201" s="415" t="s">
        <v>111</v>
      </c>
      <c r="C201" s="415" t="s">
        <v>112</v>
      </c>
      <c r="D201" s="666" t="s">
        <v>110</v>
      </c>
      <c r="E201" s="398">
        <v>25000</v>
      </c>
      <c r="F201" s="282">
        <v>3866</v>
      </c>
      <c r="G201" s="261">
        <f t="shared" si="3"/>
        <v>6.466632177961718</v>
      </c>
      <c r="H201" s="148" t="s">
        <v>220</v>
      </c>
      <c r="I201" s="139" t="s">
        <v>43</v>
      </c>
      <c r="J201" s="303" t="s">
        <v>309</v>
      </c>
      <c r="K201" s="788" t="s">
        <v>1069</v>
      </c>
      <c r="L201" s="138" t="s">
        <v>44</v>
      </c>
      <c r="M201" s="307"/>
      <c r="N201" s="283"/>
    </row>
    <row r="202" spans="1:14" s="2" customFormat="1" ht="15" customHeight="1" x14ac:dyDescent="0.3">
      <c r="A202" s="406">
        <v>45572</v>
      </c>
      <c r="B202" s="415" t="s">
        <v>111</v>
      </c>
      <c r="C202" s="415" t="s">
        <v>112</v>
      </c>
      <c r="D202" s="666" t="s">
        <v>110</v>
      </c>
      <c r="E202" s="398">
        <v>10000</v>
      </c>
      <c r="F202" s="282">
        <v>3866</v>
      </c>
      <c r="G202" s="261">
        <f t="shared" si="3"/>
        <v>2.586652871184687</v>
      </c>
      <c r="H202" s="148" t="s">
        <v>220</v>
      </c>
      <c r="I202" s="139" t="s">
        <v>43</v>
      </c>
      <c r="J202" s="303" t="s">
        <v>309</v>
      </c>
      <c r="K202" s="788" t="s">
        <v>1069</v>
      </c>
      <c r="L202" s="138" t="s">
        <v>44</v>
      </c>
      <c r="M202" s="307"/>
      <c r="N202" s="283"/>
    </row>
    <row r="203" spans="1:14" s="2" customFormat="1" ht="15" customHeight="1" x14ac:dyDescent="0.3">
      <c r="A203" s="406">
        <v>45572</v>
      </c>
      <c r="B203" s="126" t="s">
        <v>111</v>
      </c>
      <c r="C203" s="126" t="s">
        <v>112</v>
      </c>
      <c r="D203" s="666" t="s">
        <v>110</v>
      </c>
      <c r="E203" s="398">
        <v>2000</v>
      </c>
      <c r="F203" s="282">
        <v>3866</v>
      </c>
      <c r="G203" s="261">
        <f t="shared" si="3"/>
        <v>0.5173305742369374</v>
      </c>
      <c r="H203" s="148" t="s">
        <v>220</v>
      </c>
      <c r="I203" s="139" t="s">
        <v>43</v>
      </c>
      <c r="J203" s="303" t="s">
        <v>309</v>
      </c>
      <c r="K203" s="788" t="s">
        <v>1069</v>
      </c>
      <c r="L203" s="138" t="s">
        <v>44</v>
      </c>
      <c r="M203" s="307"/>
      <c r="N203" s="283"/>
    </row>
    <row r="204" spans="1:14" s="2" customFormat="1" ht="15" customHeight="1" x14ac:dyDescent="0.3">
      <c r="A204" s="406">
        <v>45572</v>
      </c>
      <c r="B204" s="415" t="s">
        <v>111</v>
      </c>
      <c r="C204" s="415" t="s">
        <v>112</v>
      </c>
      <c r="D204" s="666" t="s">
        <v>110</v>
      </c>
      <c r="E204" s="398">
        <v>3000</v>
      </c>
      <c r="F204" s="282">
        <v>3866</v>
      </c>
      <c r="G204" s="261">
        <f t="shared" si="3"/>
        <v>0.7759958613554061</v>
      </c>
      <c r="H204" s="148" t="s">
        <v>220</v>
      </c>
      <c r="I204" s="139" t="s">
        <v>43</v>
      </c>
      <c r="J204" s="303" t="s">
        <v>309</v>
      </c>
      <c r="K204" s="788" t="s">
        <v>1069</v>
      </c>
      <c r="L204" s="138" t="s">
        <v>44</v>
      </c>
      <c r="M204" s="307"/>
      <c r="N204" s="283"/>
    </row>
    <row r="205" spans="1:14" s="2" customFormat="1" ht="15" customHeight="1" x14ac:dyDescent="0.3">
      <c r="A205" s="406">
        <v>45572</v>
      </c>
      <c r="B205" s="415" t="s">
        <v>111</v>
      </c>
      <c r="C205" s="415" t="s">
        <v>112</v>
      </c>
      <c r="D205" s="666" t="s">
        <v>110</v>
      </c>
      <c r="E205" s="398">
        <v>5000</v>
      </c>
      <c r="F205" s="282">
        <v>3866</v>
      </c>
      <c r="G205" s="261">
        <f t="shared" si="3"/>
        <v>1.2933264355923435</v>
      </c>
      <c r="H205" s="148" t="s">
        <v>220</v>
      </c>
      <c r="I205" s="139" t="s">
        <v>43</v>
      </c>
      <c r="J205" s="303" t="s">
        <v>309</v>
      </c>
      <c r="K205" s="788" t="s">
        <v>1069</v>
      </c>
      <c r="L205" s="138" t="s">
        <v>44</v>
      </c>
      <c r="M205" s="307"/>
      <c r="N205" s="283"/>
    </row>
    <row r="206" spans="1:14" s="2" customFormat="1" ht="15" customHeight="1" x14ac:dyDescent="0.3">
      <c r="A206" s="406">
        <v>45572</v>
      </c>
      <c r="B206" s="415" t="s">
        <v>111</v>
      </c>
      <c r="C206" s="415" t="s">
        <v>112</v>
      </c>
      <c r="D206" s="666" t="s">
        <v>110</v>
      </c>
      <c r="E206" s="398">
        <v>20000</v>
      </c>
      <c r="F206" s="282">
        <v>3866</v>
      </c>
      <c r="G206" s="261">
        <f t="shared" si="3"/>
        <v>5.173305742369374</v>
      </c>
      <c r="H206" s="148" t="s">
        <v>220</v>
      </c>
      <c r="I206" s="139" t="s">
        <v>43</v>
      </c>
      <c r="J206" s="303" t="s">
        <v>309</v>
      </c>
      <c r="K206" s="788" t="s">
        <v>1069</v>
      </c>
      <c r="L206" s="138" t="s">
        <v>44</v>
      </c>
      <c r="M206" s="307"/>
      <c r="N206" s="283"/>
    </row>
    <row r="207" spans="1:14" s="2" customFormat="1" ht="15" customHeight="1" x14ac:dyDescent="0.3">
      <c r="A207" s="406">
        <v>45572</v>
      </c>
      <c r="B207" s="415" t="s">
        <v>415</v>
      </c>
      <c r="C207" s="415" t="s">
        <v>977</v>
      </c>
      <c r="D207" s="666" t="s">
        <v>117</v>
      </c>
      <c r="E207" s="398">
        <v>15000</v>
      </c>
      <c r="F207" s="282">
        <v>3866</v>
      </c>
      <c r="G207" s="261">
        <f t="shared" si="3"/>
        <v>3.8799793067770305</v>
      </c>
      <c r="H207" s="148" t="s">
        <v>220</v>
      </c>
      <c r="I207" s="139" t="s">
        <v>43</v>
      </c>
      <c r="J207" s="303" t="s">
        <v>309</v>
      </c>
      <c r="K207" s="788" t="s">
        <v>1069</v>
      </c>
      <c r="L207" s="138" t="s">
        <v>44</v>
      </c>
      <c r="M207" s="307"/>
      <c r="N207" s="283"/>
    </row>
    <row r="208" spans="1:14" s="2" customFormat="1" ht="15" customHeight="1" x14ac:dyDescent="0.3">
      <c r="A208" s="406">
        <v>45573</v>
      </c>
      <c r="B208" s="415" t="s">
        <v>111</v>
      </c>
      <c r="C208" s="415" t="s">
        <v>112</v>
      </c>
      <c r="D208" s="666" t="s">
        <v>110</v>
      </c>
      <c r="E208" s="398">
        <v>15000</v>
      </c>
      <c r="F208" s="282">
        <v>3866</v>
      </c>
      <c r="G208" s="261">
        <f t="shared" si="3"/>
        <v>3.8799793067770305</v>
      </c>
      <c r="H208" s="148" t="s">
        <v>163</v>
      </c>
      <c r="I208" s="139" t="s">
        <v>43</v>
      </c>
      <c r="J208" s="303" t="s">
        <v>345</v>
      </c>
      <c r="K208" s="788" t="s">
        <v>1069</v>
      </c>
      <c r="L208" s="138" t="s">
        <v>44</v>
      </c>
      <c r="M208" s="307"/>
      <c r="N208" s="283"/>
    </row>
    <row r="209" spans="1:14" s="2" customFormat="1" ht="15" customHeight="1" x14ac:dyDescent="0.3">
      <c r="A209" s="406">
        <v>45573</v>
      </c>
      <c r="B209" s="415" t="s">
        <v>111</v>
      </c>
      <c r="C209" s="415" t="s">
        <v>112</v>
      </c>
      <c r="D209" s="666" t="s">
        <v>110</v>
      </c>
      <c r="E209" s="398">
        <v>10000</v>
      </c>
      <c r="F209" s="282">
        <v>3866</v>
      </c>
      <c r="G209" s="261">
        <f t="shared" si="3"/>
        <v>2.586652871184687</v>
      </c>
      <c r="H209" s="148" t="s">
        <v>163</v>
      </c>
      <c r="I209" s="139" t="s">
        <v>43</v>
      </c>
      <c r="J209" s="303" t="s">
        <v>348</v>
      </c>
      <c r="K209" s="788" t="s">
        <v>1069</v>
      </c>
      <c r="L209" s="138" t="s">
        <v>44</v>
      </c>
      <c r="M209" s="307"/>
      <c r="N209" s="283"/>
    </row>
    <row r="210" spans="1:14" s="2" customFormat="1" ht="15" customHeight="1" x14ac:dyDescent="0.3">
      <c r="A210" s="406">
        <v>45573</v>
      </c>
      <c r="B210" s="415" t="s">
        <v>111</v>
      </c>
      <c r="C210" s="415" t="s">
        <v>112</v>
      </c>
      <c r="D210" s="666" t="s">
        <v>110</v>
      </c>
      <c r="E210" s="398">
        <v>10000</v>
      </c>
      <c r="F210" s="282">
        <v>3866</v>
      </c>
      <c r="G210" s="261">
        <f t="shared" si="3"/>
        <v>2.586652871184687</v>
      </c>
      <c r="H210" s="148" t="s">
        <v>163</v>
      </c>
      <c r="I210" s="139" t="s">
        <v>43</v>
      </c>
      <c r="J210" s="303" t="s">
        <v>348</v>
      </c>
      <c r="K210" s="788" t="s">
        <v>1069</v>
      </c>
      <c r="L210" s="138" t="s">
        <v>44</v>
      </c>
      <c r="M210" s="307"/>
      <c r="N210" s="283"/>
    </row>
    <row r="211" spans="1:14" s="2" customFormat="1" ht="15" customHeight="1" x14ac:dyDescent="0.3">
      <c r="A211" s="406">
        <v>45573</v>
      </c>
      <c r="B211" s="415" t="s">
        <v>111</v>
      </c>
      <c r="C211" s="415" t="s">
        <v>112</v>
      </c>
      <c r="D211" s="666" t="s">
        <v>110</v>
      </c>
      <c r="E211" s="398">
        <v>15000</v>
      </c>
      <c r="F211" s="282">
        <v>3866</v>
      </c>
      <c r="G211" s="261">
        <f t="shared" si="3"/>
        <v>3.8799793067770305</v>
      </c>
      <c r="H211" s="148" t="s">
        <v>163</v>
      </c>
      <c r="I211" s="139" t="s">
        <v>43</v>
      </c>
      <c r="J211" s="303" t="s">
        <v>348</v>
      </c>
      <c r="K211" s="788" t="s">
        <v>1069</v>
      </c>
      <c r="L211" s="138" t="s">
        <v>44</v>
      </c>
      <c r="M211" s="307"/>
      <c r="N211" s="283"/>
    </row>
    <row r="212" spans="1:14" s="2" customFormat="1" ht="15" customHeight="1" x14ac:dyDescent="0.3">
      <c r="A212" s="406">
        <v>45573</v>
      </c>
      <c r="B212" s="415" t="s">
        <v>111</v>
      </c>
      <c r="C212" s="415" t="s">
        <v>112</v>
      </c>
      <c r="D212" s="666" t="s">
        <v>110</v>
      </c>
      <c r="E212" s="398">
        <v>25000</v>
      </c>
      <c r="F212" s="282">
        <v>3866</v>
      </c>
      <c r="G212" s="261">
        <f t="shared" si="3"/>
        <v>6.466632177961718</v>
      </c>
      <c r="H212" s="148" t="s">
        <v>183</v>
      </c>
      <c r="I212" s="139" t="s">
        <v>43</v>
      </c>
      <c r="J212" s="303" t="s">
        <v>353</v>
      </c>
      <c r="K212" s="788" t="s">
        <v>1069</v>
      </c>
      <c r="L212" s="138" t="s">
        <v>44</v>
      </c>
      <c r="M212" s="307"/>
      <c r="N212" s="283"/>
    </row>
    <row r="213" spans="1:14" s="2" customFormat="1" ht="15" customHeight="1" x14ac:dyDescent="0.3">
      <c r="A213" s="406">
        <v>45573</v>
      </c>
      <c r="B213" s="126" t="s">
        <v>111</v>
      </c>
      <c r="C213" s="126" t="s">
        <v>112</v>
      </c>
      <c r="D213" s="666" t="s">
        <v>110</v>
      </c>
      <c r="E213" s="398">
        <v>10000</v>
      </c>
      <c r="F213" s="282">
        <v>3866</v>
      </c>
      <c r="G213" s="261">
        <f t="shared" si="3"/>
        <v>2.586652871184687</v>
      </c>
      <c r="H213" s="148" t="s">
        <v>183</v>
      </c>
      <c r="I213" s="139" t="s">
        <v>43</v>
      </c>
      <c r="J213" s="303" t="s">
        <v>353</v>
      </c>
      <c r="K213" s="788" t="s">
        <v>1069</v>
      </c>
      <c r="L213" s="138" t="s">
        <v>44</v>
      </c>
      <c r="M213" s="307"/>
      <c r="N213" s="283"/>
    </row>
    <row r="214" spans="1:14" s="2" customFormat="1" ht="15" customHeight="1" x14ac:dyDescent="0.3">
      <c r="A214" s="406">
        <v>45573</v>
      </c>
      <c r="B214" s="415" t="s">
        <v>111</v>
      </c>
      <c r="C214" s="415" t="s">
        <v>112</v>
      </c>
      <c r="D214" s="666" t="s">
        <v>110</v>
      </c>
      <c r="E214" s="398">
        <v>10000</v>
      </c>
      <c r="F214" s="282">
        <v>3866</v>
      </c>
      <c r="G214" s="261">
        <f t="shared" si="3"/>
        <v>2.586652871184687</v>
      </c>
      <c r="H214" s="148" t="s">
        <v>183</v>
      </c>
      <c r="I214" s="139" t="s">
        <v>43</v>
      </c>
      <c r="J214" s="303" t="s">
        <v>353</v>
      </c>
      <c r="K214" s="788" t="s">
        <v>1069</v>
      </c>
      <c r="L214" s="138" t="s">
        <v>44</v>
      </c>
      <c r="M214" s="307"/>
      <c r="N214" s="283"/>
    </row>
    <row r="215" spans="1:14" s="2" customFormat="1" ht="15" customHeight="1" x14ac:dyDescent="0.3">
      <c r="A215" s="406">
        <v>45573</v>
      </c>
      <c r="B215" s="415" t="s">
        <v>111</v>
      </c>
      <c r="C215" s="415" t="s">
        <v>112</v>
      </c>
      <c r="D215" s="666" t="s">
        <v>110</v>
      </c>
      <c r="E215" s="398">
        <v>25000</v>
      </c>
      <c r="F215" s="282">
        <v>3866</v>
      </c>
      <c r="G215" s="261">
        <f t="shared" si="3"/>
        <v>6.466632177961718</v>
      </c>
      <c r="H215" s="148" t="s">
        <v>183</v>
      </c>
      <c r="I215" s="139" t="s">
        <v>43</v>
      </c>
      <c r="J215" s="303" t="s">
        <v>353</v>
      </c>
      <c r="K215" s="788" t="s">
        <v>1069</v>
      </c>
      <c r="L215" s="138" t="s">
        <v>44</v>
      </c>
      <c r="M215" s="307"/>
      <c r="N215" s="283"/>
    </row>
    <row r="216" spans="1:14" s="2" customFormat="1" ht="15" customHeight="1" x14ac:dyDescent="0.3">
      <c r="A216" s="137">
        <v>45573</v>
      </c>
      <c r="B216" s="138" t="s">
        <v>111</v>
      </c>
      <c r="C216" s="138" t="s">
        <v>112</v>
      </c>
      <c r="D216" s="139" t="s">
        <v>117</v>
      </c>
      <c r="E216" s="124">
        <v>37000</v>
      </c>
      <c r="F216" s="282">
        <v>3866</v>
      </c>
      <c r="G216" s="261">
        <f t="shared" si="3"/>
        <v>9.5706156233833415</v>
      </c>
      <c r="H216" s="148" t="s">
        <v>123</v>
      </c>
      <c r="I216" s="139" t="s">
        <v>43</v>
      </c>
      <c r="J216" s="303" t="s">
        <v>355</v>
      </c>
      <c r="K216" s="788" t="s">
        <v>1069</v>
      </c>
      <c r="L216" s="138" t="s">
        <v>44</v>
      </c>
      <c r="M216" s="307"/>
      <c r="N216" s="283"/>
    </row>
    <row r="217" spans="1:14" s="2" customFormat="1" ht="15" customHeight="1" x14ac:dyDescent="0.3">
      <c r="A217" s="137">
        <v>45573</v>
      </c>
      <c r="B217" s="138" t="s">
        <v>111</v>
      </c>
      <c r="C217" s="138" t="s">
        <v>112</v>
      </c>
      <c r="D217" s="139" t="s">
        <v>117</v>
      </c>
      <c r="E217" s="124">
        <v>20000</v>
      </c>
      <c r="F217" s="282">
        <v>3866</v>
      </c>
      <c r="G217" s="261">
        <f t="shared" si="3"/>
        <v>5.173305742369374</v>
      </c>
      <c r="H217" s="148" t="s">
        <v>123</v>
      </c>
      <c r="I217" s="139" t="s">
        <v>43</v>
      </c>
      <c r="J217" s="303" t="s">
        <v>355</v>
      </c>
      <c r="K217" s="788" t="s">
        <v>1069</v>
      </c>
      <c r="L217" s="138" t="s">
        <v>44</v>
      </c>
      <c r="M217" s="307"/>
      <c r="N217" s="283"/>
    </row>
    <row r="218" spans="1:14" s="2" customFormat="1" ht="15" customHeight="1" x14ac:dyDescent="0.3">
      <c r="A218" s="137">
        <v>45573</v>
      </c>
      <c r="B218" s="138" t="s">
        <v>122</v>
      </c>
      <c r="C218" s="138" t="s">
        <v>122</v>
      </c>
      <c r="D218" s="139" t="s">
        <v>117</v>
      </c>
      <c r="E218" s="348">
        <v>20000</v>
      </c>
      <c r="F218" s="282">
        <v>3866</v>
      </c>
      <c r="G218" s="261">
        <f t="shared" si="3"/>
        <v>5.173305742369374</v>
      </c>
      <c r="H218" s="148" t="s">
        <v>123</v>
      </c>
      <c r="I218" s="139" t="s">
        <v>43</v>
      </c>
      <c r="J218" s="303" t="s">
        <v>355</v>
      </c>
      <c r="K218" s="788" t="s">
        <v>1069</v>
      </c>
      <c r="L218" s="138" t="s">
        <v>44</v>
      </c>
      <c r="M218" s="307"/>
      <c r="N218" s="283"/>
    </row>
    <row r="219" spans="1:14" s="2" customFormat="1" ht="15" customHeight="1" x14ac:dyDescent="0.3">
      <c r="A219" s="137">
        <v>45573</v>
      </c>
      <c r="B219" s="291" t="s">
        <v>186</v>
      </c>
      <c r="C219" s="291" t="s">
        <v>112</v>
      </c>
      <c r="D219" s="427" t="s">
        <v>117</v>
      </c>
      <c r="E219" s="348">
        <v>16000</v>
      </c>
      <c r="F219" s="282">
        <v>3866</v>
      </c>
      <c r="G219" s="261">
        <f t="shared" si="3"/>
        <v>4.1386445938954992</v>
      </c>
      <c r="H219" s="148" t="s">
        <v>148</v>
      </c>
      <c r="I219" s="139" t="s">
        <v>43</v>
      </c>
      <c r="J219" s="303" t="s">
        <v>352</v>
      </c>
      <c r="K219" s="788" t="s">
        <v>1069</v>
      </c>
      <c r="L219" s="138" t="s">
        <v>44</v>
      </c>
      <c r="M219" s="307"/>
      <c r="N219" s="283"/>
    </row>
    <row r="220" spans="1:14" s="2" customFormat="1" ht="15" customHeight="1" x14ac:dyDescent="0.3">
      <c r="A220" s="137">
        <v>45573</v>
      </c>
      <c r="B220" s="138" t="s">
        <v>186</v>
      </c>
      <c r="C220" s="138" t="s">
        <v>112</v>
      </c>
      <c r="D220" s="139" t="s">
        <v>117</v>
      </c>
      <c r="E220" s="124">
        <v>8000</v>
      </c>
      <c r="F220" s="282">
        <v>3866</v>
      </c>
      <c r="G220" s="261">
        <f t="shared" si="3"/>
        <v>2.0693222969477496</v>
      </c>
      <c r="H220" s="148" t="s">
        <v>148</v>
      </c>
      <c r="I220" s="139" t="s">
        <v>43</v>
      </c>
      <c r="J220" s="303" t="s">
        <v>377</v>
      </c>
      <c r="K220" s="788" t="s">
        <v>1069</v>
      </c>
      <c r="L220" s="138" t="s">
        <v>44</v>
      </c>
      <c r="M220" s="307"/>
      <c r="N220" s="283"/>
    </row>
    <row r="221" spans="1:14" s="2" customFormat="1" ht="15" customHeight="1" x14ac:dyDescent="0.3">
      <c r="A221" s="137">
        <v>45573</v>
      </c>
      <c r="B221" s="138" t="s">
        <v>186</v>
      </c>
      <c r="C221" s="138" t="s">
        <v>112</v>
      </c>
      <c r="D221" s="139" t="s">
        <v>117</v>
      </c>
      <c r="E221" s="124">
        <v>12000</v>
      </c>
      <c r="F221" s="282">
        <v>3866</v>
      </c>
      <c r="G221" s="261">
        <f t="shared" si="3"/>
        <v>3.1039834454216244</v>
      </c>
      <c r="H221" s="148" t="s">
        <v>148</v>
      </c>
      <c r="I221" s="139" t="s">
        <v>43</v>
      </c>
      <c r="J221" s="303" t="s">
        <v>377</v>
      </c>
      <c r="K221" s="788" t="s">
        <v>1069</v>
      </c>
      <c r="L221" s="138" t="s">
        <v>44</v>
      </c>
      <c r="M221" s="307"/>
      <c r="N221" s="283"/>
    </row>
    <row r="222" spans="1:14" s="2" customFormat="1" ht="15" customHeight="1" x14ac:dyDescent="0.3">
      <c r="A222" s="137">
        <v>45573</v>
      </c>
      <c r="B222" s="138" t="s">
        <v>186</v>
      </c>
      <c r="C222" s="138" t="s">
        <v>112</v>
      </c>
      <c r="D222" s="139" t="s">
        <v>117</v>
      </c>
      <c r="E222" s="124">
        <v>10000</v>
      </c>
      <c r="F222" s="282">
        <v>3866</v>
      </c>
      <c r="G222" s="261">
        <f t="shared" si="3"/>
        <v>2.586652871184687</v>
      </c>
      <c r="H222" s="148" t="s">
        <v>148</v>
      </c>
      <c r="I222" s="139" t="s">
        <v>43</v>
      </c>
      <c r="J222" s="303" t="s">
        <v>377</v>
      </c>
      <c r="K222" s="788" t="s">
        <v>1069</v>
      </c>
      <c r="L222" s="138" t="s">
        <v>44</v>
      </c>
      <c r="M222" s="307"/>
      <c r="N222" s="283"/>
    </row>
    <row r="223" spans="1:14" s="2" customFormat="1" ht="15" customHeight="1" x14ac:dyDescent="0.3">
      <c r="A223" s="137">
        <v>45573</v>
      </c>
      <c r="B223" s="138" t="s">
        <v>187</v>
      </c>
      <c r="C223" s="138" t="s">
        <v>187</v>
      </c>
      <c r="D223" s="139" t="s">
        <v>117</v>
      </c>
      <c r="E223" s="124">
        <v>19000</v>
      </c>
      <c r="F223" s="282">
        <v>3866</v>
      </c>
      <c r="G223" s="261">
        <f t="shared" si="3"/>
        <v>4.9146404552509058</v>
      </c>
      <c r="H223" s="148" t="s">
        <v>148</v>
      </c>
      <c r="I223" s="139" t="s">
        <v>43</v>
      </c>
      <c r="J223" s="303" t="s">
        <v>377</v>
      </c>
      <c r="K223" s="788" t="s">
        <v>1069</v>
      </c>
      <c r="L223" s="138" t="s">
        <v>44</v>
      </c>
      <c r="M223" s="307"/>
      <c r="N223" s="283"/>
    </row>
    <row r="224" spans="1:14" s="2" customFormat="1" ht="15" customHeight="1" x14ac:dyDescent="0.3">
      <c r="A224" s="137">
        <v>45573</v>
      </c>
      <c r="B224" s="291" t="s">
        <v>320</v>
      </c>
      <c r="C224" s="291" t="s">
        <v>321</v>
      </c>
      <c r="D224" s="427" t="s">
        <v>14</v>
      </c>
      <c r="E224" s="124">
        <v>15000</v>
      </c>
      <c r="F224" s="282">
        <v>3866</v>
      </c>
      <c r="G224" s="261">
        <f t="shared" si="3"/>
        <v>3.8799793067770305</v>
      </c>
      <c r="H224" s="148" t="s">
        <v>41</v>
      </c>
      <c r="I224" s="139" t="s">
        <v>43</v>
      </c>
      <c r="J224" s="363" t="s">
        <v>694</v>
      </c>
      <c r="K224" s="788" t="s">
        <v>1069</v>
      </c>
      <c r="L224" s="138" t="s">
        <v>44</v>
      </c>
      <c r="M224" s="307"/>
      <c r="N224" s="283"/>
    </row>
    <row r="225" spans="1:14" s="2" customFormat="1" ht="15" customHeight="1" x14ac:dyDescent="0.3">
      <c r="A225" s="137">
        <v>45573</v>
      </c>
      <c r="B225" s="291" t="s">
        <v>320</v>
      </c>
      <c r="C225" s="291" t="s">
        <v>321</v>
      </c>
      <c r="D225" s="427" t="s">
        <v>14</v>
      </c>
      <c r="E225" s="347">
        <v>20000</v>
      </c>
      <c r="F225" s="282">
        <v>3866</v>
      </c>
      <c r="G225" s="261">
        <f t="shared" si="3"/>
        <v>5.173305742369374</v>
      </c>
      <c r="H225" s="148" t="s">
        <v>41</v>
      </c>
      <c r="I225" s="427" t="s">
        <v>43</v>
      </c>
      <c r="J225" s="363" t="s">
        <v>358</v>
      </c>
      <c r="K225" s="788" t="s">
        <v>1069</v>
      </c>
      <c r="L225" s="138" t="s">
        <v>44</v>
      </c>
      <c r="M225" s="307"/>
      <c r="N225" s="635"/>
    </row>
    <row r="226" spans="1:14" s="2" customFormat="1" ht="15" customHeight="1" x14ac:dyDescent="0.3">
      <c r="A226" s="137">
        <v>45573</v>
      </c>
      <c r="B226" s="291" t="s">
        <v>320</v>
      </c>
      <c r="C226" s="291" t="s">
        <v>321</v>
      </c>
      <c r="D226" s="427" t="s">
        <v>14</v>
      </c>
      <c r="E226" s="124">
        <v>8000</v>
      </c>
      <c r="F226" s="282">
        <v>3866</v>
      </c>
      <c r="G226" s="261">
        <f t="shared" si="3"/>
        <v>2.0693222969477496</v>
      </c>
      <c r="H226" s="148" t="s">
        <v>41</v>
      </c>
      <c r="I226" s="139" t="s">
        <v>43</v>
      </c>
      <c r="J226" s="363" t="s">
        <v>358</v>
      </c>
      <c r="K226" s="788" t="s">
        <v>1069</v>
      </c>
      <c r="L226" s="138" t="s">
        <v>44</v>
      </c>
      <c r="M226" s="307"/>
      <c r="N226" s="635"/>
    </row>
    <row r="227" spans="1:14" s="2" customFormat="1" ht="15" customHeight="1" x14ac:dyDescent="0.3">
      <c r="A227" s="137">
        <v>45573</v>
      </c>
      <c r="B227" s="291" t="s">
        <v>361</v>
      </c>
      <c r="C227" s="138" t="s">
        <v>265</v>
      </c>
      <c r="D227" s="427" t="s">
        <v>14</v>
      </c>
      <c r="E227" s="124">
        <v>6000</v>
      </c>
      <c r="F227" s="282">
        <v>3866</v>
      </c>
      <c r="G227" s="261">
        <f t="shared" si="3"/>
        <v>1.5519917227108122</v>
      </c>
      <c r="H227" s="148" t="s">
        <v>41</v>
      </c>
      <c r="I227" s="139" t="s">
        <v>43</v>
      </c>
      <c r="J227" s="363" t="s">
        <v>358</v>
      </c>
      <c r="K227" s="788" t="s">
        <v>1069</v>
      </c>
      <c r="L227" s="138" t="s">
        <v>44</v>
      </c>
      <c r="M227" s="307"/>
      <c r="N227" s="635"/>
    </row>
    <row r="228" spans="1:14" s="2" customFormat="1" ht="15" customHeight="1" x14ac:dyDescent="0.3">
      <c r="A228" s="137">
        <v>45573</v>
      </c>
      <c r="B228" s="291" t="s">
        <v>362</v>
      </c>
      <c r="C228" s="138" t="s">
        <v>265</v>
      </c>
      <c r="D228" s="427" t="s">
        <v>14</v>
      </c>
      <c r="E228" s="124">
        <v>2000</v>
      </c>
      <c r="F228" s="282">
        <v>3866</v>
      </c>
      <c r="G228" s="261">
        <f t="shared" si="3"/>
        <v>0.5173305742369374</v>
      </c>
      <c r="H228" s="148" t="s">
        <v>41</v>
      </c>
      <c r="I228" s="139" t="s">
        <v>43</v>
      </c>
      <c r="J228" s="363" t="s">
        <v>358</v>
      </c>
      <c r="K228" s="788" t="s">
        <v>1069</v>
      </c>
      <c r="L228" s="138" t="s">
        <v>44</v>
      </c>
      <c r="M228" s="307"/>
      <c r="N228" s="635"/>
    </row>
    <row r="229" spans="1:14" s="2" customFormat="1" ht="15" customHeight="1" x14ac:dyDescent="0.3">
      <c r="A229" s="406">
        <v>45573</v>
      </c>
      <c r="B229" s="126" t="s">
        <v>111</v>
      </c>
      <c r="C229" s="126" t="s">
        <v>112</v>
      </c>
      <c r="D229" s="126" t="s">
        <v>14</v>
      </c>
      <c r="E229" s="790">
        <v>10000</v>
      </c>
      <c r="F229" s="282">
        <v>3866</v>
      </c>
      <c r="G229" s="261">
        <f t="shared" si="3"/>
        <v>2.586652871184687</v>
      </c>
      <c r="H229" s="148" t="s">
        <v>196</v>
      </c>
      <c r="I229" s="139" t="s">
        <v>43</v>
      </c>
      <c r="J229" s="363" t="s">
        <v>513</v>
      </c>
      <c r="K229" s="788" t="s">
        <v>1069</v>
      </c>
      <c r="L229" s="138" t="s">
        <v>44</v>
      </c>
      <c r="M229" s="307"/>
      <c r="N229" s="635"/>
    </row>
    <row r="230" spans="1:14" s="2" customFormat="1" ht="28.95" customHeight="1" x14ac:dyDescent="0.3">
      <c r="A230" s="406">
        <v>45573</v>
      </c>
      <c r="B230" s="126" t="s">
        <v>111</v>
      </c>
      <c r="C230" s="126" t="s">
        <v>112</v>
      </c>
      <c r="D230" s="126" t="s">
        <v>14</v>
      </c>
      <c r="E230" s="790">
        <v>10000</v>
      </c>
      <c r="F230" s="282">
        <v>3866</v>
      </c>
      <c r="G230" s="261">
        <f t="shared" si="3"/>
        <v>2.586652871184687</v>
      </c>
      <c r="H230" s="148" t="s">
        <v>196</v>
      </c>
      <c r="I230" s="651" t="s">
        <v>43</v>
      </c>
      <c r="J230" s="363" t="s">
        <v>513</v>
      </c>
      <c r="K230" s="788" t="s">
        <v>1069</v>
      </c>
      <c r="L230" s="138" t="s">
        <v>44</v>
      </c>
      <c r="M230" s="307"/>
      <c r="N230" s="635"/>
    </row>
    <row r="231" spans="1:14" s="2" customFormat="1" ht="15" customHeight="1" x14ac:dyDescent="0.3">
      <c r="A231" s="406">
        <v>45573</v>
      </c>
      <c r="B231" s="126" t="s">
        <v>111</v>
      </c>
      <c r="C231" s="126" t="s">
        <v>112</v>
      </c>
      <c r="D231" s="126" t="s">
        <v>14</v>
      </c>
      <c r="E231" s="790">
        <v>1000</v>
      </c>
      <c r="F231" s="282">
        <v>3866</v>
      </c>
      <c r="G231" s="261">
        <f t="shared" si="3"/>
        <v>0.2586652871184687</v>
      </c>
      <c r="H231" s="148" t="s">
        <v>196</v>
      </c>
      <c r="I231" s="139" t="s">
        <v>43</v>
      </c>
      <c r="J231" s="363" t="s">
        <v>514</v>
      </c>
      <c r="K231" s="788" t="s">
        <v>1069</v>
      </c>
      <c r="L231" s="138" t="s">
        <v>44</v>
      </c>
      <c r="M231" s="307"/>
      <c r="N231" s="635"/>
    </row>
    <row r="232" spans="1:14" s="2" customFormat="1" ht="15" customHeight="1" x14ac:dyDescent="0.3">
      <c r="A232" s="406">
        <v>45573</v>
      </c>
      <c r="B232" s="126" t="s">
        <v>111</v>
      </c>
      <c r="C232" s="126" t="s">
        <v>112</v>
      </c>
      <c r="D232" s="126" t="s">
        <v>14</v>
      </c>
      <c r="E232" s="790">
        <v>1000</v>
      </c>
      <c r="F232" s="282">
        <v>3866</v>
      </c>
      <c r="G232" s="261">
        <f t="shared" si="3"/>
        <v>0.2586652871184687</v>
      </c>
      <c r="H232" s="148" t="s">
        <v>196</v>
      </c>
      <c r="I232" s="139" t="s">
        <v>43</v>
      </c>
      <c r="J232" s="363" t="s">
        <v>514</v>
      </c>
      <c r="K232" s="788" t="s">
        <v>1069</v>
      </c>
      <c r="L232" s="138" t="s">
        <v>44</v>
      </c>
      <c r="M232" s="307"/>
      <c r="N232" s="635"/>
    </row>
    <row r="233" spans="1:14" s="2" customFormat="1" ht="15" customHeight="1" x14ac:dyDescent="0.3">
      <c r="A233" s="406">
        <v>45573</v>
      </c>
      <c r="B233" s="126" t="s">
        <v>371</v>
      </c>
      <c r="C233" s="415" t="s">
        <v>269</v>
      </c>
      <c r="D233" s="126" t="s">
        <v>696</v>
      </c>
      <c r="E233" s="790">
        <v>16500</v>
      </c>
      <c r="F233" s="282">
        <v>3866</v>
      </c>
      <c r="G233" s="261">
        <f t="shared" si="3"/>
        <v>4.2679772374547333</v>
      </c>
      <c r="H233" s="148" t="s">
        <v>196</v>
      </c>
      <c r="I233" s="139" t="s">
        <v>43</v>
      </c>
      <c r="J233" s="363" t="s">
        <v>835</v>
      </c>
      <c r="K233" s="788" t="s">
        <v>1069</v>
      </c>
      <c r="L233" s="138" t="s">
        <v>44</v>
      </c>
      <c r="M233" s="307"/>
      <c r="N233" s="635"/>
    </row>
    <row r="234" spans="1:14" s="2" customFormat="1" ht="15" customHeight="1" x14ac:dyDescent="0.3">
      <c r="A234" s="406">
        <v>45575</v>
      </c>
      <c r="B234" s="415" t="s">
        <v>111</v>
      </c>
      <c r="C234" s="415" t="s">
        <v>112</v>
      </c>
      <c r="D234" s="666" t="s">
        <v>110</v>
      </c>
      <c r="E234" s="398">
        <v>15000</v>
      </c>
      <c r="F234" s="282">
        <v>3866</v>
      </c>
      <c r="G234" s="261">
        <f t="shared" si="3"/>
        <v>3.8799793067770305</v>
      </c>
      <c r="H234" s="148" t="s">
        <v>163</v>
      </c>
      <c r="I234" s="139" t="s">
        <v>43</v>
      </c>
      <c r="J234" s="303" t="s">
        <v>375</v>
      </c>
      <c r="K234" s="788" t="s">
        <v>1069</v>
      </c>
      <c r="L234" s="138" t="s">
        <v>44</v>
      </c>
      <c r="M234" s="307"/>
      <c r="N234" s="635"/>
    </row>
    <row r="235" spans="1:14" s="2" customFormat="1" ht="15" customHeight="1" x14ac:dyDescent="0.3">
      <c r="A235" s="406">
        <v>45575</v>
      </c>
      <c r="B235" s="415" t="s">
        <v>111</v>
      </c>
      <c r="C235" s="415" t="s">
        <v>112</v>
      </c>
      <c r="D235" s="666" t="s">
        <v>110</v>
      </c>
      <c r="E235" s="398">
        <v>10000</v>
      </c>
      <c r="F235" s="282">
        <v>3866</v>
      </c>
      <c r="G235" s="261">
        <f t="shared" si="3"/>
        <v>2.586652871184687</v>
      </c>
      <c r="H235" s="148" t="s">
        <v>163</v>
      </c>
      <c r="I235" s="139" t="s">
        <v>43</v>
      </c>
      <c r="J235" s="303" t="s">
        <v>375</v>
      </c>
      <c r="K235" s="788" t="s">
        <v>1069</v>
      </c>
      <c r="L235" s="138" t="s">
        <v>44</v>
      </c>
      <c r="M235" s="307"/>
      <c r="N235" s="635"/>
    </row>
    <row r="236" spans="1:14" s="2" customFormat="1" ht="15" customHeight="1" x14ac:dyDescent="0.3">
      <c r="A236" s="406">
        <v>45575</v>
      </c>
      <c r="B236" s="415" t="s">
        <v>111</v>
      </c>
      <c r="C236" s="415" t="s">
        <v>112</v>
      </c>
      <c r="D236" s="666" t="s">
        <v>110</v>
      </c>
      <c r="E236" s="398">
        <v>10000</v>
      </c>
      <c r="F236" s="282">
        <v>3866</v>
      </c>
      <c r="G236" s="261">
        <f t="shared" si="3"/>
        <v>2.586652871184687</v>
      </c>
      <c r="H236" s="148" t="s">
        <v>163</v>
      </c>
      <c r="I236" s="139" t="s">
        <v>43</v>
      </c>
      <c r="J236" s="303" t="s">
        <v>375</v>
      </c>
      <c r="K236" s="788" t="s">
        <v>1069</v>
      </c>
      <c r="L236" s="138" t="s">
        <v>44</v>
      </c>
      <c r="M236" s="307"/>
      <c r="N236" s="283"/>
    </row>
    <row r="237" spans="1:14" s="2" customFormat="1" ht="15" customHeight="1" x14ac:dyDescent="0.3">
      <c r="A237" s="406">
        <v>45575</v>
      </c>
      <c r="B237" s="415" t="s">
        <v>111</v>
      </c>
      <c r="C237" s="415" t="s">
        <v>112</v>
      </c>
      <c r="D237" s="666" t="s">
        <v>110</v>
      </c>
      <c r="E237" s="398">
        <v>15000</v>
      </c>
      <c r="F237" s="282">
        <v>3866</v>
      </c>
      <c r="G237" s="261">
        <f t="shared" si="3"/>
        <v>3.8799793067770305</v>
      </c>
      <c r="H237" s="148" t="s">
        <v>163</v>
      </c>
      <c r="I237" s="139" t="s">
        <v>43</v>
      </c>
      <c r="J237" s="303" t="s">
        <v>375</v>
      </c>
      <c r="K237" s="788" t="s">
        <v>1069</v>
      </c>
      <c r="L237" s="138" t="s">
        <v>44</v>
      </c>
      <c r="M237" s="307"/>
      <c r="N237" s="283"/>
    </row>
    <row r="238" spans="1:14" s="2" customFormat="1" ht="15" customHeight="1" x14ac:dyDescent="0.3">
      <c r="A238" s="137">
        <v>45575</v>
      </c>
      <c r="B238" s="138" t="s">
        <v>111</v>
      </c>
      <c r="C238" s="138" t="s">
        <v>112</v>
      </c>
      <c r="D238" s="139" t="s">
        <v>117</v>
      </c>
      <c r="E238" s="124">
        <v>9000</v>
      </c>
      <c r="F238" s="282">
        <v>3866</v>
      </c>
      <c r="G238" s="261">
        <f t="shared" si="3"/>
        <v>2.3279875840662183</v>
      </c>
      <c r="H238" s="148" t="s">
        <v>123</v>
      </c>
      <c r="I238" s="139" t="s">
        <v>43</v>
      </c>
      <c r="J238" s="303" t="s">
        <v>376</v>
      </c>
      <c r="K238" s="788" t="s">
        <v>1069</v>
      </c>
      <c r="L238" s="138" t="s">
        <v>44</v>
      </c>
      <c r="M238" s="307"/>
      <c r="N238" s="283"/>
    </row>
    <row r="239" spans="1:14" s="2" customFormat="1" ht="15" customHeight="1" x14ac:dyDescent="0.3">
      <c r="A239" s="137">
        <v>45575</v>
      </c>
      <c r="B239" s="138" t="s">
        <v>111</v>
      </c>
      <c r="C239" s="138" t="s">
        <v>112</v>
      </c>
      <c r="D239" s="139" t="s">
        <v>117</v>
      </c>
      <c r="E239" s="124">
        <v>10000</v>
      </c>
      <c r="F239" s="282">
        <v>3866</v>
      </c>
      <c r="G239" s="261">
        <f t="shared" si="3"/>
        <v>2.586652871184687</v>
      </c>
      <c r="H239" s="148" t="s">
        <v>123</v>
      </c>
      <c r="I239" s="139" t="s">
        <v>43</v>
      </c>
      <c r="J239" s="303" t="s">
        <v>376</v>
      </c>
      <c r="K239" s="788" t="s">
        <v>1069</v>
      </c>
      <c r="L239" s="138" t="s">
        <v>44</v>
      </c>
      <c r="M239" s="307"/>
      <c r="N239" s="283"/>
    </row>
    <row r="240" spans="1:14" s="2" customFormat="1" ht="15" customHeight="1" x14ac:dyDescent="0.3">
      <c r="A240" s="137">
        <v>45575</v>
      </c>
      <c r="B240" s="138" t="s">
        <v>111</v>
      </c>
      <c r="C240" s="138" t="s">
        <v>112</v>
      </c>
      <c r="D240" s="139" t="s">
        <v>117</v>
      </c>
      <c r="E240" s="348">
        <v>15000</v>
      </c>
      <c r="F240" s="282">
        <v>3866</v>
      </c>
      <c r="G240" s="261">
        <f t="shared" si="3"/>
        <v>3.8799793067770305</v>
      </c>
      <c r="H240" s="148" t="s">
        <v>123</v>
      </c>
      <c r="I240" s="139" t="s">
        <v>43</v>
      </c>
      <c r="J240" s="303" t="s">
        <v>376</v>
      </c>
      <c r="K240" s="788" t="s">
        <v>1069</v>
      </c>
      <c r="L240" s="138" t="s">
        <v>44</v>
      </c>
      <c r="M240" s="307"/>
      <c r="N240" s="283"/>
    </row>
    <row r="241" spans="1:14" s="2" customFormat="1" ht="15" customHeight="1" x14ac:dyDescent="0.3">
      <c r="A241" s="137">
        <v>45575</v>
      </c>
      <c r="B241" s="138" t="s">
        <v>122</v>
      </c>
      <c r="C241" s="138" t="s">
        <v>122</v>
      </c>
      <c r="D241" s="139" t="s">
        <v>117</v>
      </c>
      <c r="E241" s="348">
        <v>20000</v>
      </c>
      <c r="F241" s="282">
        <v>3866</v>
      </c>
      <c r="G241" s="261">
        <f t="shared" si="3"/>
        <v>5.173305742369374</v>
      </c>
      <c r="H241" s="148" t="s">
        <v>123</v>
      </c>
      <c r="I241" s="139" t="s">
        <v>43</v>
      </c>
      <c r="J241" s="303" t="s">
        <v>376</v>
      </c>
      <c r="K241" s="788" t="s">
        <v>1069</v>
      </c>
      <c r="L241" s="138" t="s">
        <v>44</v>
      </c>
      <c r="M241" s="307"/>
      <c r="N241" s="283"/>
    </row>
    <row r="242" spans="1:14" s="2" customFormat="1" ht="15" customHeight="1" x14ac:dyDescent="0.3">
      <c r="A242" s="137">
        <v>45575</v>
      </c>
      <c r="B242" s="138" t="s">
        <v>186</v>
      </c>
      <c r="C242" s="138" t="s">
        <v>112</v>
      </c>
      <c r="D242" s="139" t="s">
        <v>117</v>
      </c>
      <c r="E242" s="124">
        <v>5000</v>
      </c>
      <c r="F242" s="282">
        <v>3866</v>
      </c>
      <c r="G242" s="261">
        <f t="shared" si="3"/>
        <v>1.2933264355923435</v>
      </c>
      <c r="H242" s="148" t="s">
        <v>148</v>
      </c>
      <c r="I242" s="139" t="s">
        <v>43</v>
      </c>
      <c r="J242" s="303" t="s">
        <v>385</v>
      </c>
      <c r="K242" s="788" t="s">
        <v>1069</v>
      </c>
      <c r="L242" s="138" t="s">
        <v>44</v>
      </c>
      <c r="M242" s="307"/>
      <c r="N242" s="283"/>
    </row>
    <row r="243" spans="1:14" s="2" customFormat="1" ht="15" customHeight="1" x14ac:dyDescent="0.3">
      <c r="A243" s="137">
        <v>45575</v>
      </c>
      <c r="B243" s="138" t="s">
        <v>186</v>
      </c>
      <c r="C243" s="138" t="s">
        <v>112</v>
      </c>
      <c r="D243" s="139" t="s">
        <v>117</v>
      </c>
      <c r="E243" s="142">
        <v>7000</v>
      </c>
      <c r="F243" s="282">
        <v>3866</v>
      </c>
      <c r="G243" s="261">
        <f t="shared" si="3"/>
        <v>1.8106570098292809</v>
      </c>
      <c r="H243" s="148" t="s">
        <v>148</v>
      </c>
      <c r="I243" s="139" t="s">
        <v>43</v>
      </c>
      <c r="J243" s="303" t="s">
        <v>385</v>
      </c>
      <c r="K243" s="788" t="s">
        <v>1069</v>
      </c>
      <c r="L243" s="138" t="s">
        <v>44</v>
      </c>
      <c r="M243" s="307"/>
      <c r="N243" s="283"/>
    </row>
    <row r="244" spans="1:14" s="2" customFormat="1" ht="15" customHeight="1" x14ac:dyDescent="0.3">
      <c r="A244" s="137">
        <v>45575</v>
      </c>
      <c r="B244" s="415" t="s">
        <v>186</v>
      </c>
      <c r="C244" s="138" t="s">
        <v>112</v>
      </c>
      <c r="D244" s="139" t="s">
        <v>117</v>
      </c>
      <c r="E244" s="142">
        <v>18000</v>
      </c>
      <c r="F244" s="282">
        <v>3866</v>
      </c>
      <c r="G244" s="261">
        <f t="shared" si="3"/>
        <v>4.6559751681324366</v>
      </c>
      <c r="H244" s="148" t="s">
        <v>148</v>
      </c>
      <c r="I244" s="139" t="s">
        <v>43</v>
      </c>
      <c r="J244" s="303" t="s">
        <v>385</v>
      </c>
      <c r="K244" s="788" t="s">
        <v>1069</v>
      </c>
      <c r="L244" s="138" t="s">
        <v>44</v>
      </c>
      <c r="M244" s="307"/>
      <c r="N244" s="283"/>
    </row>
    <row r="245" spans="1:14" s="2" customFormat="1" ht="15" customHeight="1" x14ac:dyDescent="0.3">
      <c r="A245" s="137">
        <v>45575</v>
      </c>
      <c r="B245" s="291" t="s">
        <v>186</v>
      </c>
      <c r="C245" s="291" t="s">
        <v>112</v>
      </c>
      <c r="D245" s="427" t="s">
        <v>117</v>
      </c>
      <c r="E245" s="142">
        <v>18000</v>
      </c>
      <c r="F245" s="282">
        <v>3866</v>
      </c>
      <c r="G245" s="261">
        <f t="shared" si="3"/>
        <v>4.6559751681324366</v>
      </c>
      <c r="H245" s="148" t="s">
        <v>148</v>
      </c>
      <c r="I245" s="139" t="s">
        <v>43</v>
      </c>
      <c r="J245" s="303" t="s">
        <v>385</v>
      </c>
      <c r="K245" s="788" t="s">
        <v>1069</v>
      </c>
      <c r="L245" s="138" t="s">
        <v>44</v>
      </c>
      <c r="M245" s="307"/>
      <c r="N245" s="283"/>
    </row>
    <row r="246" spans="1:14" s="2" customFormat="1" ht="15" customHeight="1" x14ac:dyDescent="0.3">
      <c r="A246" s="137">
        <v>45575</v>
      </c>
      <c r="B246" s="138" t="s">
        <v>187</v>
      </c>
      <c r="C246" s="138" t="s">
        <v>187</v>
      </c>
      <c r="D246" s="139" t="s">
        <v>117</v>
      </c>
      <c r="E246" s="142">
        <v>20000</v>
      </c>
      <c r="F246" s="282">
        <v>3866</v>
      </c>
      <c r="G246" s="261">
        <f t="shared" si="3"/>
        <v>5.173305742369374</v>
      </c>
      <c r="H246" s="148" t="s">
        <v>148</v>
      </c>
      <c r="I246" s="139" t="s">
        <v>43</v>
      </c>
      <c r="J246" s="303" t="s">
        <v>385</v>
      </c>
      <c r="K246" s="788" t="s">
        <v>1069</v>
      </c>
      <c r="L246" s="138" t="s">
        <v>44</v>
      </c>
      <c r="M246" s="307"/>
      <c r="N246" s="283"/>
    </row>
    <row r="247" spans="1:14" s="2" customFormat="1" ht="15" customHeight="1" x14ac:dyDescent="0.3">
      <c r="A247" s="406">
        <v>45575</v>
      </c>
      <c r="B247" s="415" t="s">
        <v>111</v>
      </c>
      <c r="C247" s="415" t="s">
        <v>112</v>
      </c>
      <c r="D247" s="666" t="s">
        <v>110</v>
      </c>
      <c r="E247" s="398">
        <v>25000</v>
      </c>
      <c r="F247" s="282">
        <v>3866</v>
      </c>
      <c r="G247" s="261">
        <f t="shared" si="3"/>
        <v>6.466632177961718</v>
      </c>
      <c r="H247" s="148" t="s">
        <v>183</v>
      </c>
      <c r="I247" s="139" t="s">
        <v>43</v>
      </c>
      <c r="J247" s="303" t="s">
        <v>378</v>
      </c>
      <c r="K247" s="788" t="s">
        <v>1069</v>
      </c>
      <c r="L247" s="138" t="s">
        <v>44</v>
      </c>
      <c r="M247" s="307"/>
      <c r="N247" s="283"/>
    </row>
    <row r="248" spans="1:14" s="2" customFormat="1" ht="15" customHeight="1" x14ac:dyDescent="0.3">
      <c r="A248" s="406">
        <v>45575</v>
      </c>
      <c r="B248" s="415" t="s">
        <v>111</v>
      </c>
      <c r="C248" s="415" t="s">
        <v>112</v>
      </c>
      <c r="D248" s="666" t="s">
        <v>110</v>
      </c>
      <c r="E248" s="398">
        <v>25000</v>
      </c>
      <c r="F248" s="282">
        <v>3866</v>
      </c>
      <c r="G248" s="261">
        <f t="shared" si="3"/>
        <v>6.466632177961718</v>
      </c>
      <c r="H248" s="148" t="s">
        <v>183</v>
      </c>
      <c r="I248" s="139" t="s">
        <v>43</v>
      </c>
      <c r="J248" s="303" t="s">
        <v>378</v>
      </c>
      <c r="K248" s="788" t="s">
        <v>1069</v>
      </c>
      <c r="L248" s="138" t="s">
        <v>44</v>
      </c>
      <c r="M248" s="307"/>
      <c r="N248" s="283"/>
    </row>
    <row r="249" spans="1:14" s="2" customFormat="1" ht="15" customHeight="1" x14ac:dyDescent="0.3">
      <c r="A249" s="406">
        <v>45575</v>
      </c>
      <c r="B249" s="126" t="s">
        <v>111</v>
      </c>
      <c r="C249" s="126" t="s">
        <v>112</v>
      </c>
      <c r="D249" s="126" t="s">
        <v>14</v>
      </c>
      <c r="E249" s="790">
        <v>10000</v>
      </c>
      <c r="F249" s="282">
        <v>3866</v>
      </c>
      <c r="G249" s="261">
        <f t="shared" si="3"/>
        <v>2.586652871184687</v>
      </c>
      <c r="H249" s="148" t="s">
        <v>196</v>
      </c>
      <c r="I249" s="139" t="s">
        <v>43</v>
      </c>
      <c r="J249" s="303" t="s">
        <v>554</v>
      </c>
      <c r="K249" s="788" t="s">
        <v>1069</v>
      </c>
      <c r="L249" s="138" t="s">
        <v>44</v>
      </c>
      <c r="M249" s="307"/>
      <c r="N249" s="283"/>
    </row>
    <row r="250" spans="1:14" s="2" customFormat="1" ht="15" customHeight="1" x14ac:dyDescent="0.3">
      <c r="A250" s="406">
        <v>45575</v>
      </c>
      <c r="B250" s="126" t="s">
        <v>111</v>
      </c>
      <c r="C250" s="126" t="s">
        <v>112</v>
      </c>
      <c r="D250" s="126" t="s">
        <v>14</v>
      </c>
      <c r="E250" s="790">
        <v>10000</v>
      </c>
      <c r="F250" s="282">
        <v>3866</v>
      </c>
      <c r="G250" s="261">
        <f t="shared" si="3"/>
        <v>2.586652871184687</v>
      </c>
      <c r="H250" s="148" t="s">
        <v>196</v>
      </c>
      <c r="I250" s="139" t="s">
        <v>43</v>
      </c>
      <c r="J250" s="303" t="s">
        <v>554</v>
      </c>
      <c r="K250" s="788" t="s">
        <v>1069</v>
      </c>
      <c r="L250" s="138" t="s">
        <v>44</v>
      </c>
      <c r="M250" s="307"/>
      <c r="N250" s="283"/>
    </row>
    <row r="251" spans="1:14" s="2" customFormat="1" ht="15" customHeight="1" x14ac:dyDescent="0.3">
      <c r="A251" s="406">
        <v>45576</v>
      </c>
      <c r="B251" s="126" t="s">
        <v>111</v>
      </c>
      <c r="C251" s="126" t="s">
        <v>112</v>
      </c>
      <c r="D251" s="126" t="s">
        <v>14</v>
      </c>
      <c r="E251" s="790">
        <v>10000</v>
      </c>
      <c r="F251" s="282">
        <v>3866</v>
      </c>
      <c r="G251" s="261">
        <f t="shared" si="3"/>
        <v>2.586652871184687</v>
      </c>
      <c r="H251" s="148" t="s">
        <v>196</v>
      </c>
      <c r="I251" s="139" t="s">
        <v>43</v>
      </c>
      <c r="J251" s="303" t="s">
        <v>572</v>
      </c>
      <c r="K251" s="788" t="s">
        <v>1069</v>
      </c>
      <c r="L251" s="138" t="s">
        <v>44</v>
      </c>
      <c r="M251" s="719"/>
      <c r="N251" s="283"/>
    </row>
    <row r="252" spans="1:14" s="2" customFormat="1" ht="12" customHeight="1" x14ac:dyDescent="0.3">
      <c r="A252" s="406">
        <v>45576</v>
      </c>
      <c r="B252" s="126" t="s">
        <v>111</v>
      </c>
      <c r="C252" s="126" t="s">
        <v>112</v>
      </c>
      <c r="D252" s="126" t="s">
        <v>14</v>
      </c>
      <c r="E252" s="790">
        <v>10000</v>
      </c>
      <c r="F252" s="282">
        <v>3866</v>
      </c>
      <c r="G252" s="261">
        <f t="shared" si="3"/>
        <v>2.586652871184687</v>
      </c>
      <c r="H252" s="148" t="s">
        <v>196</v>
      </c>
      <c r="I252" s="139" t="s">
        <v>43</v>
      </c>
      <c r="J252" s="303" t="s">
        <v>572</v>
      </c>
      <c r="K252" s="788" t="s">
        <v>1069</v>
      </c>
      <c r="L252" s="138" t="s">
        <v>44</v>
      </c>
      <c r="M252" s="719"/>
      <c r="N252" s="283"/>
    </row>
    <row r="253" spans="1:14" s="2" customFormat="1" ht="15" customHeight="1" x14ac:dyDescent="0.3">
      <c r="A253" s="137">
        <v>45576</v>
      </c>
      <c r="B253" s="291" t="s">
        <v>695</v>
      </c>
      <c r="C253" s="291" t="s">
        <v>697</v>
      </c>
      <c r="D253" s="427" t="s">
        <v>14</v>
      </c>
      <c r="E253" s="790">
        <v>500000</v>
      </c>
      <c r="F253" s="282">
        <v>3866</v>
      </c>
      <c r="G253" s="261">
        <f t="shared" si="3"/>
        <v>129.33264355923436</v>
      </c>
      <c r="H253" s="148" t="s">
        <v>41</v>
      </c>
      <c r="I253" s="139" t="s">
        <v>43</v>
      </c>
      <c r="J253" s="363" t="s">
        <v>699</v>
      </c>
      <c r="K253" s="788" t="s">
        <v>1069</v>
      </c>
      <c r="L253" s="138" t="s">
        <v>44</v>
      </c>
      <c r="M253" s="719"/>
      <c r="N253" s="283"/>
    </row>
    <row r="254" spans="1:14" s="2" customFormat="1" ht="15" customHeight="1" x14ac:dyDescent="0.3">
      <c r="A254" s="137">
        <v>45576</v>
      </c>
      <c r="B254" s="138" t="s">
        <v>186</v>
      </c>
      <c r="C254" s="138" t="s">
        <v>112</v>
      </c>
      <c r="D254" s="139" t="s">
        <v>117</v>
      </c>
      <c r="E254" s="142">
        <v>16000</v>
      </c>
      <c r="F254" s="282">
        <v>3866</v>
      </c>
      <c r="G254" s="261">
        <f t="shared" si="3"/>
        <v>4.1386445938954992</v>
      </c>
      <c r="H254" s="148" t="s">
        <v>148</v>
      </c>
      <c r="I254" s="139" t="s">
        <v>43</v>
      </c>
      <c r="J254" s="303" t="s">
        <v>386</v>
      </c>
      <c r="K254" s="788" t="s">
        <v>1069</v>
      </c>
      <c r="L254" s="138" t="s">
        <v>44</v>
      </c>
      <c r="M254" s="719"/>
      <c r="N254" s="283"/>
    </row>
    <row r="255" spans="1:14" s="2" customFormat="1" ht="15" customHeight="1" x14ac:dyDescent="0.3">
      <c r="A255" s="137">
        <v>45576</v>
      </c>
      <c r="B255" s="138" t="s">
        <v>186</v>
      </c>
      <c r="C255" s="138" t="s">
        <v>112</v>
      </c>
      <c r="D255" s="139" t="s">
        <v>117</v>
      </c>
      <c r="E255" s="142">
        <v>12000</v>
      </c>
      <c r="F255" s="282">
        <v>3866</v>
      </c>
      <c r="G255" s="261">
        <f t="shared" si="3"/>
        <v>3.1039834454216244</v>
      </c>
      <c r="H255" s="148" t="s">
        <v>148</v>
      </c>
      <c r="I255" s="139" t="s">
        <v>43</v>
      </c>
      <c r="J255" s="303" t="s">
        <v>386</v>
      </c>
      <c r="K255" s="788" t="s">
        <v>1069</v>
      </c>
      <c r="L255" s="138" t="s">
        <v>44</v>
      </c>
      <c r="M255" s="303"/>
      <c r="N255" s="283"/>
    </row>
    <row r="256" spans="1:14" s="2" customFormat="1" ht="15" customHeight="1" x14ac:dyDescent="0.3">
      <c r="A256" s="137">
        <v>45576</v>
      </c>
      <c r="B256" s="138" t="s">
        <v>186</v>
      </c>
      <c r="C256" s="138" t="s">
        <v>112</v>
      </c>
      <c r="D256" s="139" t="s">
        <v>117</v>
      </c>
      <c r="E256" s="142">
        <v>18000</v>
      </c>
      <c r="F256" s="282">
        <v>3866</v>
      </c>
      <c r="G256" s="261">
        <f t="shared" si="3"/>
        <v>4.6559751681324366</v>
      </c>
      <c r="H256" s="148" t="s">
        <v>148</v>
      </c>
      <c r="I256" s="139" t="s">
        <v>43</v>
      </c>
      <c r="J256" s="303" t="s">
        <v>386</v>
      </c>
      <c r="K256" s="788" t="s">
        <v>1069</v>
      </c>
      <c r="L256" s="138" t="s">
        <v>44</v>
      </c>
      <c r="M256" s="303"/>
      <c r="N256" s="283"/>
    </row>
    <row r="257" spans="1:14" s="2" customFormat="1" ht="15" customHeight="1" x14ac:dyDescent="0.3">
      <c r="A257" s="137">
        <v>45576</v>
      </c>
      <c r="B257" s="138" t="s">
        <v>186</v>
      </c>
      <c r="C257" s="138" t="s">
        <v>112</v>
      </c>
      <c r="D257" s="139" t="s">
        <v>117</v>
      </c>
      <c r="E257" s="142">
        <v>10000</v>
      </c>
      <c r="F257" s="282">
        <v>3866</v>
      </c>
      <c r="G257" s="261">
        <f t="shared" si="3"/>
        <v>2.586652871184687</v>
      </c>
      <c r="H257" s="148" t="s">
        <v>148</v>
      </c>
      <c r="I257" s="139" t="s">
        <v>43</v>
      </c>
      <c r="J257" s="303" t="s">
        <v>386</v>
      </c>
      <c r="K257" s="788" t="s">
        <v>1069</v>
      </c>
      <c r="L257" s="138" t="s">
        <v>44</v>
      </c>
      <c r="M257" s="303"/>
      <c r="N257" s="283"/>
    </row>
    <row r="258" spans="1:14" s="2" customFormat="1" ht="15" customHeight="1" x14ac:dyDescent="0.3">
      <c r="A258" s="137">
        <v>45576</v>
      </c>
      <c r="B258" s="291" t="s">
        <v>422</v>
      </c>
      <c r="C258" s="291" t="s">
        <v>187</v>
      </c>
      <c r="D258" s="427" t="s">
        <v>117</v>
      </c>
      <c r="E258" s="142">
        <v>3000</v>
      </c>
      <c r="F258" s="282">
        <v>3866</v>
      </c>
      <c r="G258" s="261">
        <f t="shared" si="3"/>
        <v>0.7759958613554061</v>
      </c>
      <c r="H258" s="148" t="s">
        <v>148</v>
      </c>
      <c r="I258" s="139" t="s">
        <v>43</v>
      </c>
      <c r="J258" s="303" t="s">
        <v>386</v>
      </c>
      <c r="K258" s="788" t="s">
        <v>1069</v>
      </c>
      <c r="L258" s="138" t="s">
        <v>44</v>
      </c>
      <c r="M258" s="303"/>
      <c r="N258" s="283"/>
    </row>
    <row r="259" spans="1:14" s="2" customFormat="1" ht="15" customHeight="1" x14ac:dyDescent="0.3">
      <c r="A259" s="137">
        <v>45576</v>
      </c>
      <c r="B259" s="138" t="s">
        <v>423</v>
      </c>
      <c r="C259" s="138" t="s">
        <v>187</v>
      </c>
      <c r="D259" s="139" t="s">
        <v>117</v>
      </c>
      <c r="E259" s="142">
        <v>2000</v>
      </c>
      <c r="F259" s="282">
        <v>3866</v>
      </c>
      <c r="G259" s="261">
        <f t="shared" si="3"/>
        <v>0.5173305742369374</v>
      </c>
      <c r="H259" s="148" t="s">
        <v>148</v>
      </c>
      <c r="I259" s="139" t="s">
        <v>43</v>
      </c>
      <c r="J259" s="303" t="s">
        <v>386</v>
      </c>
      <c r="K259" s="788" t="s">
        <v>1069</v>
      </c>
      <c r="L259" s="138" t="s">
        <v>44</v>
      </c>
      <c r="M259" s="303"/>
      <c r="N259" s="283"/>
    </row>
    <row r="260" spans="1:14" s="2" customFormat="1" ht="15" customHeight="1" x14ac:dyDescent="0.3">
      <c r="A260" s="137">
        <v>45576</v>
      </c>
      <c r="B260" s="138" t="s">
        <v>122</v>
      </c>
      <c r="C260" s="138" t="s">
        <v>122</v>
      </c>
      <c r="D260" s="139" t="s">
        <v>117</v>
      </c>
      <c r="E260" s="142">
        <v>15000</v>
      </c>
      <c r="F260" s="282">
        <v>3866</v>
      </c>
      <c r="G260" s="261">
        <f t="shared" si="3"/>
        <v>3.8799793067770305</v>
      </c>
      <c r="H260" s="148" t="s">
        <v>148</v>
      </c>
      <c r="I260" s="139" t="s">
        <v>43</v>
      </c>
      <c r="J260" s="303" t="s">
        <v>386</v>
      </c>
      <c r="K260" s="788" t="s">
        <v>1069</v>
      </c>
      <c r="L260" s="138" t="s">
        <v>44</v>
      </c>
      <c r="M260" s="303"/>
      <c r="N260" s="283"/>
    </row>
    <row r="261" spans="1:14" s="2" customFormat="1" ht="15" customHeight="1" x14ac:dyDescent="0.3">
      <c r="A261" s="406">
        <v>45576</v>
      </c>
      <c r="B261" s="415" t="s">
        <v>111</v>
      </c>
      <c r="C261" s="415" t="s">
        <v>112</v>
      </c>
      <c r="D261" s="666" t="s">
        <v>110</v>
      </c>
      <c r="E261" s="398">
        <v>25000</v>
      </c>
      <c r="F261" s="282">
        <v>3866</v>
      </c>
      <c r="G261" s="261">
        <f t="shared" si="3"/>
        <v>6.466632177961718</v>
      </c>
      <c r="H261" s="148" t="s">
        <v>183</v>
      </c>
      <c r="I261" s="139" t="s">
        <v>43</v>
      </c>
      <c r="J261" s="303" t="s">
        <v>393</v>
      </c>
      <c r="K261" s="788" t="s">
        <v>1069</v>
      </c>
      <c r="L261" s="138" t="s">
        <v>44</v>
      </c>
      <c r="M261" s="303"/>
      <c r="N261" s="283"/>
    </row>
    <row r="262" spans="1:14" s="2" customFormat="1" ht="15" customHeight="1" x14ac:dyDescent="0.3">
      <c r="A262" s="406">
        <v>45576</v>
      </c>
      <c r="B262" s="415" t="s">
        <v>111</v>
      </c>
      <c r="C262" s="415" t="s">
        <v>112</v>
      </c>
      <c r="D262" s="666" t="s">
        <v>110</v>
      </c>
      <c r="E262" s="398">
        <v>25000</v>
      </c>
      <c r="F262" s="282">
        <v>3866</v>
      </c>
      <c r="G262" s="261">
        <f t="shared" ref="G262:G324" si="4">E262/F262</f>
        <v>6.466632177961718</v>
      </c>
      <c r="H262" s="148" t="s">
        <v>183</v>
      </c>
      <c r="I262" s="139" t="s">
        <v>43</v>
      </c>
      <c r="J262" s="303" t="s">
        <v>393</v>
      </c>
      <c r="K262" s="788" t="s">
        <v>1069</v>
      </c>
      <c r="L262" s="138" t="s">
        <v>44</v>
      </c>
      <c r="M262" s="307"/>
      <c r="N262" s="283"/>
    </row>
    <row r="263" spans="1:14" s="2" customFormat="1" ht="15" customHeight="1" x14ac:dyDescent="0.3">
      <c r="A263" s="137">
        <v>45576</v>
      </c>
      <c r="B263" s="291" t="s">
        <v>111</v>
      </c>
      <c r="C263" s="291" t="s">
        <v>112</v>
      </c>
      <c r="D263" s="427" t="s">
        <v>117</v>
      </c>
      <c r="E263" s="348">
        <v>8000</v>
      </c>
      <c r="F263" s="282">
        <v>3866</v>
      </c>
      <c r="G263" s="261">
        <f t="shared" si="4"/>
        <v>2.0693222969477496</v>
      </c>
      <c r="H263" s="148" t="s">
        <v>123</v>
      </c>
      <c r="I263" s="139" t="s">
        <v>43</v>
      </c>
      <c r="J263" s="303" t="s">
        <v>381</v>
      </c>
      <c r="K263" s="788" t="s">
        <v>1069</v>
      </c>
      <c r="L263" s="138" t="s">
        <v>44</v>
      </c>
      <c r="M263" s="307"/>
      <c r="N263" s="283"/>
    </row>
    <row r="264" spans="1:14" s="2" customFormat="1" ht="15" customHeight="1" x14ac:dyDescent="0.3">
      <c r="A264" s="137">
        <v>45576</v>
      </c>
      <c r="B264" s="138" t="s">
        <v>111</v>
      </c>
      <c r="C264" s="138" t="s">
        <v>112</v>
      </c>
      <c r="D264" s="139" t="s">
        <v>117</v>
      </c>
      <c r="E264" s="124">
        <v>10000</v>
      </c>
      <c r="F264" s="282">
        <v>3866</v>
      </c>
      <c r="G264" s="261">
        <f t="shared" si="4"/>
        <v>2.586652871184687</v>
      </c>
      <c r="H264" s="148" t="s">
        <v>123</v>
      </c>
      <c r="I264" s="139" t="s">
        <v>43</v>
      </c>
      <c r="J264" s="303" t="s">
        <v>381</v>
      </c>
      <c r="K264" s="788" t="s">
        <v>1069</v>
      </c>
      <c r="L264" s="138" t="s">
        <v>44</v>
      </c>
      <c r="M264" s="307"/>
      <c r="N264" s="283"/>
    </row>
    <row r="265" spans="1:14" s="2" customFormat="1" ht="15" customHeight="1" x14ac:dyDescent="0.3">
      <c r="A265" s="137">
        <v>45576</v>
      </c>
      <c r="B265" s="138" t="s">
        <v>111</v>
      </c>
      <c r="C265" s="138" t="s">
        <v>112</v>
      </c>
      <c r="D265" s="139" t="s">
        <v>117</v>
      </c>
      <c r="E265" s="124">
        <v>25000</v>
      </c>
      <c r="F265" s="282">
        <v>3866</v>
      </c>
      <c r="G265" s="261">
        <f t="shared" si="4"/>
        <v>6.466632177961718</v>
      </c>
      <c r="H265" s="148" t="s">
        <v>123</v>
      </c>
      <c r="I265" s="139" t="s">
        <v>43</v>
      </c>
      <c r="J265" s="303" t="s">
        <v>381</v>
      </c>
      <c r="K265" s="788" t="s">
        <v>1069</v>
      </c>
      <c r="L265" s="138" t="s">
        <v>44</v>
      </c>
      <c r="M265" s="307"/>
      <c r="N265" s="283"/>
    </row>
    <row r="266" spans="1:14" s="2" customFormat="1" ht="15" customHeight="1" x14ac:dyDescent="0.3">
      <c r="A266" s="137">
        <v>45576</v>
      </c>
      <c r="B266" s="138" t="s">
        <v>122</v>
      </c>
      <c r="C266" s="138" t="s">
        <v>122</v>
      </c>
      <c r="D266" s="139" t="s">
        <v>117</v>
      </c>
      <c r="E266" s="124">
        <v>20000</v>
      </c>
      <c r="F266" s="282">
        <v>3866</v>
      </c>
      <c r="G266" s="261">
        <f t="shared" si="4"/>
        <v>5.173305742369374</v>
      </c>
      <c r="H266" s="148" t="s">
        <v>123</v>
      </c>
      <c r="I266" s="139" t="s">
        <v>43</v>
      </c>
      <c r="J266" s="303" t="s">
        <v>381</v>
      </c>
      <c r="K266" s="788" t="s">
        <v>1069</v>
      </c>
      <c r="L266" s="138" t="s">
        <v>44</v>
      </c>
      <c r="M266" s="307"/>
      <c r="N266" s="283"/>
    </row>
    <row r="267" spans="1:14" s="2" customFormat="1" ht="15" customHeight="1" x14ac:dyDescent="0.3">
      <c r="A267" s="406">
        <v>45576</v>
      </c>
      <c r="B267" s="415" t="s">
        <v>111</v>
      </c>
      <c r="C267" s="415" t="s">
        <v>112</v>
      </c>
      <c r="D267" s="666" t="s">
        <v>110</v>
      </c>
      <c r="E267" s="398">
        <v>15000</v>
      </c>
      <c r="F267" s="282">
        <v>3866</v>
      </c>
      <c r="G267" s="261">
        <f t="shared" si="4"/>
        <v>3.8799793067770305</v>
      </c>
      <c r="H267" s="148" t="s">
        <v>163</v>
      </c>
      <c r="I267" s="139" t="s">
        <v>43</v>
      </c>
      <c r="J267" s="303" t="s">
        <v>394</v>
      </c>
      <c r="K267" s="788" t="s">
        <v>1069</v>
      </c>
      <c r="L267" s="138" t="s">
        <v>44</v>
      </c>
      <c r="M267" s="307"/>
      <c r="N267" s="283"/>
    </row>
    <row r="268" spans="1:14" s="2" customFormat="1" ht="15" customHeight="1" x14ac:dyDescent="0.3">
      <c r="A268" s="406">
        <v>45576</v>
      </c>
      <c r="B268" s="415" t="s">
        <v>111</v>
      </c>
      <c r="C268" s="415" t="s">
        <v>112</v>
      </c>
      <c r="D268" s="666" t="s">
        <v>110</v>
      </c>
      <c r="E268" s="398">
        <v>19000</v>
      </c>
      <c r="F268" s="282">
        <v>3866</v>
      </c>
      <c r="G268" s="261">
        <f t="shared" si="4"/>
        <v>4.9146404552509058</v>
      </c>
      <c r="H268" s="148" t="s">
        <v>163</v>
      </c>
      <c r="I268" s="139" t="s">
        <v>43</v>
      </c>
      <c r="J268" s="303" t="s">
        <v>394</v>
      </c>
      <c r="K268" s="788" t="s">
        <v>1069</v>
      </c>
      <c r="L268" s="138" t="s">
        <v>44</v>
      </c>
      <c r="M268" s="307"/>
      <c r="N268" s="283"/>
    </row>
    <row r="269" spans="1:14" s="2" customFormat="1" ht="15" customHeight="1" x14ac:dyDescent="0.3">
      <c r="A269" s="406">
        <v>45576</v>
      </c>
      <c r="B269" s="415" t="s">
        <v>111</v>
      </c>
      <c r="C269" s="415" t="s">
        <v>112</v>
      </c>
      <c r="D269" s="666" t="s">
        <v>110</v>
      </c>
      <c r="E269" s="398">
        <v>16000</v>
      </c>
      <c r="F269" s="282">
        <v>3866</v>
      </c>
      <c r="G269" s="261">
        <f t="shared" si="4"/>
        <v>4.1386445938954992</v>
      </c>
      <c r="H269" s="148" t="s">
        <v>163</v>
      </c>
      <c r="I269" s="139" t="s">
        <v>43</v>
      </c>
      <c r="J269" s="303" t="s">
        <v>394</v>
      </c>
      <c r="K269" s="788" t="s">
        <v>1069</v>
      </c>
      <c r="L269" s="138" t="s">
        <v>44</v>
      </c>
      <c r="M269" s="307"/>
      <c r="N269" s="283"/>
    </row>
    <row r="270" spans="1:14" s="2" customFormat="1" ht="15" customHeight="1" x14ac:dyDescent="0.3">
      <c r="A270" s="406">
        <v>45576</v>
      </c>
      <c r="B270" s="415" t="s">
        <v>111</v>
      </c>
      <c r="C270" s="415" t="s">
        <v>112</v>
      </c>
      <c r="D270" s="666" t="s">
        <v>110</v>
      </c>
      <c r="E270" s="398">
        <v>15000</v>
      </c>
      <c r="F270" s="282">
        <v>3866</v>
      </c>
      <c r="G270" s="261">
        <f t="shared" si="4"/>
        <v>3.8799793067770305</v>
      </c>
      <c r="H270" s="148" t="s">
        <v>163</v>
      </c>
      <c r="I270" s="139" t="s">
        <v>43</v>
      </c>
      <c r="J270" s="303" t="s">
        <v>394</v>
      </c>
      <c r="K270" s="788" t="s">
        <v>1069</v>
      </c>
      <c r="L270" s="138" t="s">
        <v>44</v>
      </c>
      <c r="M270" s="307"/>
      <c r="N270" s="283"/>
    </row>
    <row r="271" spans="1:14" s="2" customFormat="1" ht="15" customHeight="1" x14ac:dyDescent="0.3">
      <c r="A271" s="137">
        <v>45578</v>
      </c>
      <c r="B271" s="291" t="s">
        <v>983</v>
      </c>
      <c r="C271" s="291" t="s">
        <v>701</v>
      </c>
      <c r="D271" s="427" t="s">
        <v>696</v>
      </c>
      <c r="E271" s="398">
        <v>38000</v>
      </c>
      <c r="F271" s="282">
        <v>3866</v>
      </c>
      <c r="G271" s="261">
        <f t="shared" si="4"/>
        <v>9.8292809105018115</v>
      </c>
      <c r="H271" s="148" t="s">
        <v>41</v>
      </c>
      <c r="I271" s="139" t="s">
        <v>43</v>
      </c>
      <c r="J271" s="702" t="s">
        <v>702</v>
      </c>
      <c r="K271" s="788" t="s">
        <v>1069</v>
      </c>
      <c r="L271" s="138" t="s">
        <v>44</v>
      </c>
      <c r="M271" s="307"/>
      <c r="N271" s="283"/>
    </row>
    <row r="272" spans="1:14" s="2" customFormat="1" ht="15" customHeight="1" x14ac:dyDescent="0.3">
      <c r="A272" s="406">
        <v>45576</v>
      </c>
      <c r="B272" s="415" t="s">
        <v>111</v>
      </c>
      <c r="C272" s="415" t="s">
        <v>112</v>
      </c>
      <c r="D272" s="666" t="s">
        <v>110</v>
      </c>
      <c r="E272" s="398">
        <v>23000</v>
      </c>
      <c r="F272" s="282">
        <v>3866</v>
      </c>
      <c r="G272" s="261">
        <f t="shared" si="4"/>
        <v>5.9493016037247806</v>
      </c>
      <c r="H272" s="148" t="s">
        <v>163</v>
      </c>
      <c r="I272" s="139" t="s">
        <v>43</v>
      </c>
      <c r="J272" s="303" t="s">
        <v>394</v>
      </c>
      <c r="K272" s="788" t="s">
        <v>1069</v>
      </c>
      <c r="L272" s="138" t="s">
        <v>44</v>
      </c>
      <c r="M272" s="307"/>
      <c r="N272" s="283"/>
    </row>
    <row r="273" spans="1:14" s="2" customFormat="1" ht="15" customHeight="1" x14ac:dyDescent="0.3">
      <c r="A273" s="137">
        <v>45576</v>
      </c>
      <c r="B273" s="291" t="s">
        <v>320</v>
      </c>
      <c r="C273" s="291" t="s">
        <v>321</v>
      </c>
      <c r="D273" s="427" t="s">
        <v>14</v>
      </c>
      <c r="E273" s="134">
        <v>4000</v>
      </c>
      <c r="F273" s="282">
        <v>3866</v>
      </c>
      <c r="G273" s="261">
        <f t="shared" si="4"/>
        <v>1.0346611484738748</v>
      </c>
      <c r="H273" s="148" t="s">
        <v>41</v>
      </c>
      <c r="I273" s="139" t="s">
        <v>43</v>
      </c>
      <c r="J273" s="701" t="s">
        <v>512</v>
      </c>
      <c r="K273" s="788" t="s">
        <v>1069</v>
      </c>
      <c r="L273" s="138" t="s">
        <v>44</v>
      </c>
      <c r="M273" s="307"/>
      <c r="N273" s="283"/>
    </row>
    <row r="274" spans="1:14" s="2" customFormat="1" ht="15" customHeight="1" x14ac:dyDescent="0.3">
      <c r="A274" s="137">
        <v>45576</v>
      </c>
      <c r="B274" s="291" t="s">
        <v>320</v>
      </c>
      <c r="C274" s="291" t="s">
        <v>321</v>
      </c>
      <c r="D274" s="427" t="s">
        <v>14</v>
      </c>
      <c r="E274" s="134">
        <v>4000</v>
      </c>
      <c r="F274" s="282">
        <v>3866</v>
      </c>
      <c r="G274" s="261">
        <f t="shared" si="4"/>
        <v>1.0346611484738748</v>
      </c>
      <c r="H274" s="148" t="s">
        <v>41</v>
      </c>
      <c r="I274" s="139" t="s">
        <v>43</v>
      </c>
      <c r="J274" s="701" t="s">
        <v>512</v>
      </c>
      <c r="K274" s="788" t="s">
        <v>1069</v>
      </c>
      <c r="L274" s="138" t="s">
        <v>44</v>
      </c>
      <c r="M274" s="307"/>
      <c r="N274" s="283"/>
    </row>
    <row r="275" spans="1:14" s="2" customFormat="1" ht="15" customHeight="1" x14ac:dyDescent="0.3">
      <c r="A275" s="406">
        <v>45579</v>
      </c>
      <c r="B275" s="415" t="s">
        <v>111</v>
      </c>
      <c r="C275" s="415" t="s">
        <v>112</v>
      </c>
      <c r="D275" s="666" t="s">
        <v>110</v>
      </c>
      <c r="E275" s="398">
        <v>15000</v>
      </c>
      <c r="F275" s="282">
        <v>3866</v>
      </c>
      <c r="G275" s="261">
        <f t="shared" si="4"/>
        <v>3.8799793067770305</v>
      </c>
      <c r="H275" s="148" t="s">
        <v>163</v>
      </c>
      <c r="I275" s="139" t="s">
        <v>43</v>
      </c>
      <c r="J275" s="303" t="s">
        <v>448</v>
      </c>
      <c r="K275" s="788" t="s">
        <v>1069</v>
      </c>
      <c r="L275" s="138" t="s">
        <v>44</v>
      </c>
      <c r="M275" s="307"/>
      <c r="N275" s="283"/>
    </row>
    <row r="276" spans="1:14" s="2" customFormat="1" ht="15" customHeight="1" x14ac:dyDescent="0.3">
      <c r="A276" s="406">
        <v>45579</v>
      </c>
      <c r="B276" s="415" t="s">
        <v>111</v>
      </c>
      <c r="C276" s="415" t="s">
        <v>112</v>
      </c>
      <c r="D276" s="666" t="s">
        <v>110</v>
      </c>
      <c r="E276" s="398">
        <v>25000</v>
      </c>
      <c r="F276" s="282">
        <v>3866</v>
      </c>
      <c r="G276" s="261">
        <f t="shared" si="4"/>
        <v>6.466632177961718</v>
      </c>
      <c r="H276" s="148" t="s">
        <v>163</v>
      </c>
      <c r="I276" s="139" t="s">
        <v>43</v>
      </c>
      <c r="J276" s="303" t="s">
        <v>448</v>
      </c>
      <c r="K276" s="788" t="s">
        <v>1069</v>
      </c>
      <c r="L276" s="138" t="s">
        <v>44</v>
      </c>
      <c r="M276" s="307"/>
      <c r="N276" s="283"/>
    </row>
    <row r="277" spans="1:14" s="2" customFormat="1" ht="15" customHeight="1" x14ac:dyDescent="0.3">
      <c r="A277" s="406">
        <v>45579</v>
      </c>
      <c r="B277" s="415" t="s">
        <v>111</v>
      </c>
      <c r="C277" s="415" t="s">
        <v>112</v>
      </c>
      <c r="D277" s="666" t="s">
        <v>110</v>
      </c>
      <c r="E277" s="398">
        <v>10000</v>
      </c>
      <c r="F277" s="282">
        <v>3866</v>
      </c>
      <c r="G277" s="261">
        <f t="shared" si="4"/>
        <v>2.586652871184687</v>
      </c>
      <c r="H277" s="148" t="s">
        <v>163</v>
      </c>
      <c r="I277" s="139" t="s">
        <v>43</v>
      </c>
      <c r="J277" s="303" t="s">
        <v>448</v>
      </c>
      <c r="K277" s="788" t="s">
        <v>1069</v>
      </c>
      <c r="L277" s="138" t="s">
        <v>44</v>
      </c>
      <c r="M277" s="307"/>
      <c r="N277" s="283"/>
    </row>
    <row r="278" spans="1:14" s="2" customFormat="1" ht="15" customHeight="1" x14ac:dyDescent="0.3">
      <c r="A278" s="406">
        <v>45579</v>
      </c>
      <c r="B278" s="415" t="s">
        <v>111</v>
      </c>
      <c r="C278" s="415" t="s">
        <v>112</v>
      </c>
      <c r="D278" s="666" t="s">
        <v>110</v>
      </c>
      <c r="E278" s="398">
        <v>5000</v>
      </c>
      <c r="F278" s="282">
        <v>3866</v>
      </c>
      <c r="G278" s="261">
        <f t="shared" si="4"/>
        <v>1.2933264355923435</v>
      </c>
      <c r="H278" s="148" t="s">
        <v>163</v>
      </c>
      <c r="I278" s="139" t="s">
        <v>43</v>
      </c>
      <c r="J278" s="303" t="s">
        <v>448</v>
      </c>
      <c r="K278" s="788" t="s">
        <v>1069</v>
      </c>
      <c r="L278" s="138" t="s">
        <v>44</v>
      </c>
      <c r="M278" s="307"/>
      <c r="N278" s="283"/>
    </row>
    <row r="279" spans="1:14" s="2" customFormat="1" ht="15" customHeight="1" x14ac:dyDescent="0.3">
      <c r="A279" s="406">
        <v>45579</v>
      </c>
      <c r="B279" s="415" t="s">
        <v>111</v>
      </c>
      <c r="C279" s="415" t="s">
        <v>112</v>
      </c>
      <c r="D279" s="666" t="s">
        <v>110</v>
      </c>
      <c r="E279" s="398">
        <v>25000</v>
      </c>
      <c r="F279" s="282">
        <v>3866</v>
      </c>
      <c r="G279" s="261">
        <f t="shared" si="4"/>
        <v>6.466632177961718</v>
      </c>
      <c r="H279" s="148" t="s">
        <v>163</v>
      </c>
      <c r="I279" s="139" t="s">
        <v>43</v>
      </c>
      <c r="J279" s="303" t="s">
        <v>448</v>
      </c>
      <c r="K279" s="788" t="s">
        <v>1069</v>
      </c>
      <c r="L279" s="138" t="s">
        <v>44</v>
      </c>
      <c r="M279" s="307"/>
      <c r="N279" s="283"/>
    </row>
    <row r="280" spans="1:14" s="2" customFormat="1" ht="15" customHeight="1" x14ac:dyDescent="0.3">
      <c r="A280" s="406">
        <v>45579</v>
      </c>
      <c r="B280" s="415" t="s">
        <v>111</v>
      </c>
      <c r="C280" s="415" t="s">
        <v>112</v>
      </c>
      <c r="D280" s="666" t="s">
        <v>110</v>
      </c>
      <c r="E280" s="398">
        <v>25000</v>
      </c>
      <c r="F280" s="282">
        <v>3866</v>
      </c>
      <c r="G280" s="261">
        <f t="shared" si="4"/>
        <v>6.466632177961718</v>
      </c>
      <c r="H280" s="148" t="s">
        <v>220</v>
      </c>
      <c r="I280" s="139" t="s">
        <v>43</v>
      </c>
      <c r="J280" s="303" t="s">
        <v>465</v>
      </c>
      <c r="K280" s="788" t="s">
        <v>1069</v>
      </c>
      <c r="L280" s="138" t="s">
        <v>44</v>
      </c>
      <c r="M280" s="307"/>
      <c r="N280" s="283"/>
    </row>
    <row r="281" spans="1:14" s="2" customFormat="1" ht="21" customHeight="1" x14ac:dyDescent="0.3">
      <c r="A281" s="406">
        <v>45579</v>
      </c>
      <c r="B281" s="415" t="s">
        <v>111</v>
      </c>
      <c r="C281" s="415" t="s">
        <v>112</v>
      </c>
      <c r="D281" s="666" t="s">
        <v>110</v>
      </c>
      <c r="E281" s="398">
        <v>25000</v>
      </c>
      <c r="F281" s="282">
        <v>3866</v>
      </c>
      <c r="G281" s="261">
        <f t="shared" si="4"/>
        <v>6.466632177961718</v>
      </c>
      <c r="H281" s="148" t="s">
        <v>220</v>
      </c>
      <c r="I281" s="139" t="s">
        <v>43</v>
      </c>
      <c r="J281" s="303" t="s">
        <v>465</v>
      </c>
      <c r="K281" s="788" t="s">
        <v>1069</v>
      </c>
      <c r="L281" s="138" t="s">
        <v>44</v>
      </c>
      <c r="M281" s="307"/>
      <c r="N281" s="283"/>
    </row>
    <row r="282" spans="1:14" s="2" customFormat="1" ht="15" customHeight="1" x14ac:dyDescent="0.3">
      <c r="A282" s="406">
        <v>45579</v>
      </c>
      <c r="B282" s="415" t="s">
        <v>111</v>
      </c>
      <c r="C282" s="415" t="s">
        <v>112</v>
      </c>
      <c r="D282" s="666" t="s">
        <v>110</v>
      </c>
      <c r="E282" s="398">
        <v>15000</v>
      </c>
      <c r="F282" s="282">
        <v>3866</v>
      </c>
      <c r="G282" s="261">
        <f t="shared" si="4"/>
        <v>3.8799793067770305</v>
      </c>
      <c r="H282" s="148" t="s">
        <v>220</v>
      </c>
      <c r="I282" s="139" t="s">
        <v>43</v>
      </c>
      <c r="J282" s="303" t="s">
        <v>465</v>
      </c>
      <c r="K282" s="788" t="s">
        <v>1069</v>
      </c>
      <c r="L282" s="138" t="s">
        <v>44</v>
      </c>
      <c r="M282" s="307"/>
      <c r="N282" s="283"/>
    </row>
    <row r="283" spans="1:14" s="2" customFormat="1" ht="15" customHeight="1" x14ac:dyDescent="0.3">
      <c r="A283" s="406">
        <v>45579</v>
      </c>
      <c r="B283" s="415" t="s">
        <v>111</v>
      </c>
      <c r="C283" s="415" t="s">
        <v>112</v>
      </c>
      <c r="D283" s="666" t="s">
        <v>110</v>
      </c>
      <c r="E283" s="398">
        <v>3000</v>
      </c>
      <c r="F283" s="282">
        <v>3866</v>
      </c>
      <c r="G283" s="261">
        <f t="shared" si="4"/>
        <v>0.7759958613554061</v>
      </c>
      <c r="H283" s="148" t="s">
        <v>220</v>
      </c>
      <c r="I283" s="139" t="s">
        <v>43</v>
      </c>
      <c r="J283" s="303" t="s">
        <v>465</v>
      </c>
      <c r="K283" s="788" t="s">
        <v>1069</v>
      </c>
      <c r="L283" s="138" t="s">
        <v>44</v>
      </c>
      <c r="M283" s="307"/>
      <c r="N283" s="283"/>
    </row>
    <row r="284" spans="1:14" s="2" customFormat="1" ht="15" customHeight="1" x14ac:dyDescent="0.3">
      <c r="A284" s="406">
        <v>45579</v>
      </c>
      <c r="B284" s="415" t="s">
        <v>111</v>
      </c>
      <c r="C284" s="415" t="s">
        <v>112</v>
      </c>
      <c r="D284" s="666" t="s">
        <v>110</v>
      </c>
      <c r="E284" s="398">
        <v>10000</v>
      </c>
      <c r="F284" s="282">
        <v>3866</v>
      </c>
      <c r="G284" s="261">
        <f t="shared" si="4"/>
        <v>2.586652871184687</v>
      </c>
      <c r="H284" s="148" t="s">
        <v>220</v>
      </c>
      <c r="I284" s="139" t="s">
        <v>43</v>
      </c>
      <c r="J284" s="303" t="s">
        <v>465</v>
      </c>
      <c r="K284" s="788" t="s">
        <v>1069</v>
      </c>
      <c r="L284" s="138" t="s">
        <v>44</v>
      </c>
      <c r="M284" s="307"/>
      <c r="N284" s="283"/>
    </row>
    <row r="285" spans="1:14" s="2" customFormat="1" ht="15" customHeight="1" x14ac:dyDescent="0.3">
      <c r="A285" s="406">
        <v>45579</v>
      </c>
      <c r="B285" s="415" t="s">
        <v>111</v>
      </c>
      <c r="C285" s="415" t="s">
        <v>112</v>
      </c>
      <c r="D285" s="666" t="s">
        <v>110</v>
      </c>
      <c r="E285" s="398">
        <v>25000</v>
      </c>
      <c r="F285" s="282">
        <v>3866</v>
      </c>
      <c r="G285" s="261">
        <f t="shared" si="4"/>
        <v>6.466632177961718</v>
      </c>
      <c r="H285" s="148" t="s">
        <v>220</v>
      </c>
      <c r="I285" s="139" t="s">
        <v>43</v>
      </c>
      <c r="J285" s="303" t="s">
        <v>465</v>
      </c>
      <c r="K285" s="788" t="s">
        <v>1069</v>
      </c>
      <c r="L285" s="138" t="s">
        <v>44</v>
      </c>
      <c r="M285" s="307"/>
      <c r="N285" s="283"/>
    </row>
    <row r="286" spans="1:14" s="2" customFormat="1" ht="15" customHeight="1" x14ac:dyDescent="0.3">
      <c r="A286" s="406">
        <v>45579</v>
      </c>
      <c r="B286" s="415" t="s">
        <v>111</v>
      </c>
      <c r="C286" s="415" t="s">
        <v>112</v>
      </c>
      <c r="D286" s="666" t="s">
        <v>110</v>
      </c>
      <c r="E286" s="398">
        <v>10000</v>
      </c>
      <c r="F286" s="282">
        <v>3866</v>
      </c>
      <c r="G286" s="261">
        <f t="shared" si="4"/>
        <v>2.586652871184687</v>
      </c>
      <c r="H286" s="148" t="s">
        <v>183</v>
      </c>
      <c r="I286" s="139" t="s">
        <v>43</v>
      </c>
      <c r="J286" s="303" t="s">
        <v>453</v>
      </c>
      <c r="K286" s="788" t="s">
        <v>1069</v>
      </c>
      <c r="L286" s="138" t="s">
        <v>44</v>
      </c>
      <c r="M286" s="307"/>
      <c r="N286" s="283"/>
    </row>
    <row r="287" spans="1:14" s="2" customFormat="1" ht="15" customHeight="1" x14ac:dyDescent="0.3">
      <c r="A287" s="406">
        <v>45579</v>
      </c>
      <c r="B287" s="415" t="s">
        <v>111</v>
      </c>
      <c r="C287" s="415" t="s">
        <v>112</v>
      </c>
      <c r="D287" s="666" t="s">
        <v>110</v>
      </c>
      <c r="E287" s="398">
        <v>25000</v>
      </c>
      <c r="F287" s="282">
        <v>3866</v>
      </c>
      <c r="G287" s="261">
        <f t="shared" si="4"/>
        <v>6.466632177961718</v>
      </c>
      <c r="H287" s="148" t="s">
        <v>183</v>
      </c>
      <c r="I287" s="139" t="s">
        <v>43</v>
      </c>
      <c r="J287" s="303" t="s">
        <v>453</v>
      </c>
      <c r="K287" s="788" t="s">
        <v>1069</v>
      </c>
      <c r="L287" s="138" t="s">
        <v>44</v>
      </c>
      <c r="M287" s="307"/>
      <c r="N287" s="283"/>
    </row>
    <row r="288" spans="1:14" s="2" customFormat="1" ht="25.2" customHeight="1" x14ac:dyDescent="0.3">
      <c r="A288" s="137">
        <v>45579</v>
      </c>
      <c r="B288" s="138" t="s">
        <v>186</v>
      </c>
      <c r="C288" s="138" t="s">
        <v>112</v>
      </c>
      <c r="D288" s="139" t="s">
        <v>117</v>
      </c>
      <c r="E288" s="142">
        <v>33000</v>
      </c>
      <c r="F288" s="282">
        <v>3866</v>
      </c>
      <c r="G288" s="261">
        <f t="shared" si="4"/>
        <v>8.5359544749094667</v>
      </c>
      <c r="H288" s="148" t="s">
        <v>148</v>
      </c>
      <c r="I288" s="139" t="s">
        <v>43</v>
      </c>
      <c r="J288" s="303" t="s">
        <v>571</v>
      </c>
      <c r="K288" s="788" t="s">
        <v>1069</v>
      </c>
      <c r="L288" s="138" t="s">
        <v>44</v>
      </c>
      <c r="M288" s="307"/>
      <c r="N288" s="283"/>
    </row>
    <row r="289" spans="1:14" s="2" customFormat="1" ht="25.2" customHeight="1" x14ac:dyDescent="0.3">
      <c r="A289" s="137">
        <v>45579</v>
      </c>
      <c r="B289" s="138" t="s">
        <v>186</v>
      </c>
      <c r="C289" s="138" t="s">
        <v>112</v>
      </c>
      <c r="D289" s="139" t="s">
        <v>117</v>
      </c>
      <c r="E289" s="142">
        <v>5000</v>
      </c>
      <c r="F289" s="282">
        <v>3866</v>
      </c>
      <c r="G289" s="261">
        <f t="shared" si="4"/>
        <v>1.2933264355923435</v>
      </c>
      <c r="H289" s="148" t="s">
        <v>148</v>
      </c>
      <c r="I289" s="139" t="s">
        <v>43</v>
      </c>
      <c r="J289" s="303" t="s">
        <v>571</v>
      </c>
      <c r="K289" s="788" t="s">
        <v>1069</v>
      </c>
      <c r="L289" s="138" t="s">
        <v>44</v>
      </c>
      <c r="M289" s="307"/>
      <c r="N289" s="283"/>
    </row>
    <row r="290" spans="1:14" s="2" customFormat="1" ht="25.2" customHeight="1" x14ac:dyDescent="0.3">
      <c r="A290" s="137">
        <v>45579</v>
      </c>
      <c r="B290" s="138" t="s">
        <v>186</v>
      </c>
      <c r="C290" s="138" t="s">
        <v>112</v>
      </c>
      <c r="D290" s="139" t="s">
        <v>117</v>
      </c>
      <c r="E290" s="142">
        <v>5000</v>
      </c>
      <c r="F290" s="282">
        <v>3866</v>
      </c>
      <c r="G290" s="261">
        <f t="shared" si="4"/>
        <v>1.2933264355923435</v>
      </c>
      <c r="H290" s="148" t="s">
        <v>148</v>
      </c>
      <c r="I290" s="139" t="s">
        <v>43</v>
      </c>
      <c r="J290" s="303" t="s">
        <v>571</v>
      </c>
      <c r="K290" s="788" t="s">
        <v>1069</v>
      </c>
      <c r="L290" s="138" t="s">
        <v>44</v>
      </c>
      <c r="M290" s="307"/>
      <c r="N290" s="283"/>
    </row>
    <row r="291" spans="1:14" s="2" customFormat="1" ht="25.2" customHeight="1" x14ac:dyDescent="0.3">
      <c r="A291" s="137">
        <v>45579</v>
      </c>
      <c r="B291" s="138" t="s">
        <v>186</v>
      </c>
      <c r="C291" s="138" t="s">
        <v>112</v>
      </c>
      <c r="D291" s="139" t="s">
        <v>117</v>
      </c>
      <c r="E291" s="142">
        <v>15000</v>
      </c>
      <c r="F291" s="282">
        <v>3866</v>
      </c>
      <c r="G291" s="261">
        <f t="shared" si="4"/>
        <v>3.8799793067770305</v>
      </c>
      <c r="H291" s="148" t="s">
        <v>148</v>
      </c>
      <c r="I291" s="139" t="s">
        <v>43</v>
      </c>
      <c r="J291" s="303" t="s">
        <v>571</v>
      </c>
      <c r="K291" s="788" t="s">
        <v>1069</v>
      </c>
      <c r="L291" s="138" t="s">
        <v>44</v>
      </c>
      <c r="M291" s="307"/>
      <c r="N291" s="283"/>
    </row>
    <row r="292" spans="1:14" s="2" customFormat="1" ht="25.2" customHeight="1" x14ac:dyDescent="0.3">
      <c r="A292" s="137">
        <v>45579</v>
      </c>
      <c r="B292" s="138" t="s">
        <v>186</v>
      </c>
      <c r="C292" s="138" t="s">
        <v>112</v>
      </c>
      <c r="D292" s="139" t="s">
        <v>117</v>
      </c>
      <c r="E292" s="142">
        <v>18000</v>
      </c>
      <c r="F292" s="282">
        <v>3866</v>
      </c>
      <c r="G292" s="261">
        <f t="shared" si="4"/>
        <v>4.6559751681324366</v>
      </c>
      <c r="H292" s="148" t="s">
        <v>148</v>
      </c>
      <c r="I292" s="139" t="s">
        <v>43</v>
      </c>
      <c r="J292" s="303" t="s">
        <v>571</v>
      </c>
      <c r="K292" s="788" t="s">
        <v>1069</v>
      </c>
      <c r="L292" s="138" t="s">
        <v>44</v>
      </c>
      <c r="M292" s="307"/>
      <c r="N292" s="283"/>
    </row>
    <row r="293" spans="1:14" s="2" customFormat="1" ht="15" customHeight="1" x14ac:dyDescent="0.3">
      <c r="A293" s="137">
        <v>45579</v>
      </c>
      <c r="B293" s="138" t="s">
        <v>186</v>
      </c>
      <c r="C293" s="138" t="s">
        <v>112</v>
      </c>
      <c r="D293" s="139" t="s">
        <v>117</v>
      </c>
      <c r="E293" s="142">
        <v>4000</v>
      </c>
      <c r="F293" s="282">
        <v>3866</v>
      </c>
      <c r="G293" s="261">
        <f t="shared" si="4"/>
        <v>1.0346611484738748</v>
      </c>
      <c r="H293" s="148" t="s">
        <v>148</v>
      </c>
      <c r="I293" s="139" t="s">
        <v>43</v>
      </c>
      <c r="J293" s="303" t="s">
        <v>571</v>
      </c>
      <c r="K293" s="788" t="s">
        <v>1069</v>
      </c>
      <c r="L293" s="138" t="s">
        <v>44</v>
      </c>
      <c r="M293" s="307"/>
      <c r="N293" s="283"/>
    </row>
    <row r="294" spans="1:14" s="2" customFormat="1" ht="15" customHeight="1" x14ac:dyDescent="0.3">
      <c r="A294" s="137">
        <v>45579</v>
      </c>
      <c r="B294" s="138" t="s">
        <v>454</v>
      </c>
      <c r="C294" s="138" t="s">
        <v>187</v>
      </c>
      <c r="D294" s="139" t="s">
        <v>117</v>
      </c>
      <c r="E294" s="142">
        <v>5000</v>
      </c>
      <c r="F294" s="282">
        <v>3866</v>
      </c>
      <c r="G294" s="261">
        <f t="shared" si="4"/>
        <v>1.2933264355923435</v>
      </c>
      <c r="H294" s="148" t="s">
        <v>148</v>
      </c>
      <c r="I294" s="139" t="s">
        <v>43</v>
      </c>
      <c r="J294" s="303" t="s">
        <v>571</v>
      </c>
      <c r="K294" s="788" t="s">
        <v>1069</v>
      </c>
      <c r="L294" s="138" t="s">
        <v>44</v>
      </c>
      <c r="M294" s="307"/>
      <c r="N294" s="283"/>
    </row>
    <row r="295" spans="1:14" s="2" customFormat="1" ht="15" customHeight="1" x14ac:dyDescent="0.3">
      <c r="A295" s="137">
        <v>45579</v>
      </c>
      <c r="B295" s="138" t="s">
        <v>455</v>
      </c>
      <c r="C295" s="138" t="s">
        <v>187</v>
      </c>
      <c r="D295" s="139" t="s">
        <v>117</v>
      </c>
      <c r="E295" s="142">
        <v>5000</v>
      </c>
      <c r="F295" s="282">
        <v>3866</v>
      </c>
      <c r="G295" s="261">
        <f t="shared" si="4"/>
        <v>1.2933264355923435</v>
      </c>
      <c r="H295" s="148" t="s">
        <v>148</v>
      </c>
      <c r="I295" s="139" t="s">
        <v>43</v>
      </c>
      <c r="J295" s="303" t="s">
        <v>571</v>
      </c>
      <c r="K295" s="788" t="s">
        <v>1069</v>
      </c>
      <c r="L295" s="138" t="s">
        <v>44</v>
      </c>
      <c r="M295" s="307"/>
      <c r="N295" s="283"/>
    </row>
    <row r="296" spans="1:14" s="2" customFormat="1" ht="15" customHeight="1" x14ac:dyDescent="0.3">
      <c r="A296" s="137">
        <v>45579</v>
      </c>
      <c r="B296" s="138" t="s">
        <v>456</v>
      </c>
      <c r="C296" s="138" t="s">
        <v>187</v>
      </c>
      <c r="D296" s="139" t="s">
        <v>117</v>
      </c>
      <c r="E296" s="142">
        <v>6000</v>
      </c>
      <c r="F296" s="282">
        <v>3866</v>
      </c>
      <c r="G296" s="261">
        <f t="shared" si="4"/>
        <v>1.5519917227108122</v>
      </c>
      <c r="H296" s="148" t="s">
        <v>148</v>
      </c>
      <c r="I296" s="139" t="s">
        <v>43</v>
      </c>
      <c r="J296" s="303" t="s">
        <v>571</v>
      </c>
      <c r="K296" s="788" t="s">
        <v>1069</v>
      </c>
      <c r="L296" s="138" t="s">
        <v>44</v>
      </c>
      <c r="M296" s="307"/>
      <c r="N296" s="283"/>
    </row>
    <row r="297" spans="1:14" s="2" customFormat="1" ht="15" customHeight="1" x14ac:dyDescent="0.3">
      <c r="A297" s="137">
        <v>45579</v>
      </c>
      <c r="B297" s="303" t="s">
        <v>457</v>
      </c>
      <c r="C297" s="138" t="s">
        <v>187</v>
      </c>
      <c r="D297" s="139" t="s">
        <v>117</v>
      </c>
      <c r="E297" s="142">
        <v>2000</v>
      </c>
      <c r="F297" s="282">
        <v>3866</v>
      </c>
      <c r="G297" s="261">
        <f t="shared" si="4"/>
        <v>0.5173305742369374</v>
      </c>
      <c r="H297" s="148" t="s">
        <v>148</v>
      </c>
      <c r="I297" s="139" t="s">
        <v>43</v>
      </c>
      <c r="J297" s="303" t="s">
        <v>571</v>
      </c>
      <c r="K297" s="788" t="s">
        <v>1069</v>
      </c>
      <c r="L297" s="138" t="s">
        <v>44</v>
      </c>
      <c r="M297" s="307"/>
      <c r="N297" s="283"/>
    </row>
    <row r="298" spans="1:14" s="2" customFormat="1" ht="15" customHeight="1" x14ac:dyDescent="0.3">
      <c r="A298" s="406">
        <v>45579</v>
      </c>
      <c r="B298" s="126" t="s">
        <v>111</v>
      </c>
      <c r="C298" s="126" t="s">
        <v>112</v>
      </c>
      <c r="D298" s="126" t="s">
        <v>14</v>
      </c>
      <c r="E298" s="790">
        <v>10000</v>
      </c>
      <c r="F298" s="282">
        <v>3866</v>
      </c>
      <c r="G298" s="261">
        <f t="shared" si="4"/>
        <v>2.586652871184687</v>
      </c>
      <c r="H298" s="148" t="s">
        <v>196</v>
      </c>
      <c r="I298" s="139" t="s">
        <v>43</v>
      </c>
      <c r="J298" s="303" t="s">
        <v>472</v>
      </c>
      <c r="K298" s="788" t="s">
        <v>1069</v>
      </c>
      <c r="L298" s="138" t="s">
        <v>44</v>
      </c>
      <c r="M298" s="307"/>
      <c r="N298" s="283"/>
    </row>
    <row r="299" spans="1:14" s="2" customFormat="1" ht="15" customHeight="1" x14ac:dyDescent="0.3">
      <c r="A299" s="406">
        <v>45579</v>
      </c>
      <c r="B299" s="126" t="s">
        <v>111</v>
      </c>
      <c r="C299" s="126" t="s">
        <v>112</v>
      </c>
      <c r="D299" s="126" t="s">
        <v>14</v>
      </c>
      <c r="E299" s="790">
        <v>10000</v>
      </c>
      <c r="F299" s="282">
        <v>3866</v>
      </c>
      <c r="G299" s="261">
        <f t="shared" si="4"/>
        <v>2.586652871184687</v>
      </c>
      <c r="H299" s="148" t="s">
        <v>196</v>
      </c>
      <c r="I299" s="139" t="s">
        <v>43</v>
      </c>
      <c r="J299" s="363" t="s">
        <v>472</v>
      </c>
      <c r="K299" s="788" t="s">
        <v>1069</v>
      </c>
      <c r="L299" s="138" t="s">
        <v>44</v>
      </c>
      <c r="M299" s="307"/>
      <c r="N299" s="283"/>
    </row>
    <row r="300" spans="1:14" s="2" customFormat="1" ht="15" customHeight="1" x14ac:dyDescent="0.3">
      <c r="A300" s="406">
        <v>45579</v>
      </c>
      <c r="B300" s="126" t="s">
        <v>1003</v>
      </c>
      <c r="C300" s="126" t="s">
        <v>1004</v>
      </c>
      <c r="D300" s="126" t="s">
        <v>696</v>
      </c>
      <c r="E300" s="790">
        <v>2000</v>
      </c>
      <c r="F300" s="282">
        <v>3866</v>
      </c>
      <c r="G300" s="261">
        <f t="shared" si="4"/>
        <v>0.5173305742369374</v>
      </c>
      <c r="H300" s="148" t="s">
        <v>120</v>
      </c>
      <c r="I300" s="139" t="s">
        <v>43</v>
      </c>
      <c r="J300" s="363" t="s">
        <v>1032</v>
      </c>
      <c r="K300" s="788" t="s">
        <v>1069</v>
      </c>
      <c r="L300" s="138" t="s">
        <v>958</v>
      </c>
      <c r="M300" s="307"/>
      <c r="N300" s="283"/>
    </row>
    <row r="301" spans="1:14" s="2" customFormat="1" ht="15" customHeight="1" x14ac:dyDescent="0.3">
      <c r="A301" s="406">
        <v>45580</v>
      </c>
      <c r="B301" s="415" t="s">
        <v>111</v>
      </c>
      <c r="C301" s="415" t="s">
        <v>112</v>
      </c>
      <c r="D301" s="666" t="s">
        <v>110</v>
      </c>
      <c r="E301" s="398">
        <v>25000</v>
      </c>
      <c r="F301" s="282">
        <v>3866</v>
      </c>
      <c r="G301" s="261">
        <f t="shared" si="4"/>
        <v>6.466632177961718</v>
      </c>
      <c r="H301" s="148" t="s">
        <v>220</v>
      </c>
      <c r="I301" s="139" t="s">
        <v>43</v>
      </c>
      <c r="J301" s="363" t="s">
        <v>466</v>
      </c>
      <c r="K301" s="788" t="s">
        <v>1069</v>
      </c>
      <c r="L301" s="138" t="s">
        <v>44</v>
      </c>
      <c r="M301" s="307"/>
      <c r="N301" s="283"/>
    </row>
    <row r="302" spans="1:14" s="2" customFormat="1" ht="15" customHeight="1" x14ac:dyDescent="0.3">
      <c r="A302" s="406">
        <v>45580</v>
      </c>
      <c r="B302" s="415" t="s">
        <v>111</v>
      </c>
      <c r="C302" s="415" t="s">
        <v>112</v>
      </c>
      <c r="D302" s="666" t="s">
        <v>110</v>
      </c>
      <c r="E302" s="398">
        <v>8000</v>
      </c>
      <c r="F302" s="282">
        <v>3866</v>
      </c>
      <c r="G302" s="261">
        <f t="shared" si="4"/>
        <v>2.0693222969477496</v>
      </c>
      <c r="H302" s="148" t="s">
        <v>220</v>
      </c>
      <c r="I302" s="139" t="s">
        <v>43</v>
      </c>
      <c r="J302" s="303" t="s">
        <v>466</v>
      </c>
      <c r="K302" s="788" t="s">
        <v>1069</v>
      </c>
      <c r="L302" s="138" t="s">
        <v>44</v>
      </c>
      <c r="M302" s="307"/>
      <c r="N302" s="283"/>
    </row>
    <row r="303" spans="1:14" s="2" customFormat="1" ht="15" customHeight="1" x14ac:dyDescent="0.3">
      <c r="A303" s="406">
        <v>45580</v>
      </c>
      <c r="B303" s="415" t="s">
        <v>111</v>
      </c>
      <c r="C303" s="415" t="s">
        <v>112</v>
      </c>
      <c r="D303" s="666" t="s">
        <v>110</v>
      </c>
      <c r="E303" s="398">
        <v>10000</v>
      </c>
      <c r="F303" s="282">
        <v>3866</v>
      </c>
      <c r="G303" s="261">
        <f t="shared" si="4"/>
        <v>2.586652871184687</v>
      </c>
      <c r="H303" s="148" t="s">
        <v>220</v>
      </c>
      <c r="I303" s="139" t="s">
        <v>43</v>
      </c>
      <c r="J303" s="303" t="s">
        <v>466</v>
      </c>
      <c r="K303" s="788" t="s">
        <v>1069</v>
      </c>
      <c r="L303" s="138" t="s">
        <v>44</v>
      </c>
      <c r="M303" s="307"/>
      <c r="N303" s="283"/>
    </row>
    <row r="304" spans="1:14" s="2" customFormat="1" ht="15" customHeight="1" x14ac:dyDescent="0.3">
      <c r="A304" s="406">
        <v>45580</v>
      </c>
      <c r="B304" s="415" t="s">
        <v>111</v>
      </c>
      <c r="C304" s="415" t="s">
        <v>112</v>
      </c>
      <c r="D304" s="666" t="s">
        <v>110</v>
      </c>
      <c r="E304" s="398">
        <v>25000</v>
      </c>
      <c r="F304" s="282">
        <v>3866</v>
      </c>
      <c r="G304" s="261">
        <f t="shared" si="4"/>
        <v>6.466632177961718</v>
      </c>
      <c r="H304" s="148" t="s">
        <v>220</v>
      </c>
      <c r="I304" s="139" t="s">
        <v>43</v>
      </c>
      <c r="J304" s="303" t="s">
        <v>466</v>
      </c>
      <c r="K304" s="788" t="s">
        <v>1069</v>
      </c>
      <c r="L304" s="138" t="s">
        <v>44</v>
      </c>
      <c r="M304" s="307"/>
      <c r="N304" s="283"/>
    </row>
    <row r="305" spans="1:14" s="2" customFormat="1" ht="15" customHeight="1" x14ac:dyDescent="0.3">
      <c r="A305" s="406">
        <v>45580</v>
      </c>
      <c r="B305" s="415" t="s">
        <v>111</v>
      </c>
      <c r="C305" s="415" t="s">
        <v>112</v>
      </c>
      <c r="D305" s="666" t="s">
        <v>110</v>
      </c>
      <c r="E305" s="398">
        <v>15000</v>
      </c>
      <c r="F305" s="282">
        <v>3866</v>
      </c>
      <c r="G305" s="261">
        <f t="shared" si="4"/>
        <v>3.8799793067770305</v>
      </c>
      <c r="H305" s="148" t="s">
        <v>163</v>
      </c>
      <c r="I305" s="139" t="s">
        <v>43</v>
      </c>
      <c r="J305" s="303" t="s">
        <v>466</v>
      </c>
      <c r="K305" s="788" t="s">
        <v>1069</v>
      </c>
      <c r="L305" s="138" t="s">
        <v>44</v>
      </c>
      <c r="M305" s="307"/>
      <c r="N305" s="283"/>
    </row>
    <row r="306" spans="1:14" s="2" customFormat="1" ht="15" customHeight="1" x14ac:dyDescent="0.3">
      <c r="A306" s="406">
        <v>45580</v>
      </c>
      <c r="B306" s="415" t="s">
        <v>111</v>
      </c>
      <c r="C306" s="415" t="s">
        <v>112</v>
      </c>
      <c r="D306" s="666" t="s">
        <v>110</v>
      </c>
      <c r="E306" s="398">
        <v>5000</v>
      </c>
      <c r="F306" s="282">
        <v>3866</v>
      </c>
      <c r="G306" s="261">
        <f t="shared" si="4"/>
        <v>1.2933264355923435</v>
      </c>
      <c r="H306" s="148" t="s">
        <v>163</v>
      </c>
      <c r="I306" s="139" t="s">
        <v>43</v>
      </c>
      <c r="J306" s="303" t="s">
        <v>471</v>
      </c>
      <c r="K306" s="788" t="s">
        <v>1069</v>
      </c>
      <c r="L306" s="138" t="s">
        <v>44</v>
      </c>
      <c r="M306" s="307"/>
      <c r="N306" s="283"/>
    </row>
    <row r="307" spans="1:14" s="2" customFormat="1" ht="15" customHeight="1" x14ac:dyDescent="0.3">
      <c r="A307" s="406">
        <v>45580</v>
      </c>
      <c r="B307" s="415" t="s">
        <v>111</v>
      </c>
      <c r="C307" s="415" t="s">
        <v>112</v>
      </c>
      <c r="D307" s="666" t="s">
        <v>110</v>
      </c>
      <c r="E307" s="398">
        <v>5000</v>
      </c>
      <c r="F307" s="282">
        <v>3866</v>
      </c>
      <c r="G307" s="261">
        <f t="shared" si="4"/>
        <v>1.2933264355923435</v>
      </c>
      <c r="H307" s="148" t="s">
        <v>163</v>
      </c>
      <c r="I307" s="139" t="s">
        <v>43</v>
      </c>
      <c r="J307" s="303" t="s">
        <v>471</v>
      </c>
      <c r="K307" s="788" t="s">
        <v>1069</v>
      </c>
      <c r="L307" s="138" t="s">
        <v>44</v>
      </c>
      <c r="M307" s="307"/>
      <c r="N307" s="283"/>
    </row>
    <row r="308" spans="1:14" s="2" customFormat="1" ht="15" customHeight="1" x14ac:dyDescent="0.3">
      <c r="A308" s="406">
        <v>45580</v>
      </c>
      <c r="B308" s="415" t="s">
        <v>111</v>
      </c>
      <c r="C308" s="415" t="s">
        <v>112</v>
      </c>
      <c r="D308" s="666" t="s">
        <v>110</v>
      </c>
      <c r="E308" s="398">
        <v>5000</v>
      </c>
      <c r="F308" s="282">
        <v>3866</v>
      </c>
      <c r="G308" s="261">
        <f t="shared" si="4"/>
        <v>1.2933264355923435</v>
      </c>
      <c r="H308" s="148" t="s">
        <v>163</v>
      </c>
      <c r="I308" s="139" t="s">
        <v>43</v>
      </c>
      <c r="J308" s="303" t="s">
        <v>471</v>
      </c>
      <c r="K308" s="788" t="s">
        <v>1069</v>
      </c>
      <c r="L308" s="138" t="s">
        <v>44</v>
      </c>
      <c r="M308" s="307"/>
      <c r="N308" s="283"/>
    </row>
    <row r="309" spans="1:14" s="2" customFormat="1" ht="15" customHeight="1" x14ac:dyDescent="0.3">
      <c r="A309" s="406">
        <v>45580</v>
      </c>
      <c r="B309" s="415" t="s">
        <v>111</v>
      </c>
      <c r="C309" s="415" t="s">
        <v>112</v>
      </c>
      <c r="D309" s="666" t="s">
        <v>110</v>
      </c>
      <c r="E309" s="398">
        <v>20000</v>
      </c>
      <c r="F309" s="282">
        <v>3866</v>
      </c>
      <c r="G309" s="261">
        <f t="shared" si="4"/>
        <v>5.173305742369374</v>
      </c>
      <c r="H309" s="148" t="s">
        <v>163</v>
      </c>
      <c r="I309" s="139" t="s">
        <v>43</v>
      </c>
      <c r="J309" s="303" t="s">
        <v>471</v>
      </c>
      <c r="K309" s="788" t="s">
        <v>1069</v>
      </c>
      <c r="L309" s="138" t="s">
        <v>44</v>
      </c>
      <c r="M309" s="307"/>
      <c r="N309" s="283"/>
    </row>
    <row r="310" spans="1:14" s="2" customFormat="1" ht="15" customHeight="1" x14ac:dyDescent="0.3">
      <c r="A310" s="406">
        <v>45580</v>
      </c>
      <c r="B310" s="126" t="s">
        <v>111</v>
      </c>
      <c r="C310" s="126" t="s">
        <v>112</v>
      </c>
      <c r="D310" s="126" t="s">
        <v>14</v>
      </c>
      <c r="E310" s="790">
        <v>10000</v>
      </c>
      <c r="F310" s="282">
        <v>3866</v>
      </c>
      <c r="G310" s="261">
        <f t="shared" si="4"/>
        <v>2.586652871184687</v>
      </c>
      <c r="H310" s="148" t="s">
        <v>196</v>
      </c>
      <c r="I310" s="139" t="s">
        <v>43</v>
      </c>
      <c r="J310" s="303" t="s">
        <v>620</v>
      </c>
      <c r="K310" s="788" t="s">
        <v>1069</v>
      </c>
      <c r="L310" s="138" t="s">
        <v>44</v>
      </c>
      <c r="M310" s="307"/>
      <c r="N310" s="283"/>
    </row>
    <row r="311" spans="1:14" s="2" customFormat="1" ht="15" customHeight="1" x14ac:dyDescent="0.3">
      <c r="A311" s="406">
        <v>45580</v>
      </c>
      <c r="B311" s="126" t="s">
        <v>111</v>
      </c>
      <c r="C311" s="126" t="s">
        <v>112</v>
      </c>
      <c r="D311" s="126" t="s">
        <v>14</v>
      </c>
      <c r="E311" s="790">
        <v>10000</v>
      </c>
      <c r="F311" s="282">
        <v>3866</v>
      </c>
      <c r="G311" s="261">
        <f t="shared" si="4"/>
        <v>2.586652871184687</v>
      </c>
      <c r="H311" s="148" t="s">
        <v>196</v>
      </c>
      <c r="I311" s="139" t="s">
        <v>43</v>
      </c>
      <c r="J311" s="363" t="s">
        <v>620</v>
      </c>
      <c r="K311" s="788" t="s">
        <v>1069</v>
      </c>
      <c r="L311" s="138" t="s">
        <v>44</v>
      </c>
      <c r="M311" s="307"/>
      <c r="N311" s="283"/>
    </row>
    <row r="312" spans="1:14" s="2" customFormat="1" ht="15" customHeight="1" x14ac:dyDescent="0.3">
      <c r="A312" s="137">
        <v>45580</v>
      </c>
      <c r="B312" s="81" t="s">
        <v>160</v>
      </c>
      <c r="C312" s="81" t="s">
        <v>113</v>
      </c>
      <c r="D312" s="144" t="s">
        <v>14</v>
      </c>
      <c r="E312" s="134">
        <v>40000</v>
      </c>
      <c r="F312" s="282">
        <v>3866</v>
      </c>
      <c r="G312" s="261">
        <f t="shared" si="4"/>
        <v>10.346611484738748</v>
      </c>
      <c r="H312" s="148" t="s">
        <v>41</v>
      </c>
      <c r="I312" s="139" t="s">
        <v>43</v>
      </c>
      <c r="J312" s="661" t="s">
        <v>705</v>
      </c>
      <c r="K312" s="788" t="s">
        <v>1069</v>
      </c>
      <c r="L312" s="138" t="s">
        <v>44</v>
      </c>
      <c r="M312" s="307"/>
      <c r="N312" s="283"/>
    </row>
    <row r="313" spans="1:14" s="2" customFormat="1" ht="15" customHeight="1" x14ac:dyDescent="0.3">
      <c r="A313" s="137">
        <v>45580</v>
      </c>
      <c r="B313" s="81" t="s">
        <v>475</v>
      </c>
      <c r="C313" s="81" t="s">
        <v>113</v>
      </c>
      <c r="D313" s="144" t="s">
        <v>14</v>
      </c>
      <c r="E313" s="129">
        <v>30000</v>
      </c>
      <c r="F313" s="282">
        <v>3866</v>
      </c>
      <c r="G313" s="261">
        <f t="shared" si="4"/>
        <v>7.759958613554061</v>
      </c>
      <c r="H313" s="148" t="s">
        <v>196</v>
      </c>
      <c r="I313" s="139" t="s">
        <v>43</v>
      </c>
      <c r="J313" s="661" t="s">
        <v>705</v>
      </c>
      <c r="K313" s="788" t="s">
        <v>1069</v>
      </c>
      <c r="L313" s="138" t="s">
        <v>44</v>
      </c>
      <c r="M313" s="307"/>
      <c r="N313" s="283"/>
    </row>
    <row r="314" spans="1:14" s="2" customFormat="1" ht="15" customHeight="1" x14ac:dyDescent="0.3">
      <c r="A314" s="137">
        <v>45580</v>
      </c>
      <c r="B314" s="81" t="s">
        <v>339</v>
      </c>
      <c r="C314" s="81" t="s">
        <v>113</v>
      </c>
      <c r="D314" s="666" t="s">
        <v>110</v>
      </c>
      <c r="E314" s="129">
        <v>20000</v>
      </c>
      <c r="F314" s="282">
        <v>3866</v>
      </c>
      <c r="G314" s="261">
        <f t="shared" si="4"/>
        <v>5.173305742369374</v>
      </c>
      <c r="H314" s="148" t="s">
        <v>163</v>
      </c>
      <c r="I314" s="139" t="s">
        <v>43</v>
      </c>
      <c r="J314" s="661" t="s">
        <v>705</v>
      </c>
      <c r="K314" s="788" t="s">
        <v>1069</v>
      </c>
      <c r="L314" s="138" t="s">
        <v>44</v>
      </c>
      <c r="M314" s="307"/>
      <c r="N314" s="283"/>
    </row>
    <row r="315" spans="1:14" s="2" customFormat="1" ht="15" customHeight="1" x14ac:dyDescent="0.3">
      <c r="A315" s="137">
        <v>45580</v>
      </c>
      <c r="B315" s="81" t="s">
        <v>161</v>
      </c>
      <c r="C315" s="81" t="s">
        <v>113</v>
      </c>
      <c r="D315" s="144" t="s">
        <v>117</v>
      </c>
      <c r="E315" s="129">
        <v>25000</v>
      </c>
      <c r="F315" s="282">
        <v>3866</v>
      </c>
      <c r="G315" s="261">
        <f t="shared" si="4"/>
        <v>6.466632177961718</v>
      </c>
      <c r="H315" s="148" t="s">
        <v>148</v>
      </c>
      <c r="I315" s="139" t="s">
        <v>43</v>
      </c>
      <c r="J315" s="661" t="s">
        <v>705</v>
      </c>
      <c r="K315" s="788" t="s">
        <v>1069</v>
      </c>
      <c r="L315" s="138" t="s">
        <v>44</v>
      </c>
      <c r="M315" s="307"/>
      <c r="N315" s="283"/>
    </row>
    <row r="316" spans="1:14" s="2" customFormat="1" ht="15" customHeight="1" x14ac:dyDescent="0.3">
      <c r="A316" s="137">
        <v>45580</v>
      </c>
      <c r="B316" s="81" t="s">
        <v>338</v>
      </c>
      <c r="C316" s="81" t="s">
        <v>113</v>
      </c>
      <c r="D316" s="144" t="s">
        <v>117</v>
      </c>
      <c r="E316" s="129">
        <v>25000</v>
      </c>
      <c r="F316" s="282">
        <v>3866</v>
      </c>
      <c r="G316" s="261">
        <f t="shared" si="4"/>
        <v>6.466632177961718</v>
      </c>
      <c r="H316" s="148" t="s">
        <v>123</v>
      </c>
      <c r="I316" s="139" t="s">
        <v>43</v>
      </c>
      <c r="J316" s="661" t="s">
        <v>705</v>
      </c>
      <c r="K316" s="788" t="s">
        <v>1069</v>
      </c>
      <c r="L316" s="138" t="s">
        <v>44</v>
      </c>
      <c r="M316" s="307"/>
      <c r="N316" s="283"/>
    </row>
    <row r="317" spans="1:14" s="2" customFormat="1" ht="15" customHeight="1" x14ac:dyDescent="0.3">
      <c r="A317" s="137">
        <v>45580</v>
      </c>
      <c r="B317" s="81" t="s">
        <v>340</v>
      </c>
      <c r="C317" s="81" t="s">
        <v>113</v>
      </c>
      <c r="D317" s="666" t="s">
        <v>110</v>
      </c>
      <c r="E317" s="129">
        <v>20000</v>
      </c>
      <c r="F317" s="282">
        <v>3866</v>
      </c>
      <c r="G317" s="261">
        <f t="shared" si="4"/>
        <v>5.173305742369374</v>
      </c>
      <c r="H317" s="148" t="s">
        <v>220</v>
      </c>
      <c r="I317" s="139" t="s">
        <v>43</v>
      </c>
      <c r="J317" s="661" t="s">
        <v>705</v>
      </c>
      <c r="K317" s="788" t="s">
        <v>1069</v>
      </c>
      <c r="L317" s="138" t="s">
        <v>44</v>
      </c>
      <c r="M317" s="307"/>
      <c r="N317" s="283"/>
    </row>
    <row r="318" spans="1:14" s="2" customFormat="1" ht="15" customHeight="1" x14ac:dyDescent="0.3">
      <c r="A318" s="137">
        <v>45580</v>
      </c>
      <c r="B318" s="81" t="s">
        <v>566</v>
      </c>
      <c r="C318" s="81" t="s">
        <v>113</v>
      </c>
      <c r="D318" s="144" t="s">
        <v>14</v>
      </c>
      <c r="E318" s="129">
        <v>50000</v>
      </c>
      <c r="F318" s="282">
        <v>3866</v>
      </c>
      <c r="G318" s="261">
        <f t="shared" si="4"/>
        <v>12.933264355923436</v>
      </c>
      <c r="H318" s="148" t="s">
        <v>149</v>
      </c>
      <c r="I318" s="139" t="s">
        <v>43</v>
      </c>
      <c r="J318" s="661" t="s">
        <v>705</v>
      </c>
      <c r="K318" s="788" t="s">
        <v>1069</v>
      </c>
      <c r="L318" s="138" t="s">
        <v>44</v>
      </c>
      <c r="M318" s="307"/>
      <c r="N318" s="283"/>
    </row>
    <row r="319" spans="1:14" s="2" customFormat="1" ht="15" customHeight="1" x14ac:dyDescent="0.3">
      <c r="A319" s="137">
        <v>45580</v>
      </c>
      <c r="B319" s="291" t="s">
        <v>320</v>
      </c>
      <c r="C319" s="291" t="s">
        <v>321</v>
      </c>
      <c r="D319" s="427" t="s">
        <v>14</v>
      </c>
      <c r="E319" s="124">
        <v>5000</v>
      </c>
      <c r="F319" s="282">
        <v>3866</v>
      </c>
      <c r="G319" s="261">
        <f t="shared" si="4"/>
        <v>1.2933264355923435</v>
      </c>
      <c r="H319" s="148" t="s">
        <v>41</v>
      </c>
      <c r="I319" s="139" t="s">
        <v>43</v>
      </c>
      <c r="J319" s="661" t="s">
        <v>512</v>
      </c>
      <c r="K319" s="788" t="s">
        <v>1069</v>
      </c>
      <c r="L319" s="138" t="s">
        <v>44</v>
      </c>
      <c r="M319" s="307"/>
      <c r="N319" s="283"/>
    </row>
    <row r="320" spans="1:14" s="2" customFormat="1" ht="15" customHeight="1" x14ac:dyDescent="0.3">
      <c r="A320" s="137">
        <v>45580</v>
      </c>
      <c r="B320" s="291" t="s">
        <v>320</v>
      </c>
      <c r="C320" s="291" t="s">
        <v>321</v>
      </c>
      <c r="D320" s="427" t="s">
        <v>14</v>
      </c>
      <c r="E320" s="124">
        <v>5000</v>
      </c>
      <c r="F320" s="282">
        <v>3866</v>
      </c>
      <c r="G320" s="261">
        <f t="shared" si="4"/>
        <v>1.2933264355923435</v>
      </c>
      <c r="H320" s="148" t="s">
        <v>41</v>
      </c>
      <c r="I320" s="139" t="s">
        <v>43</v>
      </c>
      <c r="J320" s="303" t="s">
        <v>512</v>
      </c>
      <c r="K320" s="788" t="s">
        <v>1069</v>
      </c>
      <c r="L320" s="138" t="s">
        <v>44</v>
      </c>
      <c r="M320" s="307"/>
      <c r="N320" s="283"/>
    </row>
    <row r="321" spans="1:14" s="2" customFormat="1" ht="15" customHeight="1" x14ac:dyDescent="0.3">
      <c r="A321" s="137">
        <v>45580</v>
      </c>
      <c r="B321" s="138" t="s">
        <v>186</v>
      </c>
      <c r="C321" s="138" t="s">
        <v>112</v>
      </c>
      <c r="D321" s="139" t="s">
        <v>117</v>
      </c>
      <c r="E321" s="142">
        <v>11000</v>
      </c>
      <c r="F321" s="282">
        <v>3866</v>
      </c>
      <c r="G321" s="261">
        <f t="shared" si="4"/>
        <v>2.8453181583031557</v>
      </c>
      <c r="H321" s="148" t="s">
        <v>148</v>
      </c>
      <c r="I321" s="139" t="s">
        <v>43</v>
      </c>
      <c r="J321" s="303" t="s">
        <v>598</v>
      </c>
      <c r="K321" s="788" t="s">
        <v>1069</v>
      </c>
      <c r="L321" s="138" t="s">
        <v>44</v>
      </c>
      <c r="M321" s="307"/>
      <c r="N321" s="283"/>
    </row>
    <row r="322" spans="1:14" s="2" customFormat="1" ht="15" customHeight="1" x14ac:dyDescent="0.3">
      <c r="A322" s="137">
        <v>45580</v>
      </c>
      <c r="B322" s="138" t="s">
        <v>186</v>
      </c>
      <c r="C322" s="138" t="s">
        <v>112</v>
      </c>
      <c r="D322" s="139" t="s">
        <v>117</v>
      </c>
      <c r="E322" s="142">
        <v>8000</v>
      </c>
      <c r="F322" s="282">
        <v>3866</v>
      </c>
      <c r="G322" s="261">
        <f t="shared" si="4"/>
        <v>2.0693222969477496</v>
      </c>
      <c r="H322" s="148" t="s">
        <v>148</v>
      </c>
      <c r="I322" s="139" t="s">
        <v>43</v>
      </c>
      <c r="J322" s="303" t="s">
        <v>598</v>
      </c>
      <c r="K322" s="788" t="s">
        <v>1069</v>
      </c>
      <c r="L322" s="138" t="s">
        <v>44</v>
      </c>
      <c r="M322" s="307"/>
      <c r="N322" s="283"/>
    </row>
    <row r="323" spans="1:14" s="2" customFormat="1" ht="15" customHeight="1" x14ac:dyDescent="0.3">
      <c r="A323" s="137">
        <v>45580</v>
      </c>
      <c r="B323" s="138" t="s">
        <v>186</v>
      </c>
      <c r="C323" s="138" t="s">
        <v>112</v>
      </c>
      <c r="D323" s="139" t="s">
        <v>117</v>
      </c>
      <c r="E323" s="142">
        <v>6000</v>
      </c>
      <c r="F323" s="282">
        <v>3866</v>
      </c>
      <c r="G323" s="261">
        <f t="shared" si="4"/>
        <v>1.5519917227108122</v>
      </c>
      <c r="H323" s="148" t="s">
        <v>148</v>
      </c>
      <c r="I323" s="139" t="s">
        <v>43</v>
      </c>
      <c r="J323" s="303" t="s">
        <v>598</v>
      </c>
      <c r="K323" s="788" t="s">
        <v>1069</v>
      </c>
      <c r="L323" s="138" t="s">
        <v>44</v>
      </c>
      <c r="M323" s="307"/>
      <c r="N323" s="283"/>
    </row>
    <row r="324" spans="1:14" s="2" customFormat="1" ht="15" customHeight="1" x14ac:dyDescent="0.3">
      <c r="A324" s="137">
        <v>45580</v>
      </c>
      <c r="B324" s="138" t="s">
        <v>186</v>
      </c>
      <c r="C324" s="138" t="s">
        <v>112</v>
      </c>
      <c r="D324" s="139" t="s">
        <v>117</v>
      </c>
      <c r="E324" s="142">
        <v>6000</v>
      </c>
      <c r="F324" s="282">
        <v>3866</v>
      </c>
      <c r="G324" s="261">
        <f t="shared" si="4"/>
        <v>1.5519917227108122</v>
      </c>
      <c r="H324" s="148" t="s">
        <v>148</v>
      </c>
      <c r="I324" s="139" t="s">
        <v>43</v>
      </c>
      <c r="J324" s="303" t="s">
        <v>598</v>
      </c>
      <c r="K324" s="788" t="s">
        <v>1069</v>
      </c>
      <c r="L324" s="138" t="s">
        <v>44</v>
      </c>
      <c r="M324" s="307"/>
      <c r="N324" s="283"/>
    </row>
    <row r="325" spans="1:14" s="2" customFormat="1" ht="15" customHeight="1" x14ac:dyDescent="0.3">
      <c r="A325" s="137">
        <v>45580</v>
      </c>
      <c r="B325" s="138" t="s">
        <v>186</v>
      </c>
      <c r="C325" s="138" t="s">
        <v>112</v>
      </c>
      <c r="D325" s="139" t="s">
        <v>117</v>
      </c>
      <c r="E325" s="142">
        <v>7000</v>
      </c>
      <c r="F325" s="282">
        <v>3866</v>
      </c>
      <c r="G325" s="261">
        <f t="shared" ref="G325:G390" si="5">E325/F325</f>
        <v>1.8106570098292809</v>
      </c>
      <c r="H325" s="148" t="s">
        <v>148</v>
      </c>
      <c r="I325" s="139" t="s">
        <v>43</v>
      </c>
      <c r="J325" s="303" t="s">
        <v>598</v>
      </c>
      <c r="K325" s="788" t="s">
        <v>1069</v>
      </c>
      <c r="L325" s="138" t="s">
        <v>44</v>
      </c>
      <c r="M325" s="307"/>
      <c r="N325" s="283"/>
    </row>
    <row r="326" spans="1:14" s="2" customFormat="1" ht="15" customHeight="1" x14ac:dyDescent="0.3">
      <c r="A326" s="137">
        <v>45580</v>
      </c>
      <c r="B326" s="138" t="s">
        <v>186</v>
      </c>
      <c r="C326" s="138" t="s">
        <v>112</v>
      </c>
      <c r="D326" s="139" t="s">
        <v>117</v>
      </c>
      <c r="E326" s="142">
        <v>12000</v>
      </c>
      <c r="F326" s="282">
        <v>3866</v>
      </c>
      <c r="G326" s="261">
        <f t="shared" si="5"/>
        <v>3.1039834454216244</v>
      </c>
      <c r="H326" s="148" t="s">
        <v>148</v>
      </c>
      <c r="I326" s="139" t="s">
        <v>43</v>
      </c>
      <c r="J326" s="303" t="s">
        <v>598</v>
      </c>
      <c r="K326" s="788" t="s">
        <v>1069</v>
      </c>
      <c r="L326" s="138" t="s">
        <v>44</v>
      </c>
      <c r="M326" s="307"/>
      <c r="N326" s="283"/>
    </row>
    <row r="327" spans="1:14" s="2" customFormat="1" ht="15" customHeight="1" x14ac:dyDescent="0.3">
      <c r="A327" s="137">
        <v>45580</v>
      </c>
      <c r="B327" s="138" t="s">
        <v>595</v>
      </c>
      <c r="C327" s="138" t="s">
        <v>187</v>
      </c>
      <c r="D327" s="139" t="s">
        <v>117</v>
      </c>
      <c r="E327" s="142">
        <v>5000</v>
      </c>
      <c r="F327" s="282">
        <v>3866</v>
      </c>
      <c r="G327" s="261">
        <f t="shared" si="5"/>
        <v>1.2933264355923435</v>
      </c>
      <c r="H327" s="148" t="s">
        <v>148</v>
      </c>
      <c r="I327" s="139" t="s">
        <v>43</v>
      </c>
      <c r="J327" s="303" t="s">
        <v>598</v>
      </c>
      <c r="K327" s="788" t="s">
        <v>1069</v>
      </c>
      <c r="L327" s="138" t="s">
        <v>44</v>
      </c>
      <c r="M327" s="307"/>
      <c r="N327" s="283"/>
    </row>
    <row r="328" spans="1:14" s="2" customFormat="1" ht="15" customHeight="1" x14ac:dyDescent="0.3">
      <c r="A328" s="137">
        <v>45580</v>
      </c>
      <c r="B328" s="138" t="s">
        <v>596</v>
      </c>
      <c r="C328" s="138" t="s">
        <v>187</v>
      </c>
      <c r="D328" s="139" t="s">
        <v>117</v>
      </c>
      <c r="E328" s="142">
        <v>10000</v>
      </c>
      <c r="F328" s="282">
        <v>3866</v>
      </c>
      <c r="G328" s="261">
        <f t="shared" si="5"/>
        <v>2.586652871184687</v>
      </c>
      <c r="H328" s="148" t="s">
        <v>148</v>
      </c>
      <c r="I328" s="139" t="s">
        <v>43</v>
      </c>
      <c r="J328" s="303" t="s">
        <v>598</v>
      </c>
      <c r="K328" s="788" t="s">
        <v>1069</v>
      </c>
      <c r="L328" s="138" t="s">
        <v>44</v>
      </c>
      <c r="M328" s="307"/>
      <c r="N328" s="283"/>
    </row>
    <row r="329" spans="1:14" s="2" customFormat="1" ht="15" customHeight="1" x14ac:dyDescent="0.3">
      <c r="A329" s="137">
        <v>45580</v>
      </c>
      <c r="B329" s="138" t="s">
        <v>597</v>
      </c>
      <c r="C329" s="138" t="s">
        <v>187</v>
      </c>
      <c r="D329" s="139" t="s">
        <v>117</v>
      </c>
      <c r="E329" s="142">
        <v>5000</v>
      </c>
      <c r="F329" s="282">
        <v>3866</v>
      </c>
      <c r="G329" s="261">
        <f t="shared" si="5"/>
        <v>1.2933264355923435</v>
      </c>
      <c r="H329" s="148" t="s">
        <v>148</v>
      </c>
      <c r="I329" s="139" t="s">
        <v>43</v>
      </c>
      <c r="J329" s="303" t="s">
        <v>598</v>
      </c>
      <c r="K329" s="788" t="s">
        <v>1069</v>
      </c>
      <c r="L329" s="138" t="s">
        <v>44</v>
      </c>
      <c r="M329" s="307"/>
      <c r="N329" s="283"/>
    </row>
    <row r="330" spans="1:14" s="2" customFormat="1" ht="15" customHeight="1" x14ac:dyDescent="0.3">
      <c r="A330" s="137">
        <v>45580</v>
      </c>
      <c r="B330" s="138" t="s">
        <v>1010</v>
      </c>
      <c r="C330" s="138" t="s">
        <v>1004</v>
      </c>
      <c r="D330" s="139" t="s">
        <v>696</v>
      </c>
      <c r="E330" s="142">
        <v>30000</v>
      </c>
      <c r="F330" s="282">
        <v>3866</v>
      </c>
      <c r="G330" s="261">
        <f t="shared" si="5"/>
        <v>7.759958613554061</v>
      </c>
      <c r="H330" s="148" t="s">
        <v>153</v>
      </c>
      <c r="I330" s="139" t="s">
        <v>43</v>
      </c>
      <c r="J330" s="303" t="s">
        <v>1033</v>
      </c>
      <c r="K330" s="788" t="s">
        <v>1069</v>
      </c>
      <c r="L330" s="138" t="s">
        <v>44</v>
      </c>
      <c r="M330" s="307"/>
      <c r="N330" s="283"/>
    </row>
    <row r="331" spans="1:14" s="2" customFormat="1" ht="15" customHeight="1" x14ac:dyDescent="0.3">
      <c r="A331" s="406">
        <v>45581</v>
      </c>
      <c r="B331" s="415" t="s">
        <v>111</v>
      </c>
      <c r="C331" s="415" t="s">
        <v>112</v>
      </c>
      <c r="D331" s="666" t="s">
        <v>110</v>
      </c>
      <c r="E331" s="398">
        <v>25000</v>
      </c>
      <c r="F331" s="282">
        <v>3866</v>
      </c>
      <c r="G331" s="261">
        <f t="shared" si="5"/>
        <v>6.466632177961718</v>
      </c>
      <c r="H331" s="148" t="s">
        <v>220</v>
      </c>
      <c r="I331" s="139" t="s">
        <v>43</v>
      </c>
      <c r="J331" s="303" t="s">
        <v>467</v>
      </c>
      <c r="K331" s="788" t="s">
        <v>1069</v>
      </c>
      <c r="L331" s="138" t="s">
        <v>44</v>
      </c>
      <c r="M331" s="307"/>
      <c r="N331" s="283"/>
    </row>
    <row r="332" spans="1:14" s="2" customFormat="1" ht="15" customHeight="1" x14ac:dyDescent="0.3">
      <c r="A332" s="406">
        <v>45581</v>
      </c>
      <c r="B332" s="415" t="s">
        <v>111</v>
      </c>
      <c r="C332" s="415" t="s">
        <v>112</v>
      </c>
      <c r="D332" s="666" t="s">
        <v>110</v>
      </c>
      <c r="E332" s="398">
        <v>8000</v>
      </c>
      <c r="F332" s="282">
        <v>3866</v>
      </c>
      <c r="G332" s="261">
        <f t="shared" si="5"/>
        <v>2.0693222969477496</v>
      </c>
      <c r="H332" s="148" t="s">
        <v>220</v>
      </c>
      <c r="I332" s="139" t="s">
        <v>43</v>
      </c>
      <c r="J332" s="303" t="s">
        <v>467</v>
      </c>
      <c r="K332" s="788" t="s">
        <v>1069</v>
      </c>
      <c r="L332" s="138" t="s">
        <v>44</v>
      </c>
      <c r="M332" s="307"/>
      <c r="N332" s="283"/>
    </row>
    <row r="333" spans="1:14" s="2" customFormat="1" ht="15" customHeight="1" x14ac:dyDescent="0.3">
      <c r="A333" s="406">
        <v>45581</v>
      </c>
      <c r="B333" s="415" t="s">
        <v>111</v>
      </c>
      <c r="C333" s="415" t="s">
        <v>112</v>
      </c>
      <c r="D333" s="666" t="s">
        <v>110</v>
      </c>
      <c r="E333" s="398">
        <v>18000</v>
      </c>
      <c r="F333" s="282">
        <v>3866</v>
      </c>
      <c r="G333" s="261">
        <f t="shared" si="5"/>
        <v>4.6559751681324366</v>
      </c>
      <c r="H333" s="148" t="s">
        <v>220</v>
      </c>
      <c r="I333" s="139" t="s">
        <v>43</v>
      </c>
      <c r="J333" s="303" t="s">
        <v>467</v>
      </c>
      <c r="K333" s="788" t="s">
        <v>1069</v>
      </c>
      <c r="L333" s="138" t="s">
        <v>44</v>
      </c>
      <c r="M333" s="307"/>
      <c r="N333" s="283"/>
    </row>
    <row r="334" spans="1:14" s="2" customFormat="1" ht="15" customHeight="1" x14ac:dyDescent="0.3">
      <c r="A334" s="406">
        <v>45581</v>
      </c>
      <c r="B334" s="415" t="s">
        <v>111</v>
      </c>
      <c r="C334" s="415" t="s">
        <v>112</v>
      </c>
      <c r="D334" s="666" t="s">
        <v>110</v>
      </c>
      <c r="E334" s="398">
        <v>27000</v>
      </c>
      <c r="F334" s="282">
        <v>3866</v>
      </c>
      <c r="G334" s="261">
        <f t="shared" si="5"/>
        <v>6.9839627521986554</v>
      </c>
      <c r="H334" s="148" t="s">
        <v>220</v>
      </c>
      <c r="I334" s="139" t="s">
        <v>43</v>
      </c>
      <c r="J334" s="303" t="s">
        <v>467</v>
      </c>
      <c r="K334" s="788" t="s">
        <v>1069</v>
      </c>
      <c r="L334" s="138" t="s">
        <v>44</v>
      </c>
      <c r="M334" s="307"/>
      <c r="N334" s="283"/>
    </row>
    <row r="335" spans="1:14" s="2" customFormat="1" ht="15" customHeight="1" x14ac:dyDescent="0.3">
      <c r="A335" s="406">
        <v>45581</v>
      </c>
      <c r="B335" s="415" t="s">
        <v>111</v>
      </c>
      <c r="C335" s="415" t="s">
        <v>112</v>
      </c>
      <c r="D335" s="666" t="s">
        <v>110</v>
      </c>
      <c r="E335" s="398">
        <v>15000</v>
      </c>
      <c r="F335" s="282">
        <v>3866</v>
      </c>
      <c r="G335" s="261">
        <f t="shared" si="5"/>
        <v>3.8799793067770305</v>
      </c>
      <c r="H335" s="148" t="s">
        <v>163</v>
      </c>
      <c r="I335" s="139" t="s">
        <v>43</v>
      </c>
      <c r="J335" s="303" t="s">
        <v>481</v>
      </c>
      <c r="K335" s="788" t="s">
        <v>1069</v>
      </c>
      <c r="L335" s="138" t="s">
        <v>44</v>
      </c>
      <c r="M335" s="307"/>
      <c r="N335" s="283"/>
    </row>
    <row r="336" spans="1:14" s="2" customFormat="1" ht="15" customHeight="1" x14ac:dyDescent="0.3">
      <c r="A336" s="406">
        <v>45581</v>
      </c>
      <c r="B336" s="415" t="s">
        <v>111</v>
      </c>
      <c r="C336" s="415" t="s">
        <v>112</v>
      </c>
      <c r="D336" s="666" t="s">
        <v>110</v>
      </c>
      <c r="E336" s="398">
        <v>10000</v>
      </c>
      <c r="F336" s="282">
        <v>3866</v>
      </c>
      <c r="G336" s="261">
        <f t="shared" si="5"/>
        <v>2.586652871184687</v>
      </c>
      <c r="H336" s="148" t="s">
        <v>163</v>
      </c>
      <c r="I336" s="139" t="s">
        <v>43</v>
      </c>
      <c r="J336" s="303" t="s">
        <v>481</v>
      </c>
      <c r="K336" s="788" t="s">
        <v>1069</v>
      </c>
      <c r="L336" s="138" t="s">
        <v>44</v>
      </c>
      <c r="M336" s="307"/>
      <c r="N336" s="283"/>
    </row>
    <row r="337" spans="1:14" s="2" customFormat="1" ht="15" customHeight="1" x14ac:dyDescent="0.3">
      <c r="A337" s="406">
        <v>45581</v>
      </c>
      <c r="B337" s="415" t="s">
        <v>111</v>
      </c>
      <c r="C337" s="415" t="s">
        <v>112</v>
      </c>
      <c r="D337" s="666" t="s">
        <v>110</v>
      </c>
      <c r="E337" s="398">
        <v>5000</v>
      </c>
      <c r="F337" s="282">
        <v>3866</v>
      </c>
      <c r="G337" s="261">
        <f t="shared" si="5"/>
        <v>1.2933264355923435</v>
      </c>
      <c r="H337" s="148" t="s">
        <v>163</v>
      </c>
      <c r="I337" s="139" t="s">
        <v>43</v>
      </c>
      <c r="J337" s="303" t="s">
        <v>481</v>
      </c>
      <c r="K337" s="788" t="s">
        <v>1069</v>
      </c>
      <c r="L337" s="138" t="s">
        <v>44</v>
      </c>
      <c r="M337" s="307"/>
      <c r="N337" s="283"/>
    </row>
    <row r="338" spans="1:14" s="2" customFormat="1" ht="15" customHeight="1" x14ac:dyDescent="0.3">
      <c r="A338" s="406">
        <v>45581</v>
      </c>
      <c r="B338" s="415" t="s">
        <v>111</v>
      </c>
      <c r="C338" s="415" t="s">
        <v>112</v>
      </c>
      <c r="D338" s="666" t="s">
        <v>110</v>
      </c>
      <c r="E338" s="398">
        <v>8000</v>
      </c>
      <c r="F338" s="282">
        <v>3866</v>
      </c>
      <c r="G338" s="261">
        <f t="shared" si="5"/>
        <v>2.0693222969477496</v>
      </c>
      <c r="H338" s="148" t="s">
        <v>163</v>
      </c>
      <c r="I338" s="139" t="s">
        <v>43</v>
      </c>
      <c r="J338" s="303" t="s">
        <v>481</v>
      </c>
      <c r="K338" s="788" t="s">
        <v>1069</v>
      </c>
      <c r="L338" s="138" t="s">
        <v>44</v>
      </c>
      <c r="M338" s="307"/>
      <c r="N338" s="283"/>
    </row>
    <row r="339" spans="1:14" s="2" customFormat="1" ht="15" customHeight="1" x14ac:dyDescent="0.3">
      <c r="A339" s="406">
        <v>45581</v>
      </c>
      <c r="B339" s="415" t="s">
        <v>111</v>
      </c>
      <c r="C339" s="415" t="s">
        <v>112</v>
      </c>
      <c r="D339" s="666" t="s">
        <v>110</v>
      </c>
      <c r="E339" s="398">
        <v>7000</v>
      </c>
      <c r="F339" s="282">
        <v>3866</v>
      </c>
      <c r="G339" s="261">
        <f t="shared" si="5"/>
        <v>1.8106570098292809</v>
      </c>
      <c r="H339" s="148" t="s">
        <v>163</v>
      </c>
      <c r="I339" s="139" t="s">
        <v>43</v>
      </c>
      <c r="J339" s="303" t="s">
        <v>481</v>
      </c>
      <c r="K339" s="788" t="s">
        <v>1069</v>
      </c>
      <c r="L339" s="138" t="s">
        <v>44</v>
      </c>
      <c r="M339" s="307"/>
      <c r="N339" s="283"/>
    </row>
    <row r="340" spans="1:14" s="2" customFormat="1" ht="15" customHeight="1" x14ac:dyDescent="0.3">
      <c r="A340" s="406">
        <v>45581</v>
      </c>
      <c r="B340" s="415" t="s">
        <v>111</v>
      </c>
      <c r="C340" s="415" t="s">
        <v>112</v>
      </c>
      <c r="D340" s="666" t="s">
        <v>110</v>
      </c>
      <c r="E340" s="398">
        <v>10000</v>
      </c>
      <c r="F340" s="282">
        <v>3866</v>
      </c>
      <c r="G340" s="261">
        <f t="shared" si="5"/>
        <v>2.586652871184687</v>
      </c>
      <c r="H340" s="148" t="s">
        <v>163</v>
      </c>
      <c r="I340" s="139" t="s">
        <v>43</v>
      </c>
      <c r="J340" s="303" t="s">
        <v>471</v>
      </c>
      <c r="K340" s="788" t="s">
        <v>1069</v>
      </c>
      <c r="L340" s="138" t="s">
        <v>44</v>
      </c>
      <c r="M340" s="307"/>
      <c r="N340" s="283"/>
    </row>
    <row r="341" spans="1:14" s="2" customFormat="1" ht="15" customHeight="1" x14ac:dyDescent="0.3">
      <c r="A341" s="406">
        <v>45581</v>
      </c>
      <c r="B341" s="415" t="s">
        <v>111</v>
      </c>
      <c r="C341" s="415" t="s">
        <v>112</v>
      </c>
      <c r="D341" s="666" t="s">
        <v>110</v>
      </c>
      <c r="E341" s="398">
        <v>20000</v>
      </c>
      <c r="F341" s="282">
        <v>3866</v>
      </c>
      <c r="G341" s="261">
        <f t="shared" si="5"/>
        <v>5.173305742369374</v>
      </c>
      <c r="H341" s="148" t="s">
        <v>163</v>
      </c>
      <c r="I341" s="139" t="s">
        <v>43</v>
      </c>
      <c r="J341" s="303" t="s">
        <v>481</v>
      </c>
      <c r="K341" s="788" t="s">
        <v>1069</v>
      </c>
      <c r="L341" s="138" t="s">
        <v>44</v>
      </c>
      <c r="M341" s="307"/>
      <c r="N341" s="283"/>
    </row>
    <row r="342" spans="1:14" s="2" customFormat="1" ht="15" customHeight="1" x14ac:dyDescent="0.3">
      <c r="A342" s="137">
        <v>45581</v>
      </c>
      <c r="B342" s="138" t="s">
        <v>111</v>
      </c>
      <c r="C342" s="138" t="s">
        <v>112</v>
      </c>
      <c r="D342" s="139" t="s">
        <v>117</v>
      </c>
      <c r="E342" s="124">
        <v>10000</v>
      </c>
      <c r="F342" s="282">
        <v>3866</v>
      </c>
      <c r="G342" s="261">
        <f t="shared" si="5"/>
        <v>2.586652871184687</v>
      </c>
      <c r="H342" s="148" t="s">
        <v>123</v>
      </c>
      <c r="I342" s="139" t="s">
        <v>43</v>
      </c>
      <c r="J342" s="303" t="s">
        <v>491</v>
      </c>
      <c r="K342" s="788" t="s">
        <v>1069</v>
      </c>
      <c r="L342" s="138" t="s">
        <v>44</v>
      </c>
      <c r="M342" s="307"/>
      <c r="N342" s="283"/>
    </row>
    <row r="343" spans="1:14" s="2" customFormat="1" ht="15" customHeight="1" x14ac:dyDescent="0.3">
      <c r="A343" s="137">
        <v>45581</v>
      </c>
      <c r="B343" s="138" t="s">
        <v>111</v>
      </c>
      <c r="C343" s="138" t="s">
        <v>112</v>
      </c>
      <c r="D343" s="139" t="s">
        <v>117</v>
      </c>
      <c r="E343" s="124">
        <v>9000</v>
      </c>
      <c r="F343" s="282">
        <v>3866</v>
      </c>
      <c r="G343" s="261">
        <f t="shared" si="5"/>
        <v>2.3279875840662183</v>
      </c>
      <c r="H343" s="148" t="s">
        <v>123</v>
      </c>
      <c r="I343" s="139" t="s">
        <v>43</v>
      </c>
      <c r="J343" s="303" t="s">
        <v>491</v>
      </c>
      <c r="K343" s="788" t="s">
        <v>1069</v>
      </c>
      <c r="L343" s="138" t="s">
        <v>44</v>
      </c>
      <c r="M343" s="307"/>
      <c r="N343" s="283"/>
    </row>
    <row r="344" spans="1:14" s="2" customFormat="1" ht="15" customHeight="1" x14ac:dyDescent="0.3">
      <c r="A344" s="137">
        <v>45581</v>
      </c>
      <c r="B344" s="138" t="s">
        <v>111</v>
      </c>
      <c r="C344" s="138" t="s">
        <v>112</v>
      </c>
      <c r="D344" s="139" t="s">
        <v>117</v>
      </c>
      <c r="E344" s="124">
        <v>9000</v>
      </c>
      <c r="F344" s="282">
        <v>3866</v>
      </c>
      <c r="G344" s="261">
        <f t="shared" si="5"/>
        <v>2.3279875840662183</v>
      </c>
      <c r="H344" s="148" t="s">
        <v>123</v>
      </c>
      <c r="I344" s="139" t="s">
        <v>43</v>
      </c>
      <c r="J344" s="303" t="s">
        <v>491</v>
      </c>
      <c r="K344" s="788" t="s">
        <v>1069</v>
      </c>
      <c r="L344" s="138" t="s">
        <v>44</v>
      </c>
      <c r="M344" s="307"/>
      <c r="N344" s="283"/>
    </row>
    <row r="345" spans="1:14" s="2" customFormat="1" ht="15" customHeight="1" x14ac:dyDescent="0.3">
      <c r="A345" s="137">
        <v>45581</v>
      </c>
      <c r="B345" s="291" t="s">
        <v>111</v>
      </c>
      <c r="C345" s="291" t="s">
        <v>112</v>
      </c>
      <c r="D345" s="427" t="s">
        <v>117</v>
      </c>
      <c r="E345" s="124">
        <v>8000</v>
      </c>
      <c r="F345" s="282">
        <v>3866</v>
      </c>
      <c r="G345" s="261">
        <f t="shared" si="5"/>
        <v>2.0693222969477496</v>
      </c>
      <c r="H345" s="148" t="s">
        <v>123</v>
      </c>
      <c r="I345" s="139" t="s">
        <v>43</v>
      </c>
      <c r="J345" s="303" t="s">
        <v>491</v>
      </c>
      <c r="K345" s="788" t="s">
        <v>1069</v>
      </c>
      <c r="L345" s="138" t="s">
        <v>44</v>
      </c>
      <c r="M345" s="307"/>
      <c r="N345" s="283"/>
    </row>
    <row r="346" spans="1:14" s="2" customFormat="1" ht="15" customHeight="1" x14ac:dyDescent="0.3">
      <c r="A346" s="137">
        <v>45581</v>
      </c>
      <c r="B346" s="415" t="s">
        <v>492</v>
      </c>
      <c r="C346" s="138" t="s">
        <v>122</v>
      </c>
      <c r="D346" s="139" t="s">
        <v>117</v>
      </c>
      <c r="E346" s="124">
        <v>20000</v>
      </c>
      <c r="F346" s="282">
        <v>3866</v>
      </c>
      <c r="G346" s="261">
        <f t="shared" si="5"/>
        <v>5.173305742369374</v>
      </c>
      <c r="H346" s="148" t="s">
        <v>123</v>
      </c>
      <c r="I346" s="139" t="s">
        <v>43</v>
      </c>
      <c r="J346" s="303" t="s">
        <v>491</v>
      </c>
      <c r="K346" s="788" t="s">
        <v>1069</v>
      </c>
      <c r="L346" s="138" t="s">
        <v>44</v>
      </c>
      <c r="M346" s="307"/>
      <c r="N346" s="283"/>
    </row>
    <row r="347" spans="1:14" s="2" customFormat="1" ht="15" customHeight="1" x14ac:dyDescent="0.3">
      <c r="A347" s="406">
        <v>45581</v>
      </c>
      <c r="B347" s="126" t="s">
        <v>111</v>
      </c>
      <c r="C347" s="126" t="s">
        <v>112</v>
      </c>
      <c r="D347" s="126" t="s">
        <v>14</v>
      </c>
      <c r="E347" s="790">
        <v>10000</v>
      </c>
      <c r="F347" s="282">
        <v>3866</v>
      </c>
      <c r="G347" s="261">
        <f t="shared" si="5"/>
        <v>2.586652871184687</v>
      </c>
      <c r="H347" s="148" t="s">
        <v>196</v>
      </c>
      <c r="I347" s="139" t="s">
        <v>43</v>
      </c>
      <c r="J347" s="363" t="s">
        <v>637</v>
      </c>
      <c r="K347" s="788" t="s">
        <v>1069</v>
      </c>
      <c r="L347" s="138" t="s">
        <v>44</v>
      </c>
      <c r="M347" s="307"/>
      <c r="N347" s="283"/>
    </row>
    <row r="348" spans="1:14" s="2" customFormat="1" ht="15" customHeight="1" x14ac:dyDescent="0.3">
      <c r="A348" s="406">
        <v>45581</v>
      </c>
      <c r="B348" s="126" t="s">
        <v>111</v>
      </c>
      <c r="C348" s="126" t="s">
        <v>112</v>
      </c>
      <c r="D348" s="126" t="s">
        <v>14</v>
      </c>
      <c r="E348" s="790">
        <v>7000</v>
      </c>
      <c r="F348" s="282">
        <v>3866</v>
      </c>
      <c r="G348" s="261">
        <f t="shared" si="5"/>
        <v>1.8106570098292809</v>
      </c>
      <c r="H348" s="148" t="s">
        <v>196</v>
      </c>
      <c r="I348" s="139" t="s">
        <v>43</v>
      </c>
      <c r="J348" s="363" t="s">
        <v>637</v>
      </c>
      <c r="K348" s="788" t="s">
        <v>1069</v>
      </c>
      <c r="L348" s="138" t="s">
        <v>44</v>
      </c>
      <c r="M348" s="307"/>
      <c r="N348" s="283"/>
    </row>
    <row r="349" spans="1:14" s="2" customFormat="1" ht="15" customHeight="1" x14ac:dyDescent="0.3">
      <c r="A349" s="406">
        <v>45581</v>
      </c>
      <c r="B349" s="126" t="s">
        <v>111</v>
      </c>
      <c r="C349" s="126" t="s">
        <v>112</v>
      </c>
      <c r="D349" s="126" t="s">
        <v>14</v>
      </c>
      <c r="E349" s="790">
        <v>5000</v>
      </c>
      <c r="F349" s="282">
        <v>3866</v>
      </c>
      <c r="G349" s="261">
        <f t="shared" si="5"/>
        <v>1.2933264355923435</v>
      </c>
      <c r="H349" s="148" t="s">
        <v>196</v>
      </c>
      <c r="I349" s="139" t="s">
        <v>43</v>
      </c>
      <c r="J349" s="363" t="s">
        <v>637</v>
      </c>
      <c r="K349" s="788" t="s">
        <v>1069</v>
      </c>
      <c r="L349" s="138" t="s">
        <v>44</v>
      </c>
      <c r="M349" s="307"/>
      <c r="N349" s="283"/>
    </row>
    <row r="350" spans="1:14" s="2" customFormat="1" ht="15" customHeight="1" x14ac:dyDescent="0.3">
      <c r="A350" s="406">
        <v>45581</v>
      </c>
      <c r="B350" s="126" t="s">
        <v>111</v>
      </c>
      <c r="C350" s="126" t="s">
        <v>112</v>
      </c>
      <c r="D350" s="126" t="s">
        <v>14</v>
      </c>
      <c r="E350" s="790">
        <v>3000</v>
      </c>
      <c r="F350" s="282">
        <v>3866</v>
      </c>
      <c r="G350" s="261">
        <f t="shared" si="5"/>
        <v>0.7759958613554061</v>
      </c>
      <c r="H350" s="148" t="s">
        <v>196</v>
      </c>
      <c r="I350" s="139" t="s">
        <v>43</v>
      </c>
      <c r="J350" s="363" t="s">
        <v>637</v>
      </c>
      <c r="K350" s="788" t="s">
        <v>1069</v>
      </c>
      <c r="L350" s="138" t="s">
        <v>44</v>
      </c>
      <c r="M350" s="307"/>
      <c r="N350" s="283"/>
    </row>
    <row r="351" spans="1:14" s="2" customFormat="1" ht="15" customHeight="1" x14ac:dyDescent="0.3">
      <c r="A351" s="406">
        <v>45581</v>
      </c>
      <c r="B351" s="126" t="s">
        <v>111</v>
      </c>
      <c r="C351" s="126" t="s">
        <v>112</v>
      </c>
      <c r="D351" s="126" t="s">
        <v>14</v>
      </c>
      <c r="E351" s="790">
        <v>2000</v>
      </c>
      <c r="F351" s="282">
        <v>3866</v>
      </c>
      <c r="G351" s="261">
        <f t="shared" si="5"/>
        <v>0.5173305742369374</v>
      </c>
      <c r="H351" s="148" t="s">
        <v>196</v>
      </c>
      <c r="I351" s="139" t="s">
        <v>43</v>
      </c>
      <c r="J351" s="363" t="s">
        <v>637</v>
      </c>
      <c r="K351" s="788" t="s">
        <v>1069</v>
      </c>
      <c r="L351" s="138" t="s">
        <v>44</v>
      </c>
      <c r="M351" s="307"/>
      <c r="N351" s="283"/>
    </row>
    <row r="352" spans="1:14" s="2" customFormat="1" ht="15" customHeight="1" x14ac:dyDescent="0.3">
      <c r="A352" s="406">
        <v>45581</v>
      </c>
      <c r="B352" s="126" t="s">
        <v>111</v>
      </c>
      <c r="C352" s="126" t="s">
        <v>112</v>
      </c>
      <c r="D352" s="126" t="s">
        <v>14</v>
      </c>
      <c r="E352" s="790">
        <v>10000</v>
      </c>
      <c r="F352" s="282">
        <v>3866</v>
      </c>
      <c r="G352" s="261">
        <f t="shared" si="5"/>
        <v>2.586652871184687</v>
      </c>
      <c r="H352" s="148" t="s">
        <v>196</v>
      </c>
      <c r="I352" s="139" t="s">
        <v>43</v>
      </c>
      <c r="J352" s="363" t="s">
        <v>637</v>
      </c>
      <c r="K352" s="788" t="s">
        <v>1069</v>
      </c>
      <c r="L352" s="138" t="s">
        <v>44</v>
      </c>
      <c r="M352" s="307"/>
      <c r="N352" s="283"/>
    </row>
    <row r="353" spans="1:14" s="2" customFormat="1" ht="15" customHeight="1" x14ac:dyDescent="0.3">
      <c r="A353" s="406">
        <v>45581</v>
      </c>
      <c r="B353" s="126" t="s">
        <v>494</v>
      </c>
      <c r="C353" s="415" t="s">
        <v>269</v>
      </c>
      <c r="D353" s="126" t="s">
        <v>79</v>
      </c>
      <c r="E353" s="790">
        <v>30000</v>
      </c>
      <c r="F353" s="282">
        <v>3866</v>
      </c>
      <c r="G353" s="261">
        <f t="shared" si="5"/>
        <v>7.759958613554061</v>
      </c>
      <c r="H353" s="148" t="s">
        <v>196</v>
      </c>
      <c r="I353" s="139" t="s">
        <v>43</v>
      </c>
      <c r="J353" s="363" t="s">
        <v>836</v>
      </c>
      <c r="K353" s="788" t="s">
        <v>1069</v>
      </c>
      <c r="L353" s="138" t="s">
        <v>44</v>
      </c>
      <c r="M353" s="307"/>
      <c r="N353" s="283"/>
    </row>
    <row r="354" spans="1:14" s="2" customFormat="1" ht="15" customHeight="1" x14ac:dyDescent="0.3">
      <c r="A354" s="406">
        <v>45581</v>
      </c>
      <c r="B354" s="126" t="s">
        <v>495</v>
      </c>
      <c r="C354" s="415" t="s">
        <v>269</v>
      </c>
      <c r="D354" s="126" t="s">
        <v>79</v>
      </c>
      <c r="E354" s="790">
        <v>15000</v>
      </c>
      <c r="F354" s="282">
        <v>3866</v>
      </c>
      <c r="G354" s="261">
        <f t="shared" si="5"/>
        <v>3.8799793067770305</v>
      </c>
      <c r="H354" s="148" t="s">
        <v>196</v>
      </c>
      <c r="I354" s="139" t="s">
        <v>43</v>
      </c>
      <c r="J354" s="363" t="s">
        <v>836</v>
      </c>
      <c r="K354" s="788" t="s">
        <v>1069</v>
      </c>
      <c r="L354" s="138" t="s">
        <v>44</v>
      </c>
      <c r="M354" s="307"/>
      <c r="N354" s="283"/>
    </row>
    <row r="355" spans="1:14" s="2" customFormat="1" ht="15" customHeight="1" x14ac:dyDescent="0.3">
      <c r="A355" s="406">
        <v>45581</v>
      </c>
      <c r="B355" s="126" t="s">
        <v>503</v>
      </c>
      <c r="C355" s="415" t="s">
        <v>269</v>
      </c>
      <c r="D355" s="126" t="s">
        <v>79</v>
      </c>
      <c r="E355" s="790">
        <v>16000</v>
      </c>
      <c r="F355" s="282">
        <v>3866</v>
      </c>
      <c r="G355" s="261">
        <f t="shared" si="5"/>
        <v>4.1386445938954992</v>
      </c>
      <c r="H355" s="148" t="s">
        <v>196</v>
      </c>
      <c r="I355" s="139" t="s">
        <v>43</v>
      </c>
      <c r="J355" s="363" t="s">
        <v>839</v>
      </c>
      <c r="K355" s="788" t="s">
        <v>1069</v>
      </c>
      <c r="L355" s="138" t="s">
        <v>44</v>
      </c>
      <c r="M355" s="307"/>
      <c r="N355" s="283"/>
    </row>
    <row r="356" spans="1:14" s="2" customFormat="1" ht="15" customHeight="1" x14ac:dyDescent="0.3">
      <c r="A356" s="406">
        <v>45581</v>
      </c>
      <c r="B356" s="126" t="s">
        <v>504</v>
      </c>
      <c r="C356" s="415" t="s">
        <v>269</v>
      </c>
      <c r="D356" s="126" t="s">
        <v>79</v>
      </c>
      <c r="E356" s="790">
        <v>32000</v>
      </c>
      <c r="F356" s="282">
        <v>3866</v>
      </c>
      <c r="G356" s="261">
        <f t="shared" si="5"/>
        <v>8.2772891877909984</v>
      </c>
      <c r="H356" s="148" t="s">
        <v>196</v>
      </c>
      <c r="I356" s="139" t="s">
        <v>43</v>
      </c>
      <c r="J356" s="363" t="s">
        <v>836</v>
      </c>
      <c r="K356" s="788" t="s">
        <v>1069</v>
      </c>
      <c r="L356" s="138" t="s">
        <v>44</v>
      </c>
      <c r="M356" s="307"/>
      <c r="N356" s="283"/>
    </row>
    <row r="357" spans="1:14" s="2" customFormat="1" ht="15" customHeight="1" x14ac:dyDescent="0.3">
      <c r="A357" s="406">
        <v>45581</v>
      </c>
      <c r="B357" s="126" t="s">
        <v>1034</v>
      </c>
      <c r="C357" s="415" t="s">
        <v>269</v>
      </c>
      <c r="D357" s="126" t="s">
        <v>79</v>
      </c>
      <c r="E357" s="790">
        <v>15000</v>
      </c>
      <c r="F357" s="282">
        <v>3866</v>
      </c>
      <c r="G357" s="261">
        <f t="shared" si="5"/>
        <v>3.8799793067770305</v>
      </c>
      <c r="H357" s="148" t="s">
        <v>196</v>
      </c>
      <c r="I357" s="139" t="s">
        <v>43</v>
      </c>
      <c r="J357" s="363" t="s">
        <v>837</v>
      </c>
      <c r="K357" s="788" t="s">
        <v>1069</v>
      </c>
      <c r="L357" s="138" t="s">
        <v>44</v>
      </c>
      <c r="M357" s="307"/>
      <c r="N357" s="283"/>
    </row>
    <row r="358" spans="1:14" s="2" customFormat="1" ht="15" customHeight="1" x14ac:dyDescent="0.3">
      <c r="A358" s="406">
        <v>45581</v>
      </c>
      <c r="B358" s="126" t="s">
        <v>1034</v>
      </c>
      <c r="C358" s="415" t="s">
        <v>269</v>
      </c>
      <c r="D358" s="126" t="s">
        <v>79</v>
      </c>
      <c r="E358" s="790">
        <v>15000</v>
      </c>
      <c r="F358" s="282">
        <v>3866</v>
      </c>
      <c r="G358" s="261">
        <f t="shared" si="5"/>
        <v>3.8799793067770305</v>
      </c>
      <c r="H358" s="148" t="s">
        <v>196</v>
      </c>
      <c r="I358" s="139" t="s">
        <v>43</v>
      </c>
      <c r="J358" s="363" t="s">
        <v>838</v>
      </c>
      <c r="K358" s="788" t="s">
        <v>1069</v>
      </c>
      <c r="L358" s="138"/>
      <c r="M358" s="307"/>
      <c r="N358" s="283"/>
    </row>
    <row r="359" spans="1:14" s="2" customFormat="1" ht="15" customHeight="1" x14ac:dyDescent="0.3">
      <c r="A359" s="406">
        <v>45581</v>
      </c>
      <c r="B359" s="126" t="s">
        <v>506</v>
      </c>
      <c r="C359" s="415" t="s">
        <v>269</v>
      </c>
      <c r="D359" s="126" t="s">
        <v>79</v>
      </c>
      <c r="E359" s="790">
        <v>30000</v>
      </c>
      <c r="F359" s="282">
        <v>3866</v>
      </c>
      <c r="G359" s="261">
        <f t="shared" si="5"/>
        <v>7.759958613554061</v>
      </c>
      <c r="H359" s="148" t="s">
        <v>196</v>
      </c>
      <c r="I359" s="139" t="s">
        <v>43</v>
      </c>
      <c r="J359" s="363" t="s">
        <v>840</v>
      </c>
      <c r="K359" s="788" t="s">
        <v>1069</v>
      </c>
      <c r="L359" s="138" t="s">
        <v>44</v>
      </c>
      <c r="M359" s="307"/>
      <c r="N359" s="283"/>
    </row>
    <row r="360" spans="1:14" s="2" customFormat="1" ht="15" customHeight="1" x14ac:dyDescent="0.3">
      <c r="A360" s="406">
        <v>45581</v>
      </c>
      <c r="B360" s="126" t="s">
        <v>507</v>
      </c>
      <c r="C360" s="415" t="s">
        <v>269</v>
      </c>
      <c r="D360" s="126" t="s">
        <v>79</v>
      </c>
      <c r="E360" s="790">
        <v>5600</v>
      </c>
      <c r="F360" s="282">
        <v>3866</v>
      </c>
      <c r="G360" s="261">
        <f t="shared" si="5"/>
        <v>1.4485256078634248</v>
      </c>
      <c r="H360" s="148" t="s">
        <v>196</v>
      </c>
      <c r="I360" s="139" t="s">
        <v>43</v>
      </c>
      <c r="J360" s="363" t="s">
        <v>839</v>
      </c>
      <c r="K360" s="788" t="s">
        <v>1069</v>
      </c>
      <c r="L360" s="138" t="s">
        <v>44</v>
      </c>
      <c r="M360" s="307"/>
      <c r="N360" s="283"/>
    </row>
    <row r="361" spans="1:14" s="2" customFormat="1" ht="15" customHeight="1" x14ac:dyDescent="0.3">
      <c r="A361" s="406">
        <v>45581</v>
      </c>
      <c r="B361" s="126" t="s">
        <v>508</v>
      </c>
      <c r="C361" s="415" t="s">
        <v>269</v>
      </c>
      <c r="D361" s="126" t="s">
        <v>79</v>
      </c>
      <c r="E361" s="790">
        <v>72000</v>
      </c>
      <c r="F361" s="282">
        <v>3866</v>
      </c>
      <c r="G361" s="261">
        <f t="shared" si="5"/>
        <v>18.623900672529746</v>
      </c>
      <c r="H361" s="148" t="s">
        <v>196</v>
      </c>
      <c r="I361" s="139" t="s">
        <v>43</v>
      </c>
      <c r="J361" s="363" t="s">
        <v>839</v>
      </c>
      <c r="K361" s="788" t="s">
        <v>1069</v>
      </c>
      <c r="L361" s="138" t="s">
        <v>44</v>
      </c>
      <c r="M361" s="307"/>
      <c r="N361" s="283"/>
    </row>
    <row r="362" spans="1:14" s="2" customFormat="1" ht="15" customHeight="1" x14ac:dyDescent="0.3">
      <c r="A362" s="406">
        <v>45581</v>
      </c>
      <c r="B362" s="126" t="s">
        <v>509</v>
      </c>
      <c r="C362" s="415" t="s">
        <v>269</v>
      </c>
      <c r="D362" s="126" t="s">
        <v>79</v>
      </c>
      <c r="E362" s="790">
        <v>16000</v>
      </c>
      <c r="F362" s="282">
        <v>3866</v>
      </c>
      <c r="G362" s="261">
        <f t="shared" si="5"/>
        <v>4.1386445938954992</v>
      </c>
      <c r="H362" s="148" t="s">
        <v>196</v>
      </c>
      <c r="I362" s="139" t="s">
        <v>43</v>
      </c>
      <c r="J362" s="363" t="s">
        <v>839</v>
      </c>
      <c r="K362" s="788" t="s">
        <v>1069</v>
      </c>
      <c r="L362" s="138" t="s">
        <v>44</v>
      </c>
      <c r="M362" s="307"/>
      <c r="N362" s="283"/>
    </row>
    <row r="363" spans="1:14" s="2" customFormat="1" ht="15" customHeight="1" x14ac:dyDescent="0.3">
      <c r="A363" s="137">
        <v>45581</v>
      </c>
      <c r="B363" s="291" t="s">
        <v>320</v>
      </c>
      <c r="C363" s="291" t="s">
        <v>321</v>
      </c>
      <c r="D363" s="427" t="s">
        <v>14</v>
      </c>
      <c r="E363" s="134">
        <v>5000</v>
      </c>
      <c r="F363" s="282">
        <v>3866</v>
      </c>
      <c r="G363" s="261">
        <f t="shared" si="5"/>
        <v>1.2933264355923435</v>
      </c>
      <c r="H363" s="148" t="s">
        <v>41</v>
      </c>
      <c r="I363" s="139" t="s">
        <v>43</v>
      </c>
      <c r="J363" s="303" t="s">
        <v>515</v>
      </c>
      <c r="K363" s="788" t="s">
        <v>1069</v>
      </c>
      <c r="L363" s="138" t="s">
        <v>44</v>
      </c>
      <c r="M363" s="307"/>
      <c r="N363" s="283"/>
    </row>
    <row r="364" spans="1:14" s="2" customFormat="1" ht="15" customHeight="1" x14ac:dyDescent="0.3">
      <c r="A364" s="137">
        <v>45581</v>
      </c>
      <c r="B364" s="291" t="s">
        <v>320</v>
      </c>
      <c r="C364" s="291" t="s">
        <v>321</v>
      </c>
      <c r="D364" s="427" t="s">
        <v>14</v>
      </c>
      <c r="E364" s="134">
        <v>4000</v>
      </c>
      <c r="F364" s="282">
        <v>3866</v>
      </c>
      <c r="G364" s="261">
        <f t="shared" si="5"/>
        <v>1.0346611484738748</v>
      </c>
      <c r="H364" s="148" t="s">
        <v>41</v>
      </c>
      <c r="I364" s="139" t="s">
        <v>43</v>
      </c>
      <c r="J364" s="303" t="s">
        <v>515</v>
      </c>
      <c r="K364" s="788" t="s">
        <v>1069</v>
      </c>
      <c r="L364" s="138" t="s">
        <v>44</v>
      </c>
      <c r="M364" s="307"/>
      <c r="N364" s="283"/>
    </row>
    <row r="365" spans="1:14" s="2" customFormat="1" ht="15" customHeight="1" x14ac:dyDescent="0.3">
      <c r="A365" s="137">
        <v>45581</v>
      </c>
      <c r="B365" s="291" t="s">
        <v>320</v>
      </c>
      <c r="C365" s="291" t="s">
        <v>321</v>
      </c>
      <c r="D365" s="427" t="s">
        <v>14</v>
      </c>
      <c r="E365" s="134">
        <v>2000</v>
      </c>
      <c r="F365" s="282">
        <v>3866</v>
      </c>
      <c r="G365" s="261">
        <f t="shared" si="5"/>
        <v>0.5173305742369374</v>
      </c>
      <c r="H365" s="148" t="s">
        <v>41</v>
      </c>
      <c r="I365" s="139" t="s">
        <v>43</v>
      </c>
      <c r="J365" s="303" t="s">
        <v>515</v>
      </c>
      <c r="K365" s="788" t="s">
        <v>1069</v>
      </c>
      <c r="L365" s="138" t="s">
        <v>44</v>
      </c>
      <c r="M365" s="307"/>
      <c r="N365" s="283"/>
    </row>
    <row r="366" spans="1:14" s="2" customFormat="1" ht="15" customHeight="1" x14ac:dyDescent="0.3">
      <c r="A366" s="137">
        <v>45581</v>
      </c>
      <c r="B366" s="291" t="s">
        <v>320</v>
      </c>
      <c r="C366" s="291" t="s">
        <v>321</v>
      </c>
      <c r="D366" s="427" t="s">
        <v>14</v>
      </c>
      <c r="E366" s="134">
        <v>4000</v>
      </c>
      <c r="F366" s="282">
        <v>3866</v>
      </c>
      <c r="G366" s="261">
        <f t="shared" si="5"/>
        <v>1.0346611484738748</v>
      </c>
      <c r="H366" s="148" t="s">
        <v>41</v>
      </c>
      <c r="I366" s="139" t="s">
        <v>43</v>
      </c>
      <c r="J366" s="303" t="s">
        <v>515</v>
      </c>
      <c r="K366" s="788" t="s">
        <v>1069</v>
      </c>
      <c r="L366" s="138" t="s">
        <v>44</v>
      </c>
      <c r="M366" s="307"/>
      <c r="N366" s="283"/>
    </row>
    <row r="367" spans="1:14" s="2" customFormat="1" ht="15" customHeight="1" x14ac:dyDescent="0.3">
      <c r="A367" s="137">
        <v>45581</v>
      </c>
      <c r="B367" s="291" t="s">
        <v>984</v>
      </c>
      <c r="C367" s="138" t="s">
        <v>265</v>
      </c>
      <c r="D367" s="427" t="s">
        <v>14</v>
      </c>
      <c r="E367" s="134">
        <v>42000</v>
      </c>
      <c r="F367" s="282">
        <v>3866</v>
      </c>
      <c r="G367" s="261">
        <f t="shared" si="5"/>
        <v>10.863942058975686</v>
      </c>
      <c r="H367" s="148" t="s">
        <v>41</v>
      </c>
      <c r="I367" s="139" t="s">
        <v>43</v>
      </c>
      <c r="J367" s="303" t="s">
        <v>703</v>
      </c>
      <c r="K367" s="788" t="s">
        <v>1069</v>
      </c>
      <c r="L367" s="138" t="s">
        <v>44</v>
      </c>
      <c r="M367" s="307"/>
      <c r="N367" s="283"/>
    </row>
    <row r="368" spans="1:14" s="2" customFormat="1" ht="15" customHeight="1" x14ac:dyDescent="0.3">
      <c r="A368" s="137">
        <v>45581</v>
      </c>
      <c r="B368" s="291" t="s">
        <v>559</v>
      </c>
      <c r="C368" s="138" t="s">
        <v>265</v>
      </c>
      <c r="D368" s="427" t="s">
        <v>14</v>
      </c>
      <c r="E368" s="134">
        <v>24000</v>
      </c>
      <c r="F368" s="282">
        <v>3866</v>
      </c>
      <c r="G368" s="261">
        <f t="shared" si="5"/>
        <v>6.2079668908432488</v>
      </c>
      <c r="H368" s="148" t="s">
        <v>41</v>
      </c>
      <c r="I368" s="139" t="s">
        <v>43</v>
      </c>
      <c r="J368" s="303" t="s">
        <v>515</v>
      </c>
      <c r="K368" s="788" t="s">
        <v>1069</v>
      </c>
      <c r="L368" s="138" t="s">
        <v>44</v>
      </c>
      <c r="M368" s="307"/>
      <c r="N368" s="283"/>
    </row>
    <row r="369" spans="1:14" s="2" customFormat="1" ht="15" customHeight="1" x14ac:dyDescent="0.3">
      <c r="A369" s="137">
        <v>45582</v>
      </c>
      <c r="B369" s="138" t="s">
        <v>111</v>
      </c>
      <c r="C369" s="138" t="s">
        <v>112</v>
      </c>
      <c r="D369" s="139" t="s">
        <v>117</v>
      </c>
      <c r="E369" s="124">
        <v>10000</v>
      </c>
      <c r="F369" s="282">
        <v>3866</v>
      </c>
      <c r="G369" s="261">
        <f t="shared" si="5"/>
        <v>2.586652871184687</v>
      </c>
      <c r="H369" s="148" t="s">
        <v>123</v>
      </c>
      <c r="I369" s="139" t="s">
        <v>43</v>
      </c>
      <c r="J369" s="303" t="s">
        <v>516</v>
      </c>
      <c r="K369" s="788" t="s">
        <v>1069</v>
      </c>
      <c r="L369" s="138" t="s">
        <v>44</v>
      </c>
      <c r="M369" s="307"/>
      <c r="N369" s="283"/>
    </row>
    <row r="370" spans="1:14" s="2" customFormat="1" ht="15" customHeight="1" x14ac:dyDescent="0.3">
      <c r="A370" s="137">
        <v>45582</v>
      </c>
      <c r="B370" s="138" t="s">
        <v>111</v>
      </c>
      <c r="C370" s="138" t="s">
        <v>112</v>
      </c>
      <c r="D370" s="139" t="s">
        <v>117</v>
      </c>
      <c r="E370" s="124">
        <v>18000</v>
      </c>
      <c r="F370" s="282">
        <v>3866</v>
      </c>
      <c r="G370" s="261">
        <f t="shared" si="5"/>
        <v>4.6559751681324366</v>
      </c>
      <c r="H370" s="148" t="s">
        <v>123</v>
      </c>
      <c r="I370" s="139" t="s">
        <v>43</v>
      </c>
      <c r="J370" s="303" t="s">
        <v>516</v>
      </c>
      <c r="K370" s="788" t="s">
        <v>1069</v>
      </c>
      <c r="L370" s="138" t="s">
        <v>44</v>
      </c>
      <c r="M370" s="307"/>
      <c r="N370" s="283"/>
    </row>
    <row r="371" spans="1:14" s="2" customFormat="1" ht="15" customHeight="1" x14ac:dyDescent="0.3">
      <c r="A371" s="137">
        <v>45582</v>
      </c>
      <c r="B371" s="138" t="s">
        <v>111</v>
      </c>
      <c r="C371" s="138" t="s">
        <v>112</v>
      </c>
      <c r="D371" s="139" t="s">
        <v>117</v>
      </c>
      <c r="E371" s="124">
        <v>8000</v>
      </c>
      <c r="F371" s="282">
        <v>3866</v>
      </c>
      <c r="G371" s="261">
        <f t="shared" si="5"/>
        <v>2.0693222969477496</v>
      </c>
      <c r="H371" s="148" t="s">
        <v>123</v>
      </c>
      <c r="I371" s="139" t="s">
        <v>43</v>
      </c>
      <c r="J371" s="303" t="s">
        <v>516</v>
      </c>
      <c r="K371" s="788" t="s">
        <v>1069</v>
      </c>
      <c r="L371" s="138" t="s">
        <v>44</v>
      </c>
      <c r="M371" s="307"/>
      <c r="N371" s="283"/>
    </row>
    <row r="372" spans="1:14" s="2" customFormat="1" ht="15" customHeight="1" x14ac:dyDescent="0.3">
      <c r="A372" s="137">
        <v>45582</v>
      </c>
      <c r="B372" s="138" t="s">
        <v>111</v>
      </c>
      <c r="C372" s="138" t="s">
        <v>112</v>
      </c>
      <c r="D372" s="139" t="s">
        <v>117</v>
      </c>
      <c r="E372" s="124">
        <v>10000</v>
      </c>
      <c r="F372" s="282">
        <v>3866</v>
      </c>
      <c r="G372" s="261">
        <f t="shared" si="5"/>
        <v>2.586652871184687</v>
      </c>
      <c r="H372" s="148" t="s">
        <v>123</v>
      </c>
      <c r="I372" s="139" t="s">
        <v>43</v>
      </c>
      <c r="J372" s="303" t="s">
        <v>516</v>
      </c>
      <c r="K372" s="788" t="s">
        <v>1069</v>
      </c>
      <c r="L372" s="138" t="s">
        <v>44</v>
      </c>
      <c r="M372" s="307"/>
      <c r="N372" s="283"/>
    </row>
    <row r="373" spans="1:14" s="2" customFormat="1" ht="15" customHeight="1" x14ac:dyDescent="0.3">
      <c r="A373" s="137">
        <v>45582</v>
      </c>
      <c r="B373" s="138" t="s">
        <v>517</v>
      </c>
      <c r="C373" s="138" t="s">
        <v>122</v>
      </c>
      <c r="D373" s="139" t="s">
        <v>117</v>
      </c>
      <c r="E373" s="124">
        <v>20000</v>
      </c>
      <c r="F373" s="282">
        <v>3866</v>
      </c>
      <c r="G373" s="261">
        <f t="shared" si="5"/>
        <v>5.173305742369374</v>
      </c>
      <c r="H373" s="148" t="s">
        <v>123</v>
      </c>
      <c r="I373" s="139" t="s">
        <v>43</v>
      </c>
      <c r="J373" s="303" t="s">
        <v>516</v>
      </c>
      <c r="K373" s="788" t="s">
        <v>1069</v>
      </c>
      <c r="L373" s="138" t="s">
        <v>44</v>
      </c>
      <c r="M373" s="307"/>
      <c r="N373" s="283"/>
    </row>
    <row r="374" spans="1:14" s="2" customFormat="1" ht="15" customHeight="1" x14ac:dyDescent="0.3">
      <c r="A374" s="406">
        <v>45582</v>
      </c>
      <c r="B374" s="415" t="s">
        <v>111</v>
      </c>
      <c r="C374" s="415" t="s">
        <v>112</v>
      </c>
      <c r="D374" s="666" t="s">
        <v>110</v>
      </c>
      <c r="E374" s="398">
        <v>15000</v>
      </c>
      <c r="F374" s="282">
        <v>3866</v>
      </c>
      <c r="G374" s="261">
        <f t="shared" si="5"/>
        <v>3.8799793067770305</v>
      </c>
      <c r="H374" s="148" t="s">
        <v>163</v>
      </c>
      <c r="I374" s="139" t="s">
        <v>43</v>
      </c>
      <c r="J374" s="303" t="s">
        <v>526</v>
      </c>
      <c r="K374" s="788" t="s">
        <v>1069</v>
      </c>
      <c r="L374" s="138" t="s">
        <v>44</v>
      </c>
      <c r="M374" s="307"/>
      <c r="N374" s="283"/>
    </row>
    <row r="375" spans="1:14" s="2" customFormat="1" ht="15" customHeight="1" x14ac:dyDescent="0.3">
      <c r="A375" s="406">
        <v>45582</v>
      </c>
      <c r="B375" s="415" t="s">
        <v>111</v>
      </c>
      <c r="C375" s="415" t="s">
        <v>112</v>
      </c>
      <c r="D375" s="666" t="s">
        <v>110</v>
      </c>
      <c r="E375" s="398">
        <v>14000</v>
      </c>
      <c r="F375" s="282">
        <v>3866</v>
      </c>
      <c r="G375" s="261">
        <f t="shared" si="5"/>
        <v>3.6213140196585618</v>
      </c>
      <c r="H375" s="148" t="s">
        <v>163</v>
      </c>
      <c r="I375" s="139" t="s">
        <v>43</v>
      </c>
      <c r="J375" s="303" t="s">
        <v>526</v>
      </c>
      <c r="K375" s="788" t="s">
        <v>1069</v>
      </c>
      <c r="L375" s="138" t="s">
        <v>44</v>
      </c>
      <c r="M375" s="307"/>
      <c r="N375" s="283"/>
    </row>
    <row r="376" spans="1:14" s="2" customFormat="1" ht="15" customHeight="1" x14ac:dyDescent="0.3">
      <c r="A376" s="406">
        <v>45582</v>
      </c>
      <c r="B376" s="415" t="s">
        <v>111</v>
      </c>
      <c r="C376" s="415" t="s">
        <v>112</v>
      </c>
      <c r="D376" s="666" t="s">
        <v>110</v>
      </c>
      <c r="E376" s="398">
        <v>5000</v>
      </c>
      <c r="F376" s="282">
        <v>3866</v>
      </c>
      <c r="G376" s="261">
        <f t="shared" si="5"/>
        <v>1.2933264355923435</v>
      </c>
      <c r="H376" s="148" t="s">
        <v>163</v>
      </c>
      <c r="I376" s="139" t="s">
        <v>43</v>
      </c>
      <c r="J376" s="303" t="s">
        <v>526</v>
      </c>
      <c r="K376" s="788" t="s">
        <v>1069</v>
      </c>
      <c r="L376" s="138" t="s">
        <v>44</v>
      </c>
      <c r="M376" s="307"/>
      <c r="N376" s="283"/>
    </row>
    <row r="377" spans="1:14" s="2" customFormat="1" ht="15" customHeight="1" x14ac:dyDescent="0.3">
      <c r="A377" s="406">
        <v>45582</v>
      </c>
      <c r="B377" s="415" t="s">
        <v>111</v>
      </c>
      <c r="C377" s="415" t="s">
        <v>112</v>
      </c>
      <c r="D377" s="666" t="s">
        <v>110</v>
      </c>
      <c r="E377" s="398">
        <v>9000</v>
      </c>
      <c r="F377" s="282">
        <v>3866</v>
      </c>
      <c r="G377" s="261">
        <f t="shared" si="5"/>
        <v>2.3279875840662183</v>
      </c>
      <c r="H377" s="148" t="s">
        <v>163</v>
      </c>
      <c r="I377" s="139" t="s">
        <v>43</v>
      </c>
      <c r="J377" s="303" t="s">
        <v>526</v>
      </c>
      <c r="K377" s="788" t="s">
        <v>1069</v>
      </c>
      <c r="L377" s="138" t="s">
        <v>44</v>
      </c>
      <c r="M377" s="307"/>
      <c r="N377" s="283"/>
    </row>
    <row r="378" spans="1:14" s="2" customFormat="1" ht="15" customHeight="1" x14ac:dyDescent="0.3">
      <c r="A378" s="406">
        <v>45582</v>
      </c>
      <c r="B378" s="415" t="s">
        <v>111</v>
      </c>
      <c r="C378" s="415" t="s">
        <v>112</v>
      </c>
      <c r="D378" s="666" t="s">
        <v>110</v>
      </c>
      <c r="E378" s="398">
        <v>10000</v>
      </c>
      <c r="F378" s="282">
        <v>3866</v>
      </c>
      <c r="G378" s="261">
        <f t="shared" si="5"/>
        <v>2.586652871184687</v>
      </c>
      <c r="H378" s="148" t="s">
        <v>163</v>
      </c>
      <c r="I378" s="139" t="s">
        <v>43</v>
      </c>
      <c r="J378" s="303" t="s">
        <v>526</v>
      </c>
      <c r="K378" s="788" t="s">
        <v>1069</v>
      </c>
      <c r="L378" s="138" t="s">
        <v>44</v>
      </c>
      <c r="M378" s="307"/>
      <c r="N378" s="283"/>
    </row>
    <row r="379" spans="1:14" s="2" customFormat="1" ht="15" customHeight="1" x14ac:dyDescent="0.3">
      <c r="A379" s="406">
        <v>45582</v>
      </c>
      <c r="B379" s="415" t="s">
        <v>111</v>
      </c>
      <c r="C379" s="415" t="s">
        <v>112</v>
      </c>
      <c r="D379" s="666" t="s">
        <v>110</v>
      </c>
      <c r="E379" s="398">
        <v>24000</v>
      </c>
      <c r="F379" s="282">
        <v>3866</v>
      </c>
      <c r="G379" s="261">
        <f t="shared" si="5"/>
        <v>6.2079668908432488</v>
      </c>
      <c r="H379" s="148" t="s">
        <v>163</v>
      </c>
      <c r="I379" s="139" t="s">
        <v>43</v>
      </c>
      <c r="J379" s="303" t="s">
        <v>526</v>
      </c>
      <c r="K379" s="788" t="s">
        <v>1069</v>
      </c>
      <c r="L379" s="138" t="s">
        <v>44</v>
      </c>
      <c r="M379" s="307"/>
      <c r="N379" s="283"/>
    </row>
    <row r="380" spans="1:14" s="2" customFormat="1" ht="15" customHeight="1" x14ac:dyDescent="0.3">
      <c r="A380" s="406">
        <v>45582</v>
      </c>
      <c r="B380" s="415" t="s">
        <v>111</v>
      </c>
      <c r="C380" s="415" t="s">
        <v>112</v>
      </c>
      <c r="D380" s="666" t="s">
        <v>110</v>
      </c>
      <c r="E380" s="398">
        <v>25000</v>
      </c>
      <c r="F380" s="282">
        <v>3866</v>
      </c>
      <c r="G380" s="261">
        <f t="shared" si="5"/>
        <v>6.466632177961718</v>
      </c>
      <c r="H380" s="148" t="s">
        <v>220</v>
      </c>
      <c r="I380" s="139" t="s">
        <v>43</v>
      </c>
      <c r="J380" s="303" t="s">
        <v>476</v>
      </c>
      <c r="K380" s="788" t="s">
        <v>1069</v>
      </c>
      <c r="L380" s="138" t="s">
        <v>44</v>
      </c>
      <c r="M380" s="307"/>
      <c r="N380" s="283"/>
    </row>
    <row r="381" spans="1:14" s="2" customFormat="1" ht="15" customHeight="1" x14ac:dyDescent="0.3">
      <c r="A381" s="406">
        <v>45582</v>
      </c>
      <c r="B381" s="415" t="s">
        <v>111</v>
      </c>
      <c r="C381" s="415" t="s">
        <v>112</v>
      </c>
      <c r="D381" s="666" t="s">
        <v>110</v>
      </c>
      <c r="E381" s="398">
        <v>10000</v>
      </c>
      <c r="F381" s="282">
        <v>3866</v>
      </c>
      <c r="G381" s="261">
        <f t="shared" si="5"/>
        <v>2.586652871184687</v>
      </c>
      <c r="H381" s="148" t="s">
        <v>220</v>
      </c>
      <c r="I381" s="139" t="s">
        <v>43</v>
      </c>
      <c r="J381" s="303" t="s">
        <v>476</v>
      </c>
      <c r="K381" s="788" t="s">
        <v>1069</v>
      </c>
      <c r="L381" s="138" t="s">
        <v>44</v>
      </c>
      <c r="M381" s="307"/>
      <c r="N381" s="283"/>
    </row>
    <row r="382" spans="1:14" s="2" customFormat="1" ht="15" customHeight="1" x14ac:dyDescent="0.3">
      <c r="A382" s="406">
        <v>45582</v>
      </c>
      <c r="B382" s="415" t="s">
        <v>111</v>
      </c>
      <c r="C382" s="415" t="s">
        <v>112</v>
      </c>
      <c r="D382" s="666" t="s">
        <v>110</v>
      </c>
      <c r="E382" s="398">
        <v>10000</v>
      </c>
      <c r="F382" s="282">
        <v>3866</v>
      </c>
      <c r="G382" s="261">
        <f t="shared" si="5"/>
        <v>2.586652871184687</v>
      </c>
      <c r="H382" s="148" t="s">
        <v>220</v>
      </c>
      <c r="I382" s="139" t="s">
        <v>43</v>
      </c>
      <c r="J382" s="303" t="s">
        <v>476</v>
      </c>
      <c r="K382" s="788" t="s">
        <v>1069</v>
      </c>
      <c r="L382" s="138" t="s">
        <v>44</v>
      </c>
      <c r="M382" s="307"/>
      <c r="N382" s="283"/>
    </row>
    <row r="383" spans="1:14" s="2" customFormat="1" ht="15" customHeight="1" x14ac:dyDescent="0.3">
      <c r="A383" s="406">
        <v>45582</v>
      </c>
      <c r="B383" s="415" t="s">
        <v>111</v>
      </c>
      <c r="C383" s="415" t="s">
        <v>112</v>
      </c>
      <c r="D383" s="666" t="s">
        <v>110</v>
      </c>
      <c r="E383" s="398">
        <v>25000</v>
      </c>
      <c r="F383" s="282">
        <v>3866</v>
      </c>
      <c r="G383" s="261">
        <f t="shared" si="5"/>
        <v>6.466632177961718</v>
      </c>
      <c r="H383" s="148" t="s">
        <v>220</v>
      </c>
      <c r="I383" s="139" t="s">
        <v>43</v>
      </c>
      <c r="J383" s="303" t="s">
        <v>476</v>
      </c>
      <c r="K383" s="788" t="s">
        <v>1069</v>
      </c>
      <c r="L383" s="138" t="s">
        <v>44</v>
      </c>
      <c r="M383" s="307"/>
      <c r="N383" s="283"/>
    </row>
    <row r="384" spans="1:14" s="2" customFormat="1" ht="15" customHeight="1" x14ac:dyDescent="0.3">
      <c r="A384" s="406">
        <v>45582</v>
      </c>
      <c r="B384" s="126" t="s">
        <v>111</v>
      </c>
      <c r="C384" s="126" t="s">
        <v>112</v>
      </c>
      <c r="D384" s="126" t="s">
        <v>14</v>
      </c>
      <c r="E384" s="790">
        <v>10000</v>
      </c>
      <c r="F384" s="282">
        <v>3866</v>
      </c>
      <c r="G384" s="261">
        <f t="shared" si="5"/>
        <v>2.586652871184687</v>
      </c>
      <c r="H384" s="148" t="s">
        <v>196</v>
      </c>
      <c r="I384" s="139" t="s">
        <v>43</v>
      </c>
      <c r="J384" s="363" t="s">
        <v>751</v>
      </c>
      <c r="K384" s="788" t="s">
        <v>1069</v>
      </c>
      <c r="L384" s="138" t="s">
        <v>44</v>
      </c>
      <c r="M384" s="307"/>
      <c r="N384" s="283"/>
    </row>
    <row r="385" spans="1:14" s="2" customFormat="1" ht="15" customHeight="1" x14ac:dyDescent="0.3">
      <c r="A385" s="406">
        <v>45582</v>
      </c>
      <c r="B385" s="126" t="s">
        <v>111</v>
      </c>
      <c r="C385" s="126" t="s">
        <v>112</v>
      </c>
      <c r="D385" s="126" t="s">
        <v>14</v>
      </c>
      <c r="E385" s="790">
        <v>10000</v>
      </c>
      <c r="F385" s="282">
        <v>3866</v>
      </c>
      <c r="G385" s="261">
        <f t="shared" si="5"/>
        <v>2.586652871184687</v>
      </c>
      <c r="H385" s="148" t="s">
        <v>196</v>
      </c>
      <c r="I385" s="139" t="s">
        <v>43</v>
      </c>
      <c r="J385" s="363" t="s">
        <v>751</v>
      </c>
      <c r="K385" s="788" t="s">
        <v>1069</v>
      </c>
      <c r="L385" s="138" t="s">
        <v>44</v>
      </c>
      <c r="M385" s="307"/>
      <c r="N385" s="283"/>
    </row>
    <row r="386" spans="1:14" s="2" customFormat="1" ht="15" customHeight="1" x14ac:dyDescent="0.3">
      <c r="A386" s="137">
        <v>45582</v>
      </c>
      <c r="B386" s="291" t="s">
        <v>565</v>
      </c>
      <c r="C386" s="291" t="s">
        <v>321</v>
      </c>
      <c r="D386" s="427" t="s">
        <v>14</v>
      </c>
      <c r="E386" s="124">
        <v>150000</v>
      </c>
      <c r="F386" s="282">
        <v>3866</v>
      </c>
      <c r="G386" s="261">
        <f t="shared" si="5"/>
        <v>38.799793067770302</v>
      </c>
      <c r="H386" s="148" t="s">
        <v>41</v>
      </c>
      <c r="I386" s="139" t="s">
        <v>43</v>
      </c>
      <c r="J386" s="303" t="s">
        <v>817</v>
      </c>
      <c r="K386" s="788" t="s">
        <v>1069</v>
      </c>
      <c r="L386" s="138" t="s">
        <v>44</v>
      </c>
      <c r="M386" s="307"/>
      <c r="N386" s="283"/>
    </row>
    <row r="387" spans="1:14" s="2" customFormat="1" ht="15" customHeight="1" x14ac:dyDescent="0.3">
      <c r="A387" s="137">
        <v>45582</v>
      </c>
      <c r="B387" s="291" t="s">
        <v>320</v>
      </c>
      <c r="C387" s="291" t="s">
        <v>321</v>
      </c>
      <c r="D387" s="427" t="s">
        <v>14</v>
      </c>
      <c r="E387" s="124">
        <v>5000</v>
      </c>
      <c r="F387" s="282">
        <v>3866</v>
      </c>
      <c r="G387" s="261">
        <f t="shared" si="5"/>
        <v>1.2933264355923435</v>
      </c>
      <c r="H387" s="148" t="s">
        <v>41</v>
      </c>
      <c r="I387" s="139" t="s">
        <v>43</v>
      </c>
      <c r="J387" s="303" t="s">
        <v>624</v>
      </c>
      <c r="K387" s="788" t="s">
        <v>1069</v>
      </c>
      <c r="L387" s="138" t="s">
        <v>44</v>
      </c>
      <c r="M387" s="307"/>
      <c r="N387" s="283"/>
    </row>
    <row r="388" spans="1:14" s="2" customFormat="1" ht="15" customHeight="1" x14ac:dyDescent="0.3">
      <c r="A388" s="137">
        <v>45582</v>
      </c>
      <c r="B388" s="291" t="s">
        <v>320</v>
      </c>
      <c r="C388" s="291" t="s">
        <v>321</v>
      </c>
      <c r="D388" s="427" t="s">
        <v>14</v>
      </c>
      <c r="E388" s="124">
        <v>5000</v>
      </c>
      <c r="F388" s="282">
        <v>3866</v>
      </c>
      <c r="G388" s="261">
        <f t="shared" si="5"/>
        <v>1.2933264355923435</v>
      </c>
      <c r="H388" s="148" t="s">
        <v>41</v>
      </c>
      <c r="I388" s="139" t="s">
        <v>43</v>
      </c>
      <c r="J388" s="303" t="s">
        <v>624</v>
      </c>
      <c r="K388" s="788" t="s">
        <v>1069</v>
      </c>
      <c r="L388" s="138" t="s">
        <v>44</v>
      </c>
      <c r="M388" s="307"/>
      <c r="N388" s="283"/>
    </row>
    <row r="389" spans="1:14" s="2" customFormat="1" ht="15" customHeight="1" x14ac:dyDescent="0.3">
      <c r="A389" s="137">
        <v>45582</v>
      </c>
      <c r="B389" s="291" t="s">
        <v>320</v>
      </c>
      <c r="C389" s="291" t="s">
        <v>321</v>
      </c>
      <c r="D389" s="427" t="s">
        <v>14</v>
      </c>
      <c r="E389" s="134">
        <v>15000</v>
      </c>
      <c r="F389" s="282">
        <v>3866</v>
      </c>
      <c r="G389" s="261">
        <f t="shared" si="5"/>
        <v>3.8799793067770305</v>
      </c>
      <c r="H389" s="148" t="s">
        <v>41</v>
      </c>
      <c r="I389" s="139" t="s">
        <v>43</v>
      </c>
      <c r="J389" s="303" t="s">
        <v>624</v>
      </c>
      <c r="K389" s="788" t="s">
        <v>1069</v>
      </c>
      <c r="L389" s="138" t="s">
        <v>44</v>
      </c>
      <c r="M389" s="307"/>
      <c r="N389" s="283"/>
    </row>
    <row r="390" spans="1:14" s="2" customFormat="1" ht="15" customHeight="1" x14ac:dyDescent="0.3">
      <c r="A390" s="137">
        <v>45582</v>
      </c>
      <c r="B390" s="291" t="s">
        <v>320</v>
      </c>
      <c r="C390" s="291" t="s">
        <v>321</v>
      </c>
      <c r="D390" s="427" t="s">
        <v>14</v>
      </c>
      <c r="E390" s="134">
        <v>5000</v>
      </c>
      <c r="F390" s="282">
        <v>3866</v>
      </c>
      <c r="G390" s="261">
        <f t="shared" si="5"/>
        <v>1.2933264355923435</v>
      </c>
      <c r="H390" s="148" t="s">
        <v>41</v>
      </c>
      <c r="I390" s="139" t="s">
        <v>43</v>
      </c>
      <c r="J390" s="303" t="s">
        <v>624</v>
      </c>
      <c r="K390" s="788" t="s">
        <v>1069</v>
      </c>
      <c r="L390" s="138" t="s">
        <v>44</v>
      </c>
      <c r="M390" s="307"/>
      <c r="N390" s="283"/>
    </row>
    <row r="391" spans="1:14" s="2" customFormat="1" ht="15" customHeight="1" x14ac:dyDescent="0.3">
      <c r="A391" s="137">
        <v>45582</v>
      </c>
      <c r="B391" s="291" t="s">
        <v>656</v>
      </c>
      <c r="C391" s="291" t="s">
        <v>697</v>
      </c>
      <c r="D391" s="427" t="s">
        <v>14</v>
      </c>
      <c r="E391" s="134">
        <v>80000</v>
      </c>
      <c r="F391" s="282">
        <v>3866</v>
      </c>
      <c r="G391" s="261">
        <f t="shared" ref="G391:G454" si="6">E391/F391</f>
        <v>20.693222969477496</v>
      </c>
      <c r="H391" s="148" t="s">
        <v>41</v>
      </c>
      <c r="I391" s="139" t="s">
        <v>43</v>
      </c>
      <c r="J391" s="303" t="s">
        <v>706</v>
      </c>
      <c r="K391" s="788" t="s">
        <v>1069</v>
      </c>
      <c r="L391" s="138" t="s">
        <v>44</v>
      </c>
      <c r="M391" s="307"/>
      <c r="N391" s="283"/>
    </row>
    <row r="392" spans="1:14" s="2" customFormat="1" ht="15" customHeight="1" x14ac:dyDescent="0.3">
      <c r="A392" s="137">
        <v>45582</v>
      </c>
      <c r="B392" s="291" t="s">
        <v>692</v>
      </c>
      <c r="C392" s="138" t="s">
        <v>112</v>
      </c>
      <c r="D392" s="427" t="s">
        <v>14</v>
      </c>
      <c r="E392" s="134">
        <v>7000</v>
      </c>
      <c r="F392" s="282">
        <v>3866</v>
      </c>
      <c r="G392" s="261">
        <f t="shared" si="6"/>
        <v>1.8106570098292809</v>
      </c>
      <c r="H392" s="148" t="s">
        <v>41</v>
      </c>
      <c r="I392" s="139" t="s">
        <v>43</v>
      </c>
      <c r="J392" s="303" t="s">
        <v>816</v>
      </c>
      <c r="K392" s="788" t="s">
        <v>1069</v>
      </c>
      <c r="L392" s="138" t="s">
        <v>44</v>
      </c>
      <c r="M392" s="307"/>
      <c r="N392" s="283"/>
    </row>
    <row r="393" spans="1:14" s="2" customFormat="1" ht="15" customHeight="1" x14ac:dyDescent="0.3">
      <c r="A393" s="137">
        <v>45583</v>
      </c>
      <c r="B393" s="291" t="s">
        <v>111</v>
      </c>
      <c r="C393" s="291" t="s">
        <v>112</v>
      </c>
      <c r="D393" s="427" t="s">
        <v>117</v>
      </c>
      <c r="E393" s="142">
        <v>10000</v>
      </c>
      <c r="F393" s="282">
        <v>3866</v>
      </c>
      <c r="G393" s="261">
        <f t="shared" si="6"/>
        <v>2.586652871184687</v>
      </c>
      <c r="H393" s="148" t="s">
        <v>123</v>
      </c>
      <c r="I393" s="139" t="s">
        <v>43</v>
      </c>
      <c r="J393" s="303" t="s">
        <v>535</v>
      </c>
      <c r="K393" s="788" t="s">
        <v>1069</v>
      </c>
      <c r="L393" s="138" t="s">
        <v>44</v>
      </c>
      <c r="M393" s="307"/>
      <c r="N393" s="283"/>
    </row>
    <row r="394" spans="1:14" s="2" customFormat="1" ht="15" customHeight="1" x14ac:dyDescent="0.3">
      <c r="A394" s="137">
        <v>45583</v>
      </c>
      <c r="B394" s="138" t="s">
        <v>111</v>
      </c>
      <c r="C394" s="138" t="s">
        <v>112</v>
      </c>
      <c r="D394" s="139" t="s">
        <v>117</v>
      </c>
      <c r="E394" s="142">
        <v>30000</v>
      </c>
      <c r="F394" s="282">
        <v>3866</v>
      </c>
      <c r="G394" s="261">
        <f t="shared" si="6"/>
        <v>7.759958613554061</v>
      </c>
      <c r="H394" s="148" t="s">
        <v>123</v>
      </c>
      <c r="I394" s="139" t="s">
        <v>43</v>
      </c>
      <c r="J394" s="303" t="s">
        <v>535</v>
      </c>
      <c r="K394" s="788" t="s">
        <v>1069</v>
      </c>
      <c r="L394" s="138" t="s">
        <v>44</v>
      </c>
      <c r="M394" s="307"/>
      <c r="N394" s="283"/>
    </row>
    <row r="395" spans="1:14" s="2" customFormat="1" ht="15" customHeight="1" x14ac:dyDescent="0.3">
      <c r="A395" s="137">
        <v>45583</v>
      </c>
      <c r="B395" s="138" t="s">
        <v>111</v>
      </c>
      <c r="C395" s="138" t="s">
        <v>112</v>
      </c>
      <c r="D395" s="139" t="s">
        <v>117</v>
      </c>
      <c r="E395" s="142">
        <v>18000</v>
      </c>
      <c r="F395" s="282">
        <v>3866</v>
      </c>
      <c r="G395" s="261">
        <f t="shared" si="6"/>
        <v>4.6559751681324366</v>
      </c>
      <c r="H395" s="148" t="s">
        <v>123</v>
      </c>
      <c r="I395" s="139" t="s">
        <v>43</v>
      </c>
      <c r="J395" s="303" t="s">
        <v>535</v>
      </c>
      <c r="K395" s="788" t="s">
        <v>1069</v>
      </c>
      <c r="L395" s="138" t="s">
        <v>44</v>
      </c>
      <c r="M395" s="307"/>
      <c r="N395" s="283"/>
    </row>
    <row r="396" spans="1:14" s="2" customFormat="1" ht="15" customHeight="1" x14ac:dyDescent="0.3">
      <c r="A396" s="137">
        <v>45583</v>
      </c>
      <c r="B396" s="138" t="s">
        <v>536</v>
      </c>
      <c r="C396" s="138" t="s">
        <v>122</v>
      </c>
      <c r="D396" s="139" t="s">
        <v>117</v>
      </c>
      <c r="E396" s="142">
        <v>15000</v>
      </c>
      <c r="F396" s="282">
        <v>3866</v>
      </c>
      <c r="G396" s="261">
        <f t="shared" si="6"/>
        <v>3.8799793067770305</v>
      </c>
      <c r="H396" s="148" t="s">
        <v>123</v>
      </c>
      <c r="I396" s="139" t="s">
        <v>43</v>
      </c>
      <c r="J396" s="303" t="s">
        <v>535</v>
      </c>
      <c r="K396" s="788" t="s">
        <v>1069</v>
      </c>
      <c r="L396" s="138" t="s">
        <v>44</v>
      </c>
      <c r="M396" s="307"/>
      <c r="N396" s="283"/>
    </row>
    <row r="397" spans="1:14" s="2" customFormat="1" ht="15" customHeight="1" x14ac:dyDescent="0.3">
      <c r="A397" s="137">
        <v>45583</v>
      </c>
      <c r="B397" s="138" t="s">
        <v>537</v>
      </c>
      <c r="C397" s="138" t="s">
        <v>122</v>
      </c>
      <c r="D397" s="139" t="s">
        <v>117</v>
      </c>
      <c r="E397" s="142">
        <v>5000</v>
      </c>
      <c r="F397" s="282">
        <v>3866</v>
      </c>
      <c r="G397" s="261">
        <f t="shared" si="6"/>
        <v>1.2933264355923435</v>
      </c>
      <c r="H397" s="148" t="s">
        <v>123</v>
      </c>
      <c r="I397" s="139" t="s">
        <v>43</v>
      </c>
      <c r="J397" s="303" t="s">
        <v>535</v>
      </c>
      <c r="K397" s="788" t="s">
        <v>1069</v>
      </c>
      <c r="L397" s="138" t="s">
        <v>44</v>
      </c>
      <c r="M397" s="307"/>
      <c r="N397" s="283"/>
    </row>
    <row r="398" spans="1:14" s="2" customFormat="1" ht="15" customHeight="1" x14ac:dyDescent="0.3">
      <c r="A398" s="406">
        <v>45583</v>
      </c>
      <c r="B398" s="415" t="s">
        <v>111</v>
      </c>
      <c r="C398" s="415" t="s">
        <v>112</v>
      </c>
      <c r="D398" s="666" t="s">
        <v>110</v>
      </c>
      <c r="E398" s="398">
        <v>15000</v>
      </c>
      <c r="F398" s="282">
        <v>3866</v>
      </c>
      <c r="G398" s="261">
        <f t="shared" si="6"/>
        <v>3.8799793067770305</v>
      </c>
      <c r="H398" s="148" t="s">
        <v>163</v>
      </c>
      <c r="I398" s="139" t="s">
        <v>43</v>
      </c>
      <c r="J398" s="303" t="s">
        <v>534</v>
      </c>
      <c r="K398" s="788" t="s">
        <v>1069</v>
      </c>
      <c r="L398" s="138" t="s">
        <v>44</v>
      </c>
      <c r="M398" s="307"/>
      <c r="N398" s="283"/>
    </row>
    <row r="399" spans="1:14" s="2" customFormat="1" ht="15" customHeight="1" x14ac:dyDescent="0.3">
      <c r="A399" s="406">
        <v>45583</v>
      </c>
      <c r="B399" s="415" t="s">
        <v>111</v>
      </c>
      <c r="C399" s="415" t="s">
        <v>112</v>
      </c>
      <c r="D399" s="666" t="s">
        <v>110</v>
      </c>
      <c r="E399" s="398">
        <v>9000</v>
      </c>
      <c r="F399" s="282">
        <v>3866</v>
      </c>
      <c r="G399" s="261">
        <f t="shared" si="6"/>
        <v>2.3279875840662183</v>
      </c>
      <c r="H399" s="148" t="s">
        <v>163</v>
      </c>
      <c r="I399" s="139" t="s">
        <v>43</v>
      </c>
      <c r="J399" s="303" t="s">
        <v>534</v>
      </c>
      <c r="K399" s="788" t="s">
        <v>1069</v>
      </c>
      <c r="L399" s="138" t="s">
        <v>44</v>
      </c>
      <c r="M399" s="307"/>
      <c r="N399" s="283"/>
    </row>
    <row r="400" spans="1:14" s="2" customFormat="1" ht="15" customHeight="1" x14ac:dyDescent="0.3">
      <c r="A400" s="406">
        <v>45583</v>
      </c>
      <c r="B400" s="415" t="s">
        <v>111</v>
      </c>
      <c r="C400" s="415" t="s">
        <v>112</v>
      </c>
      <c r="D400" s="666" t="s">
        <v>110</v>
      </c>
      <c r="E400" s="398">
        <v>10000</v>
      </c>
      <c r="F400" s="282">
        <v>3866</v>
      </c>
      <c r="G400" s="261">
        <f t="shared" si="6"/>
        <v>2.586652871184687</v>
      </c>
      <c r="H400" s="148" t="s">
        <v>163</v>
      </c>
      <c r="I400" s="139" t="s">
        <v>43</v>
      </c>
      <c r="J400" s="303" t="s">
        <v>534</v>
      </c>
      <c r="K400" s="788" t="s">
        <v>1069</v>
      </c>
      <c r="L400" s="138" t="s">
        <v>44</v>
      </c>
      <c r="M400" s="307"/>
      <c r="N400" s="283"/>
    </row>
    <row r="401" spans="1:14" s="2" customFormat="1" ht="15" customHeight="1" x14ac:dyDescent="0.3">
      <c r="A401" s="406">
        <v>45583</v>
      </c>
      <c r="B401" s="415" t="s">
        <v>111</v>
      </c>
      <c r="C401" s="415" t="s">
        <v>112</v>
      </c>
      <c r="D401" s="666" t="s">
        <v>110</v>
      </c>
      <c r="E401" s="398">
        <v>10000</v>
      </c>
      <c r="F401" s="282">
        <v>3866</v>
      </c>
      <c r="G401" s="261">
        <f t="shared" si="6"/>
        <v>2.586652871184687</v>
      </c>
      <c r="H401" s="148" t="s">
        <v>163</v>
      </c>
      <c r="I401" s="139" t="s">
        <v>43</v>
      </c>
      <c r="J401" s="303" t="s">
        <v>534</v>
      </c>
      <c r="K401" s="788" t="s">
        <v>1069</v>
      </c>
      <c r="L401" s="138" t="s">
        <v>44</v>
      </c>
      <c r="M401" s="307"/>
      <c r="N401" s="283"/>
    </row>
    <row r="402" spans="1:14" s="2" customFormat="1" ht="15" customHeight="1" x14ac:dyDescent="0.3">
      <c r="A402" s="406">
        <v>45583</v>
      </c>
      <c r="B402" s="415" t="s">
        <v>541</v>
      </c>
      <c r="C402" s="415" t="s">
        <v>542</v>
      </c>
      <c r="D402" s="666" t="s">
        <v>110</v>
      </c>
      <c r="E402" s="398">
        <v>16000</v>
      </c>
      <c r="F402" s="282">
        <v>3866</v>
      </c>
      <c r="G402" s="261">
        <f t="shared" si="6"/>
        <v>4.1386445938954992</v>
      </c>
      <c r="H402" s="148" t="s">
        <v>163</v>
      </c>
      <c r="I402" s="139" t="s">
        <v>43</v>
      </c>
      <c r="J402" s="303" t="s">
        <v>534</v>
      </c>
      <c r="K402" s="788" t="s">
        <v>1069</v>
      </c>
      <c r="L402" s="138" t="s">
        <v>44</v>
      </c>
      <c r="M402" s="307"/>
      <c r="N402" s="283"/>
    </row>
    <row r="403" spans="1:14" s="2" customFormat="1" ht="15" customHeight="1" x14ac:dyDescent="0.3">
      <c r="A403" s="406">
        <v>45583</v>
      </c>
      <c r="B403" s="415" t="s">
        <v>543</v>
      </c>
      <c r="C403" s="415" t="s">
        <v>542</v>
      </c>
      <c r="D403" s="666" t="s">
        <v>110</v>
      </c>
      <c r="E403" s="398">
        <v>2000</v>
      </c>
      <c r="F403" s="282">
        <v>3866</v>
      </c>
      <c r="G403" s="261">
        <f t="shared" si="6"/>
        <v>0.5173305742369374</v>
      </c>
      <c r="H403" s="148" t="s">
        <v>163</v>
      </c>
      <c r="I403" s="139" t="s">
        <v>43</v>
      </c>
      <c r="J403" s="303" t="s">
        <v>534</v>
      </c>
      <c r="K403" s="788" t="s">
        <v>1069</v>
      </c>
      <c r="L403" s="138" t="s">
        <v>44</v>
      </c>
      <c r="M403" s="307"/>
      <c r="N403" s="283"/>
    </row>
    <row r="404" spans="1:14" s="2" customFormat="1" ht="15" customHeight="1" x14ac:dyDescent="0.3">
      <c r="A404" s="406">
        <v>45583</v>
      </c>
      <c r="B404" s="415" t="s">
        <v>111</v>
      </c>
      <c r="C404" s="415" t="s">
        <v>112</v>
      </c>
      <c r="D404" s="666" t="s">
        <v>110</v>
      </c>
      <c r="E404" s="398">
        <v>20000</v>
      </c>
      <c r="F404" s="282">
        <v>3866</v>
      </c>
      <c r="G404" s="261">
        <f t="shared" si="6"/>
        <v>5.173305742369374</v>
      </c>
      <c r="H404" s="148" t="s">
        <v>163</v>
      </c>
      <c r="I404" s="139" t="s">
        <v>43</v>
      </c>
      <c r="J404" s="303" t="s">
        <v>534</v>
      </c>
      <c r="K404" s="788" t="s">
        <v>1069</v>
      </c>
      <c r="L404" s="138" t="s">
        <v>44</v>
      </c>
      <c r="M404" s="307"/>
      <c r="N404" s="283"/>
    </row>
    <row r="405" spans="1:14" s="2" customFormat="1" ht="15" customHeight="1" x14ac:dyDescent="0.3">
      <c r="A405" s="406">
        <v>45583</v>
      </c>
      <c r="B405" s="415" t="s">
        <v>111</v>
      </c>
      <c r="C405" s="415" t="s">
        <v>112</v>
      </c>
      <c r="D405" s="666" t="s">
        <v>110</v>
      </c>
      <c r="E405" s="398">
        <v>10000</v>
      </c>
      <c r="F405" s="282">
        <v>3866</v>
      </c>
      <c r="G405" s="261">
        <f t="shared" si="6"/>
        <v>2.586652871184687</v>
      </c>
      <c r="H405" s="148" t="s">
        <v>220</v>
      </c>
      <c r="I405" s="139" t="s">
        <v>43</v>
      </c>
      <c r="J405" s="303" t="s">
        <v>532</v>
      </c>
      <c r="K405" s="788" t="s">
        <v>1069</v>
      </c>
      <c r="L405" s="138" t="s">
        <v>44</v>
      </c>
      <c r="M405" s="307"/>
      <c r="N405" s="283"/>
    </row>
    <row r="406" spans="1:14" s="2" customFormat="1" ht="15" customHeight="1" x14ac:dyDescent="0.3">
      <c r="A406" s="406">
        <v>45583</v>
      </c>
      <c r="B406" s="415" t="s">
        <v>111</v>
      </c>
      <c r="C406" s="415" t="s">
        <v>112</v>
      </c>
      <c r="D406" s="666" t="s">
        <v>110</v>
      </c>
      <c r="E406" s="398">
        <v>25000</v>
      </c>
      <c r="F406" s="282">
        <v>3866</v>
      </c>
      <c r="G406" s="261">
        <f t="shared" si="6"/>
        <v>6.466632177961718</v>
      </c>
      <c r="H406" s="148" t="s">
        <v>220</v>
      </c>
      <c r="I406" s="139" t="s">
        <v>43</v>
      </c>
      <c r="J406" s="303" t="s">
        <v>532</v>
      </c>
      <c r="K406" s="788" t="s">
        <v>1069</v>
      </c>
      <c r="L406" s="138" t="s">
        <v>44</v>
      </c>
      <c r="M406" s="307"/>
      <c r="N406" s="283"/>
    </row>
    <row r="407" spans="1:14" s="2" customFormat="1" ht="15" customHeight="1" x14ac:dyDescent="0.3">
      <c r="A407" s="406">
        <v>45583</v>
      </c>
      <c r="B407" s="415" t="s">
        <v>111</v>
      </c>
      <c r="C407" s="415" t="s">
        <v>112</v>
      </c>
      <c r="D407" s="666" t="s">
        <v>110</v>
      </c>
      <c r="E407" s="398">
        <v>10000</v>
      </c>
      <c r="F407" s="282">
        <v>3866</v>
      </c>
      <c r="G407" s="261">
        <f t="shared" si="6"/>
        <v>2.586652871184687</v>
      </c>
      <c r="H407" s="148" t="s">
        <v>220</v>
      </c>
      <c r="I407" s="139" t="s">
        <v>43</v>
      </c>
      <c r="J407" s="303" t="s">
        <v>532</v>
      </c>
      <c r="K407" s="788" t="s">
        <v>1069</v>
      </c>
      <c r="L407" s="138" t="s">
        <v>44</v>
      </c>
      <c r="M407" s="307"/>
      <c r="N407" s="283"/>
    </row>
    <row r="408" spans="1:14" s="2" customFormat="1" ht="15" customHeight="1" x14ac:dyDescent="0.3">
      <c r="A408" s="406">
        <v>45583</v>
      </c>
      <c r="B408" s="415" t="s">
        <v>111</v>
      </c>
      <c r="C408" s="415" t="s">
        <v>112</v>
      </c>
      <c r="D408" s="666" t="s">
        <v>110</v>
      </c>
      <c r="E408" s="398">
        <v>12000</v>
      </c>
      <c r="F408" s="282">
        <v>3866</v>
      </c>
      <c r="G408" s="261">
        <f t="shared" si="6"/>
        <v>3.1039834454216244</v>
      </c>
      <c r="H408" s="148" t="s">
        <v>220</v>
      </c>
      <c r="I408" s="139" t="s">
        <v>43</v>
      </c>
      <c r="J408" s="303" t="s">
        <v>532</v>
      </c>
      <c r="K408" s="788" t="s">
        <v>1069</v>
      </c>
      <c r="L408" s="138" t="s">
        <v>44</v>
      </c>
      <c r="M408" s="307"/>
      <c r="N408" s="283"/>
    </row>
    <row r="409" spans="1:14" s="2" customFormat="1" ht="15" customHeight="1" x14ac:dyDescent="0.3">
      <c r="A409" s="406">
        <v>45583</v>
      </c>
      <c r="B409" s="415" t="s">
        <v>111</v>
      </c>
      <c r="C409" s="415" t="s">
        <v>112</v>
      </c>
      <c r="D409" s="666" t="s">
        <v>110</v>
      </c>
      <c r="E409" s="398">
        <v>22000</v>
      </c>
      <c r="F409" s="282">
        <v>3866</v>
      </c>
      <c r="G409" s="261">
        <f t="shared" si="6"/>
        <v>5.6906363166063114</v>
      </c>
      <c r="H409" s="148" t="s">
        <v>220</v>
      </c>
      <c r="I409" s="139" t="s">
        <v>43</v>
      </c>
      <c r="J409" s="303" t="s">
        <v>532</v>
      </c>
      <c r="K409" s="788" t="s">
        <v>1069</v>
      </c>
      <c r="L409" s="138" t="s">
        <v>44</v>
      </c>
      <c r="M409" s="307"/>
      <c r="N409" s="283"/>
    </row>
    <row r="410" spans="1:14" s="2" customFormat="1" ht="15" customHeight="1" x14ac:dyDescent="0.3">
      <c r="A410" s="406">
        <v>45583</v>
      </c>
      <c r="B410" s="415" t="s">
        <v>548</v>
      </c>
      <c r="C410" s="415" t="s">
        <v>542</v>
      </c>
      <c r="D410" s="666" t="s">
        <v>110</v>
      </c>
      <c r="E410" s="398">
        <v>16000</v>
      </c>
      <c r="F410" s="282">
        <v>3866</v>
      </c>
      <c r="G410" s="261">
        <f t="shared" si="6"/>
        <v>4.1386445938954992</v>
      </c>
      <c r="H410" s="148" t="s">
        <v>220</v>
      </c>
      <c r="I410" s="139" t="s">
        <v>43</v>
      </c>
      <c r="J410" s="303" t="s">
        <v>532</v>
      </c>
      <c r="K410" s="788" t="s">
        <v>1069</v>
      </c>
      <c r="L410" s="138" t="s">
        <v>44</v>
      </c>
      <c r="M410" s="307"/>
      <c r="N410" s="283"/>
    </row>
    <row r="411" spans="1:14" s="2" customFormat="1" ht="15" customHeight="1" x14ac:dyDescent="0.3">
      <c r="A411" s="406">
        <v>45583</v>
      </c>
      <c r="B411" s="126" t="s">
        <v>111</v>
      </c>
      <c r="C411" s="126" t="s">
        <v>112</v>
      </c>
      <c r="D411" s="126" t="s">
        <v>14</v>
      </c>
      <c r="E411" s="790">
        <v>10000</v>
      </c>
      <c r="F411" s="282">
        <v>3866</v>
      </c>
      <c r="G411" s="261">
        <f t="shared" si="6"/>
        <v>2.586652871184687</v>
      </c>
      <c r="H411" s="148" t="s">
        <v>196</v>
      </c>
      <c r="I411" s="139" t="s">
        <v>43</v>
      </c>
      <c r="J411" s="363" t="s">
        <v>752</v>
      </c>
      <c r="K411" s="788" t="s">
        <v>1069</v>
      </c>
      <c r="L411" s="138" t="s">
        <v>44</v>
      </c>
      <c r="M411" s="307"/>
      <c r="N411" s="283"/>
    </row>
    <row r="412" spans="1:14" s="2" customFormat="1" ht="15" customHeight="1" x14ac:dyDescent="0.3">
      <c r="A412" s="406">
        <v>45583</v>
      </c>
      <c r="B412" s="126" t="s">
        <v>111</v>
      </c>
      <c r="C412" s="126" t="s">
        <v>112</v>
      </c>
      <c r="D412" s="126" t="s">
        <v>14</v>
      </c>
      <c r="E412" s="790">
        <v>10000</v>
      </c>
      <c r="F412" s="282">
        <v>3866</v>
      </c>
      <c r="G412" s="261">
        <f t="shared" si="6"/>
        <v>2.586652871184687</v>
      </c>
      <c r="H412" s="148" t="s">
        <v>196</v>
      </c>
      <c r="I412" s="139" t="s">
        <v>43</v>
      </c>
      <c r="J412" s="363" t="s">
        <v>752</v>
      </c>
      <c r="K412" s="788" t="s">
        <v>1069</v>
      </c>
      <c r="L412" s="138" t="s">
        <v>44</v>
      </c>
      <c r="M412" s="307"/>
      <c r="N412" s="283"/>
    </row>
    <row r="413" spans="1:14" s="2" customFormat="1" ht="15" customHeight="1" x14ac:dyDescent="0.3">
      <c r="A413" s="406">
        <v>45584</v>
      </c>
      <c r="B413" s="415" t="s">
        <v>111</v>
      </c>
      <c r="C413" s="415" t="s">
        <v>112</v>
      </c>
      <c r="D413" s="666" t="s">
        <v>110</v>
      </c>
      <c r="E413" s="398">
        <v>25000</v>
      </c>
      <c r="F413" s="282">
        <v>3866</v>
      </c>
      <c r="G413" s="261">
        <f t="shared" si="6"/>
        <v>6.466632177961718</v>
      </c>
      <c r="H413" s="148" t="s">
        <v>220</v>
      </c>
      <c r="I413" s="139" t="s">
        <v>43</v>
      </c>
      <c r="J413" s="303" t="s">
        <v>533</v>
      </c>
      <c r="K413" s="788" t="s">
        <v>1069</v>
      </c>
      <c r="L413" s="138" t="s">
        <v>44</v>
      </c>
      <c r="M413" s="307"/>
      <c r="N413" s="283"/>
    </row>
    <row r="414" spans="1:14" s="2" customFormat="1" ht="15" customHeight="1" x14ac:dyDescent="0.3">
      <c r="A414" s="406">
        <v>45584</v>
      </c>
      <c r="B414" s="415" t="s">
        <v>111</v>
      </c>
      <c r="C414" s="415" t="s">
        <v>112</v>
      </c>
      <c r="D414" s="666" t="s">
        <v>110</v>
      </c>
      <c r="E414" s="398">
        <v>25000</v>
      </c>
      <c r="F414" s="282">
        <v>3866</v>
      </c>
      <c r="G414" s="261">
        <f t="shared" si="6"/>
        <v>6.466632177961718</v>
      </c>
      <c r="H414" s="148" t="s">
        <v>220</v>
      </c>
      <c r="I414" s="139" t="s">
        <v>43</v>
      </c>
      <c r="J414" s="303" t="s">
        <v>533</v>
      </c>
      <c r="K414" s="788" t="s">
        <v>1069</v>
      </c>
      <c r="L414" s="138" t="s">
        <v>44</v>
      </c>
      <c r="M414" s="307"/>
      <c r="N414" s="283"/>
    </row>
    <row r="415" spans="1:14" s="2" customFormat="1" ht="15" customHeight="1" x14ac:dyDescent="0.3">
      <c r="A415" s="406">
        <v>45584</v>
      </c>
      <c r="B415" s="415" t="s">
        <v>111</v>
      </c>
      <c r="C415" s="415" t="s">
        <v>112</v>
      </c>
      <c r="D415" s="666" t="s">
        <v>110</v>
      </c>
      <c r="E415" s="398">
        <v>15000</v>
      </c>
      <c r="F415" s="282">
        <v>3866</v>
      </c>
      <c r="G415" s="261">
        <f t="shared" si="6"/>
        <v>3.8799793067770305</v>
      </c>
      <c r="H415" s="148" t="s">
        <v>163</v>
      </c>
      <c r="I415" s="139" t="s">
        <v>43</v>
      </c>
      <c r="J415" s="303" t="s">
        <v>553</v>
      </c>
      <c r="K415" s="788" t="s">
        <v>1069</v>
      </c>
      <c r="L415" s="138" t="s">
        <v>44</v>
      </c>
      <c r="M415" s="307"/>
      <c r="N415" s="283"/>
    </row>
    <row r="416" spans="1:14" s="2" customFormat="1" ht="15" customHeight="1" x14ac:dyDescent="0.3">
      <c r="A416" s="406">
        <v>45584</v>
      </c>
      <c r="B416" s="415" t="s">
        <v>111</v>
      </c>
      <c r="C416" s="415" t="s">
        <v>112</v>
      </c>
      <c r="D416" s="666" t="s">
        <v>110</v>
      </c>
      <c r="E416" s="398">
        <v>15000</v>
      </c>
      <c r="F416" s="282">
        <v>3866</v>
      </c>
      <c r="G416" s="261">
        <f t="shared" si="6"/>
        <v>3.8799793067770305</v>
      </c>
      <c r="H416" s="148" t="s">
        <v>163</v>
      </c>
      <c r="I416" s="139" t="s">
        <v>43</v>
      </c>
      <c r="J416" s="303" t="s">
        <v>553</v>
      </c>
      <c r="K416" s="788" t="s">
        <v>1069</v>
      </c>
      <c r="L416" s="138" t="s">
        <v>44</v>
      </c>
      <c r="M416" s="307"/>
      <c r="N416" s="283"/>
    </row>
    <row r="417" spans="1:14" s="2" customFormat="1" ht="24" customHeight="1" x14ac:dyDescent="0.3">
      <c r="A417" s="406">
        <v>45584</v>
      </c>
      <c r="B417" s="126" t="s">
        <v>111</v>
      </c>
      <c r="C417" s="126" t="s">
        <v>112</v>
      </c>
      <c r="D417" s="126" t="s">
        <v>14</v>
      </c>
      <c r="E417" s="790">
        <v>10000</v>
      </c>
      <c r="F417" s="282">
        <v>3866</v>
      </c>
      <c r="G417" s="261">
        <f t="shared" si="6"/>
        <v>2.586652871184687</v>
      </c>
      <c r="H417" s="148" t="s">
        <v>196</v>
      </c>
      <c r="I417" s="651" t="s">
        <v>43</v>
      </c>
      <c r="J417" s="363" t="s">
        <v>753</v>
      </c>
      <c r="K417" s="788" t="s">
        <v>1069</v>
      </c>
      <c r="L417" s="138" t="s">
        <v>44</v>
      </c>
      <c r="M417" s="307"/>
      <c r="N417" s="283"/>
    </row>
    <row r="418" spans="1:14" s="2" customFormat="1" ht="15" customHeight="1" x14ac:dyDescent="0.3">
      <c r="A418" s="406">
        <v>45584</v>
      </c>
      <c r="B418" s="126" t="s">
        <v>111</v>
      </c>
      <c r="C418" s="126" t="s">
        <v>112</v>
      </c>
      <c r="D418" s="126" t="s">
        <v>14</v>
      </c>
      <c r="E418" s="790">
        <v>10000</v>
      </c>
      <c r="F418" s="282">
        <v>3866</v>
      </c>
      <c r="G418" s="261">
        <f t="shared" si="6"/>
        <v>2.586652871184687</v>
      </c>
      <c r="H418" s="148" t="s">
        <v>196</v>
      </c>
      <c r="I418" s="139" t="s">
        <v>43</v>
      </c>
      <c r="J418" s="363" t="s">
        <v>753</v>
      </c>
      <c r="K418" s="788" t="s">
        <v>1069</v>
      </c>
      <c r="L418" s="138" t="s">
        <v>44</v>
      </c>
      <c r="M418" s="307"/>
      <c r="N418" s="283"/>
    </row>
    <row r="419" spans="1:14" s="2" customFormat="1" ht="15" customHeight="1" x14ac:dyDescent="0.3">
      <c r="A419" s="406">
        <v>45586</v>
      </c>
      <c r="B419" s="415" t="s">
        <v>111</v>
      </c>
      <c r="C419" s="415" t="s">
        <v>112</v>
      </c>
      <c r="D419" s="666" t="s">
        <v>110</v>
      </c>
      <c r="E419" s="398">
        <v>25000</v>
      </c>
      <c r="F419" s="282">
        <v>3866</v>
      </c>
      <c r="G419" s="261">
        <f t="shared" si="6"/>
        <v>6.466632177961718</v>
      </c>
      <c r="H419" s="148" t="s">
        <v>220</v>
      </c>
      <c r="I419" s="139" t="s">
        <v>43</v>
      </c>
      <c r="J419" s="303" t="s">
        <v>301</v>
      </c>
      <c r="K419" s="788" t="s">
        <v>1069</v>
      </c>
      <c r="L419" s="138" t="s">
        <v>44</v>
      </c>
      <c r="M419" s="307"/>
      <c r="N419" s="283"/>
    </row>
    <row r="420" spans="1:14" s="2" customFormat="1" ht="15" customHeight="1" x14ac:dyDescent="0.3">
      <c r="A420" s="406">
        <v>45586</v>
      </c>
      <c r="B420" s="415" t="s">
        <v>111</v>
      </c>
      <c r="C420" s="415" t="s">
        <v>112</v>
      </c>
      <c r="D420" s="666" t="s">
        <v>110</v>
      </c>
      <c r="E420" s="398">
        <v>18000</v>
      </c>
      <c r="F420" s="282">
        <v>3866</v>
      </c>
      <c r="G420" s="261">
        <f t="shared" si="6"/>
        <v>4.6559751681324366</v>
      </c>
      <c r="H420" s="148" t="s">
        <v>220</v>
      </c>
      <c r="I420" s="139" t="s">
        <v>43</v>
      </c>
      <c r="J420" s="303" t="s">
        <v>301</v>
      </c>
      <c r="K420" s="788" t="s">
        <v>1069</v>
      </c>
      <c r="L420" s="138" t="s">
        <v>44</v>
      </c>
      <c r="M420" s="307"/>
      <c r="N420" s="283"/>
    </row>
    <row r="421" spans="1:14" s="2" customFormat="1" ht="15" customHeight="1" x14ac:dyDescent="0.3">
      <c r="A421" s="406">
        <v>45586</v>
      </c>
      <c r="B421" s="415" t="s">
        <v>111</v>
      </c>
      <c r="C421" s="415" t="s">
        <v>112</v>
      </c>
      <c r="D421" s="666" t="s">
        <v>110</v>
      </c>
      <c r="E421" s="398">
        <v>10000</v>
      </c>
      <c r="F421" s="282">
        <v>3866</v>
      </c>
      <c r="G421" s="261">
        <f t="shared" si="6"/>
        <v>2.586652871184687</v>
      </c>
      <c r="H421" s="148" t="s">
        <v>220</v>
      </c>
      <c r="I421" s="139" t="s">
        <v>43</v>
      </c>
      <c r="J421" s="303" t="s">
        <v>301</v>
      </c>
      <c r="K421" s="788" t="s">
        <v>1069</v>
      </c>
      <c r="L421" s="138" t="s">
        <v>44</v>
      </c>
      <c r="M421" s="307"/>
      <c r="N421" s="283"/>
    </row>
    <row r="422" spans="1:14" s="2" customFormat="1" ht="15" customHeight="1" x14ac:dyDescent="0.3">
      <c r="A422" s="406">
        <v>45586</v>
      </c>
      <c r="B422" s="415" t="s">
        <v>111</v>
      </c>
      <c r="C422" s="415" t="s">
        <v>112</v>
      </c>
      <c r="D422" s="666" t="s">
        <v>110</v>
      </c>
      <c r="E422" s="398">
        <v>8000</v>
      </c>
      <c r="F422" s="282">
        <v>3866</v>
      </c>
      <c r="G422" s="261">
        <f t="shared" si="6"/>
        <v>2.0693222969477496</v>
      </c>
      <c r="H422" s="148" t="s">
        <v>220</v>
      </c>
      <c r="I422" s="139" t="s">
        <v>43</v>
      </c>
      <c r="J422" s="303" t="s">
        <v>301</v>
      </c>
      <c r="K422" s="788" t="s">
        <v>1069</v>
      </c>
      <c r="L422" s="138" t="s">
        <v>44</v>
      </c>
      <c r="M422" s="307"/>
      <c r="N422" s="283"/>
    </row>
    <row r="423" spans="1:14" s="2" customFormat="1" ht="15" customHeight="1" x14ac:dyDescent="0.3">
      <c r="A423" s="406">
        <v>45586</v>
      </c>
      <c r="B423" s="415" t="s">
        <v>111</v>
      </c>
      <c r="C423" s="415" t="s">
        <v>112</v>
      </c>
      <c r="D423" s="666" t="s">
        <v>110</v>
      </c>
      <c r="E423" s="398">
        <v>23000</v>
      </c>
      <c r="F423" s="282">
        <v>3866</v>
      </c>
      <c r="G423" s="261">
        <f t="shared" si="6"/>
        <v>5.9493016037247806</v>
      </c>
      <c r="H423" s="148" t="s">
        <v>220</v>
      </c>
      <c r="I423" s="139" t="s">
        <v>43</v>
      </c>
      <c r="J423" s="303" t="s">
        <v>301</v>
      </c>
      <c r="K423" s="788" t="s">
        <v>1069</v>
      </c>
      <c r="L423" s="138" t="s">
        <v>44</v>
      </c>
      <c r="M423" s="307"/>
      <c r="N423" s="283"/>
    </row>
    <row r="424" spans="1:14" s="2" customFormat="1" ht="15" customHeight="1" x14ac:dyDescent="0.3">
      <c r="A424" s="406">
        <v>45586</v>
      </c>
      <c r="B424" s="415" t="s">
        <v>575</v>
      </c>
      <c r="C424" s="415" t="s">
        <v>542</v>
      </c>
      <c r="D424" s="666" t="s">
        <v>110</v>
      </c>
      <c r="E424" s="398">
        <v>5000</v>
      </c>
      <c r="F424" s="282">
        <v>3866</v>
      </c>
      <c r="G424" s="261">
        <f t="shared" si="6"/>
        <v>1.2933264355923435</v>
      </c>
      <c r="H424" s="148" t="s">
        <v>220</v>
      </c>
      <c r="I424" s="139" t="s">
        <v>43</v>
      </c>
      <c r="J424" s="303" t="s">
        <v>301</v>
      </c>
      <c r="K424" s="788" t="s">
        <v>1069</v>
      </c>
      <c r="L424" s="138" t="s">
        <v>44</v>
      </c>
      <c r="M424" s="307"/>
      <c r="N424" s="283"/>
    </row>
    <row r="425" spans="1:14" s="2" customFormat="1" ht="15" customHeight="1" x14ac:dyDescent="0.3">
      <c r="A425" s="406">
        <v>45586</v>
      </c>
      <c r="B425" s="415" t="s">
        <v>576</v>
      </c>
      <c r="C425" s="415" t="s">
        <v>542</v>
      </c>
      <c r="D425" s="666" t="s">
        <v>110</v>
      </c>
      <c r="E425" s="398">
        <v>10000</v>
      </c>
      <c r="F425" s="282">
        <v>3866</v>
      </c>
      <c r="G425" s="261">
        <f t="shared" si="6"/>
        <v>2.586652871184687</v>
      </c>
      <c r="H425" s="148" t="s">
        <v>220</v>
      </c>
      <c r="I425" s="139" t="s">
        <v>43</v>
      </c>
      <c r="J425" s="303" t="s">
        <v>301</v>
      </c>
      <c r="K425" s="788" t="s">
        <v>1069</v>
      </c>
      <c r="L425" s="138" t="s">
        <v>44</v>
      </c>
      <c r="M425" s="307"/>
      <c r="N425" s="283"/>
    </row>
    <row r="426" spans="1:14" s="2" customFormat="1" ht="15" customHeight="1" x14ac:dyDescent="0.3">
      <c r="A426" s="406">
        <v>45586</v>
      </c>
      <c r="B426" s="415" t="s">
        <v>111</v>
      </c>
      <c r="C426" s="415" t="s">
        <v>112</v>
      </c>
      <c r="D426" s="666" t="s">
        <v>110</v>
      </c>
      <c r="E426" s="398">
        <v>15000</v>
      </c>
      <c r="F426" s="282">
        <v>3866</v>
      </c>
      <c r="G426" s="261">
        <f t="shared" si="6"/>
        <v>3.8799793067770305</v>
      </c>
      <c r="H426" s="148" t="s">
        <v>163</v>
      </c>
      <c r="I426" s="139" t="s">
        <v>43</v>
      </c>
      <c r="J426" s="303" t="s">
        <v>573</v>
      </c>
      <c r="K426" s="788" t="s">
        <v>1069</v>
      </c>
      <c r="L426" s="138" t="s">
        <v>44</v>
      </c>
      <c r="M426" s="307"/>
      <c r="N426" s="283"/>
    </row>
    <row r="427" spans="1:14" s="2" customFormat="1" ht="15" customHeight="1" x14ac:dyDescent="0.3">
      <c r="A427" s="406">
        <v>45586</v>
      </c>
      <c r="B427" s="415" t="s">
        <v>111</v>
      </c>
      <c r="C427" s="415" t="s">
        <v>112</v>
      </c>
      <c r="D427" s="666" t="s">
        <v>110</v>
      </c>
      <c r="E427" s="398">
        <v>9000</v>
      </c>
      <c r="F427" s="282">
        <v>3866</v>
      </c>
      <c r="G427" s="261">
        <f t="shared" si="6"/>
        <v>2.3279875840662183</v>
      </c>
      <c r="H427" s="148" t="s">
        <v>163</v>
      </c>
      <c r="I427" s="139" t="s">
        <v>43</v>
      </c>
      <c r="J427" s="303" t="s">
        <v>573</v>
      </c>
      <c r="K427" s="788" t="s">
        <v>1069</v>
      </c>
      <c r="L427" s="138" t="s">
        <v>44</v>
      </c>
      <c r="M427" s="307"/>
      <c r="N427" s="283"/>
    </row>
    <row r="428" spans="1:14" s="2" customFormat="1" ht="15" customHeight="1" x14ac:dyDescent="0.3">
      <c r="A428" s="406">
        <v>45586</v>
      </c>
      <c r="B428" s="415" t="s">
        <v>111</v>
      </c>
      <c r="C428" s="415" t="s">
        <v>112</v>
      </c>
      <c r="D428" s="666" t="s">
        <v>110</v>
      </c>
      <c r="E428" s="398">
        <v>6000</v>
      </c>
      <c r="F428" s="282">
        <v>3866</v>
      </c>
      <c r="G428" s="261">
        <f t="shared" si="6"/>
        <v>1.5519917227108122</v>
      </c>
      <c r="H428" s="148" t="s">
        <v>163</v>
      </c>
      <c r="I428" s="139" t="s">
        <v>43</v>
      </c>
      <c r="J428" s="303" t="s">
        <v>573</v>
      </c>
      <c r="K428" s="788" t="s">
        <v>1069</v>
      </c>
      <c r="L428" s="138" t="s">
        <v>44</v>
      </c>
      <c r="M428" s="307"/>
      <c r="N428" s="283"/>
    </row>
    <row r="429" spans="1:14" s="2" customFormat="1" ht="15" customHeight="1" x14ac:dyDescent="0.3">
      <c r="A429" s="406">
        <v>45586</v>
      </c>
      <c r="B429" s="415" t="s">
        <v>111</v>
      </c>
      <c r="C429" s="415" t="s">
        <v>112</v>
      </c>
      <c r="D429" s="666" t="s">
        <v>110</v>
      </c>
      <c r="E429" s="398">
        <v>5000</v>
      </c>
      <c r="F429" s="282">
        <v>3866</v>
      </c>
      <c r="G429" s="261">
        <f t="shared" si="6"/>
        <v>1.2933264355923435</v>
      </c>
      <c r="H429" s="148" t="s">
        <v>163</v>
      </c>
      <c r="I429" s="139" t="s">
        <v>43</v>
      </c>
      <c r="J429" s="303" t="s">
        <v>573</v>
      </c>
      <c r="K429" s="788" t="s">
        <v>1069</v>
      </c>
      <c r="L429" s="138" t="s">
        <v>44</v>
      </c>
      <c r="M429" s="307"/>
      <c r="N429" s="283"/>
    </row>
    <row r="430" spans="1:14" s="2" customFormat="1" ht="15" customHeight="1" x14ac:dyDescent="0.3">
      <c r="A430" s="406">
        <v>45586</v>
      </c>
      <c r="B430" s="415" t="s">
        <v>111</v>
      </c>
      <c r="C430" s="415" t="s">
        <v>112</v>
      </c>
      <c r="D430" s="666" t="s">
        <v>110</v>
      </c>
      <c r="E430" s="398">
        <v>20000</v>
      </c>
      <c r="F430" s="282">
        <v>3866</v>
      </c>
      <c r="G430" s="261">
        <f t="shared" si="6"/>
        <v>5.173305742369374</v>
      </c>
      <c r="H430" s="148" t="s">
        <v>163</v>
      </c>
      <c r="I430" s="139" t="s">
        <v>43</v>
      </c>
      <c r="J430" s="303" t="s">
        <v>573</v>
      </c>
      <c r="K430" s="788" t="s">
        <v>1069</v>
      </c>
      <c r="L430" s="138" t="s">
        <v>44</v>
      </c>
      <c r="M430" s="307"/>
      <c r="N430" s="283"/>
    </row>
    <row r="431" spans="1:14" s="2" customFormat="1" ht="15" customHeight="1" x14ac:dyDescent="0.3">
      <c r="A431" s="406">
        <v>45586</v>
      </c>
      <c r="B431" s="415" t="s">
        <v>577</v>
      </c>
      <c r="C431" s="415" t="s">
        <v>542</v>
      </c>
      <c r="D431" s="666" t="s">
        <v>110</v>
      </c>
      <c r="E431" s="398">
        <v>12000</v>
      </c>
      <c r="F431" s="282">
        <v>3866</v>
      </c>
      <c r="G431" s="261">
        <f t="shared" si="6"/>
        <v>3.1039834454216244</v>
      </c>
      <c r="H431" s="148" t="s">
        <v>163</v>
      </c>
      <c r="I431" s="139" t="s">
        <v>43</v>
      </c>
      <c r="J431" s="303" t="s">
        <v>573</v>
      </c>
      <c r="K431" s="788" t="s">
        <v>1069</v>
      </c>
      <c r="L431" s="138" t="s">
        <v>44</v>
      </c>
      <c r="M431" s="307"/>
      <c r="N431" s="283"/>
    </row>
    <row r="432" spans="1:14" s="2" customFormat="1" ht="15" customHeight="1" x14ac:dyDescent="0.3">
      <c r="A432" s="406">
        <v>45586</v>
      </c>
      <c r="B432" s="415" t="s">
        <v>578</v>
      </c>
      <c r="C432" s="415" t="s">
        <v>542</v>
      </c>
      <c r="D432" s="666" t="s">
        <v>110</v>
      </c>
      <c r="E432" s="398">
        <v>5000</v>
      </c>
      <c r="F432" s="282">
        <v>3866</v>
      </c>
      <c r="G432" s="261">
        <f t="shared" si="6"/>
        <v>1.2933264355923435</v>
      </c>
      <c r="H432" s="148" t="s">
        <v>163</v>
      </c>
      <c r="I432" s="139" t="s">
        <v>43</v>
      </c>
      <c r="J432" s="303" t="s">
        <v>573</v>
      </c>
      <c r="K432" s="788" t="s">
        <v>1069</v>
      </c>
      <c r="L432" s="138" t="s">
        <v>44</v>
      </c>
      <c r="M432" s="307"/>
      <c r="N432" s="283"/>
    </row>
    <row r="433" spans="1:14" s="2" customFormat="1" ht="15" customHeight="1" x14ac:dyDescent="0.3">
      <c r="A433" s="406">
        <v>45586</v>
      </c>
      <c r="B433" s="415" t="s">
        <v>579</v>
      </c>
      <c r="C433" s="415" t="s">
        <v>542</v>
      </c>
      <c r="D433" s="666" t="s">
        <v>110</v>
      </c>
      <c r="E433" s="398">
        <v>2000</v>
      </c>
      <c r="F433" s="282">
        <v>3866</v>
      </c>
      <c r="G433" s="261">
        <f t="shared" si="6"/>
        <v>0.5173305742369374</v>
      </c>
      <c r="H433" s="148" t="s">
        <v>163</v>
      </c>
      <c r="I433" s="139" t="s">
        <v>43</v>
      </c>
      <c r="J433" s="303" t="s">
        <v>573</v>
      </c>
      <c r="K433" s="788" t="s">
        <v>1069</v>
      </c>
      <c r="L433" s="138" t="s">
        <v>44</v>
      </c>
      <c r="M433" s="307"/>
      <c r="N433" s="283"/>
    </row>
    <row r="434" spans="1:14" s="2" customFormat="1" ht="15" customHeight="1" x14ac:dyDescent="0.3">
      <c r="A434" s="137">
        <v>45586</v>
      </c>
      <c r="B434" s="138" t="s">
        <v>111</v>
      </c>
      <c r="C434" s="138" t="s">
        <v>112</v>
      </c>
      <c r="D434" s="139" t="s">
        <v>117</v>
      </c>
      <c r="E434" s="142">
        <v>11000</v>
      </c>
      <c r="F434" s="282">
        <v>3866</v>
      </c>
      <c r="G434" s="261">
        <f t="shared" si="6"/>
        <v>2.8453181583031557</v>
      </c>
      <c r="H434" s="148" t="s">
        <v>123</v>
      </c>
      <c r="I434" s="139" t="s">
        <v>43</v>
      </c>
      <c r="J434" s="303" t="s">
        <v>574</v>
      </c>
      <c r="K434" s="788" t="s">
        <v>1069</v>
      </c>
      <c r="L434" s="138" t="s">
        <v>44</v>
      </c>
      <c r="M434" s="307"/>
      <c r="N434" s="283"/>
    </row>
    <row r="435" spans="1:14" s="2" customFormat="1" ht="15" customHeight="1" x14ac:dyDescent="0.3">
      <c r="A435" s="137">
        <v>45586</v>
      </c>
      <c r="B435" s="138" t="s">
        <v>111</v>
      </c>
      <c r="C435" s="138" t="s">
        <v>112</v>
      </c>
      <c r="D435" s="139" t="s">
        <v>117</v>
      </c>
      <c r="E435" s="142">
        <v>8000</v>
      </c>
      <c r="F435" s="282">
        <v>3866</v>
      </c>
      <c r="G435" s="261">
        <f t="shared" si="6"/>
        <v>2.0693222969477496</v>
      </c>
      <c r="H435" s="148" t="s">
        <v>123</v>
      </c>
      <c r="I435" s="139" t="s">
        <v>43</v>
      </c>
      <c r="J435" s="303" t="s">
        <v>574</v>
      </c>
      <c r="K435" s="788" t="s">
        <v>1069</v>
      </c>
      <c r="L435" s="138" t="s">
        <v>44</v>
      </c>
      <c r="M435" s="307"/>
      <c r="N435" s="283"/>
    </row>
    <row r="436" spans="1:14" s="2" customFormat="1" ht="15" customHeight="1" x14ac:dyDescent="0.3">
      <c r="A436" s="137">
        <v>45586</v>
      </c>
      <c r="B436" s="138" t="s">
        <v>111</v>
      </c>
      <c r="C436" s="138" t="s">
        <v>112</v>
      </c>
      <c r="D436" s="139" t="s">
        <v>117</v>
      </c>
      <c r="E436" s="142">
        <v>13000</v>
      </c>
      <c r="F436" s="282">
        <v>3866</v>
      </c>
      <c r="G436" s="261">
        <f t="shared" si="6"/>
        <v>3.3626487325400931</v>
      </c>
      <c r="H436" s="148" t="s">
        <v>123</v>
      </c>
      <c r="I436" s="139" t="s">
        <v>43</v>
      </c>
      <c r="J436" s="303" t="s">
        <v>574</v>
      </c>
      <c r="K436" s="788" t="s">
        <v>1069</v>
      </c>
      <c r="L436" s="138" t="s">
        <v>44</v>
      </c>
      <c r="M436" s="307"/>
      <c r="N436" s="283"/>
    </row>
    <row r="437" spans="1:14" s="2" customFormat="1" ht="15" customHeight="1" x14ac:dyDescent="0.3">
      <c r="A437" s="137">
        <v>45586</v>
      </c>
      <c r="B437" s="138" t="s">
        <v>588</v>
      </c>
      <c r="C437" s="138" t="s">
        <v>122</v>
      </c>
      <c r="D437" s="139" t="s">
        <v>117</v>
      </c>
      <c r="E437" s="142">
        <v>12000</v>
      </c>
      <c r="F437" s="282">
        <v>3866</v>
      </c>
      <c r="G437" s="261">
        <f t="shared" si="6"/>
        <v>3.1039834454216244</v>
      </c>
      <c r="H437" s="148" t="s">
        <v>123</v>
      </c>
      <c r="I437" s="139" t="s">
        <v>43</v>
      </c>
      <c r="J437" s="303" t="s">
        <v>574</v>
      </c>
      <c r="K437" s="788" t="s">
        <v>1069</v>
      </c>
      <c r="L437" s="138" t="s">
        <v>44</v>
      </c>
      <c r="M437" s="307"/>
      <c r="N437" s="283"/>
    </row>
    <row r="438" spans="1:14" s="2" customFormat="1" ht="15" customHeight="1" x14ac:dyDescent="0.3">
      <c r="A438" s="137">
        <v>45586</v>
      </c>
      <c r="B438" s="138" t="s">
        <v>589</v>
      </c>
      <c r="C438" s="138" t="s">
        <v>122</v>
      </c>
      <c r="D438" s="139" t="s">
        <v>117</v>
      </c>
      <c r="E438" s="142">
        <v>8000</v>
      </c>
      <c r="F438" s="282">
        <v>3866</v>
      </c>
      <c r="G438" s="261">
        <f t="shared" si="6"/>
        <v>2.0693222969477496</v>
      </c>
      <c r="H438" s="148" t="s">
        <v>123</v>
      </c>
      <c r="I438" s="139" t="s">
        <v>43</v>
      </c>
      <c r="J438" s="303" t="s">
        <v>574</v>
      </c>
      <c r="K438" s="788" t="s">
        <v>1069</v>
      </c>
      <c r="L438" s="138" t="s">
        <v>44</v>
      </c>
      <c r="M438" s="307"/>
      <c r="N438" s="283"/>
    </row>
    <row r="439" spans="1:14" s="2" customFormat="1" ht="15" customHeight="1" x14ac:dyDescent="0.3">
      <c r="A439" s="137">
        <v>45586</v>
      </c>
      <c r="B439" s="291" t="s">
        <v>565</v>
      </c>
      <c r="C439" s="291" t="s">
        <v>321</v>
      </c>
      <c r="D439" s="427" t="s">
        <v>696</v>
      </c>
      <c r="E439" s="350">
        <v>150000</v>
      </c>
      <c r="F439" s="282">
        <v>3866</v>
      </c>
      <c r="G439" s="261">
        <f t="shared" si="6"/>
        <v>38.799793067770302</v>
      </c>
      <c r="H439" s="148" t="s">
        <v>41</v>
      </c>
      <c r="I439" s="139" t="s">
        <v>43</v>
      </c>
      <c r="J439" s="303" t="s">
        <v>714</v>
      </c>
      <c r="K439" s="788" t="s">
        <v>1069</v>
      </c>
      <c r="L439" s="138" t="s">
        <v>44</v>
      </c>
      <c r="M439" s="307"/>
      <c r="N439" s="283"/>
    </row>
    <row r="440" spans="1:14" s="2" customFormat="1" ht="15" customHeight="1" x14ac:dyDescent="0.3">
      <c r="A440" s="406">
        <v>45586</v>
      </c>
      <c r="B440" s="126" t="s">
        <v>111</v>
      </c>
      <c r="C440" s="126" t="s">
        <v>112</v>
      </c>
      <c r="D440" s="126" t="s">
        <v>14</v>
      </c>
      <c r="E440" s="790">
        <v>10000</v>
      </c>
      <c r="F440" s="282">
        <v>3866</v>
      </c>
      <c r="G440" s="261">
        <f t="shared" si="6"/>
        <v>2.586652871184687</v>
      </c>
      <c r="H440" s="148" t="s">
        <v>196</v>
      </c>
      <c r="I440" s="139" t="s">
        <v>43</v>
      </c>
      <c r="J440" s="363" t="s">
        <v>754</v>
      </c>
      <c r="K440" s="788" t="s">
        <v>1069</v>
      </c>
      <c r="L440" s="138" t="s">
        <v>44</v>
      </c>
      <c r="M440" s="307"/>
      <c r="N440" s="283"/>
    </row>
    <row r="441" spans="1:14" s="2" customFormat="1" ht="15" customHeight="1" x14ac:dyDescent="0.3">
      <c r="A441" s="406">
        <v>45586</v>
      </c>
      <c r="B441" s="126" t="s">
        <v>111</v>
      </c>
      <c r="C441" s="126" t="s">
        <v>112</v>
      </c>
      <c r="D441" s="126" t="s">
        <v>14</v>
      </c>
      <c r="E441" s="790">
        <v>10000</v>
      </c>
      <c r="F441" s="282">
        <v>3866</v>
      </c>
      <c r="G441" s="261">
        <f t="shared" si="6"/>
        <v>2.586652871184687</v>
      </c>
      <c r="H441" s="148" t="s">
        <v>196</v>
      </c>
      <c r="I441" s="139" t="s">
        <v>43</v>
      </c>
      <c r="J441" s="363" t="s">
        <v>754</v>
      </c>
      <c r="K441" s="788" t="s">
        <v>1069</v>
      </c>
      <c r="L441" s="138" t="s">
        <v>44</v>
      </c>
      <c r="M441" s="307"/>
      <c r="N441" s="283"/>
    </row>
    <row r="442" spans="1:14" s="2" customFormat="1" ht="15" customHeight="1" x14ac:dyDescent="0.3">
      <c r="A442" s="137">
        <v>45586</v>
      </c>
      <c r="B442" s="81" t="s">
        <v>160</v>
      </c>
      <c r="C442" s="81" t="s">
        <v>113</v>
      </c>
      <c r="D442" s="144" t="s">
        <v>14</v>
      </c>
      <c r="E442" s="129">
        <v>50000</v>
      </c>
      <c r="F442" s="282">
        <v>3866</v>
      </c>
      <c r="G442" s="261">
        <f t="shared" si="6"/>
        <v>12.933264355923436</v>
      </c>
      <c r="H442" s="148" t="s">
        <v>41</v>
      </c>
      <c r="I442" s="139" t="s">
        <v>43</v>
      </c>
      <c r="J442" s="303" t="s">
        <v>557</v>
      </c>
      <c r="K442" s="788" t="s">
        <v>1069</v>
      </c>
      <c r="L442" s="138" t="s">
        <v>44</v>
      </c>
      <c r="M442" s="307"/>
      <c r="N442" s="283"/>
    </row>
    <row r="443" spans="1:14" s="2" customFormat="1" ht="15" customHeight="1" x14ac:dyDescent="0.3">
      <c r="A443" s="137">
        <v>45586</v>
      </c>
      <c r="B443" s="81" t="s">
        <v>475</v>
      </c>
      <c r="C443" s="81" t="s">
        <v>113</v>
      </c>
      <c r="D443" s="144" t="s">
        <v>14</v>
      </c>
      <c r="E443" s="129">
        <v>30000</v>
      </c>
      <c r="F443" s="282">
        <v>3866</v>
      </c>
      <c r="G443" s="261">
        <f t="shared" si="6"/>
        <v>7.759958613554061</v>
      </c>
      <c r="H443" s="148" t="s">
        <v>196</v>
      </c>
      <c r="I443" s="139" t="s">
        <v>43</v>
      </c>
      <c r="J443" s="303" t="s">
        <v>557</v>
      </c>
      <c r="K443" s="788" t="s">
        <v>1069</v>
      </c>
      <c r="L443" s="138" t="s">
        <v>44</v>
      </c>
      <c r="M443" s="307"/>
      <c r="N443" s="283"/>
    </row>
    <row r="444" spans="1:14" s="2" customFormat="1" ht="15" customHeight="1" x14ac:dyDescent="0.3">
      <c r="A444" s="137">
        <v>45587</v>
      </c>
      <c r="B444" s="81" t="s">
        <v>339</v>
      </c>
      <c r="C444" s="81" t="s">
        <v>113</v>
      </c>
      <c r="D444" s="666" t="s">
        <v>110</v>
      </c>
      <c r="E444" s="129">
        <v>20000</v>
      </c>
      <c r="F444" s="282">
        <v>3866</v>
      </c>
      <c r="G444" s="261">
        <f t="shared" si="6"/>
        <v>5.173305742369374</v>
      </c>
      <c r="H444" s="148" t="s">
        <v>163</v>
      </c>
      <c r="I444" s="139" t="s">
        <v>43</v>
      </c>
      <c r="J444" s="303" t="s">
        <v>557</v>
      </c>
      <c r="K444" s="788" t="s">
        <v>1069</v>
      </c>
      <c r="L444" s="138" t="s">
        <v>44</v>
      </c>
      <c r="M444" s="307"/>
      <c r="N444" s="283"/>
    </row>
    <row r="445" spans="1:14" s="2" customFormat="1" ht="15" customHeight="1" x14ac:dyDescent="0.3">
      <c r="A445" s="137">
        <v>45586</v>
      </c>
      <c r="B445" s="81" t="s">
        <v>340</v>
      </c>
      <c r="C445" s="81" t="s">
        <v>113</v>
      </c>
      <c r="D445" s="666" t="s">
        <v>110</v>
      </c>
      <c r="E445" s="129">
        <v>20000</v>
      </c>
      <c r="F445" s="282">
        <v>3866</v>
      </c>
      <c r="G445" s="261">
        <f t="shared" si="6"/>
        <v>5.173305742369374</v>
      </c>
      <c r="H445" s="148" t="s">
        <v>220</v>
      </c>
      <c r="I445" s="139" t="s">
        <v>43</v>
      </c>
      <c r="J445" s="303" t="s">
        <v>557</v>
      </c>
      <c r="K445" s="788" t="s">
        <v>1069</v>
      </c>
      <c r="L445" s="138" t="s">
        <v>44</v>
      </c>
      <c r="M445" s="307"/>
      <c r="N445" s="283"/>
    </row>
    <row r="446" spans="1:14" s="2" customFormat="1" ht="15" customHeight="1" x14ac:dyDescent="0.3">
      <c r="A446" s="137">
        <v>45586</v>
      </c>
      <c r="B446" s="81" t="s">
        <v>161</v>
      </c>
      <c r="C446" s="81" t="s">
        <v>113</v>
      </c>
      <c r="D446" s="144" t="s">
        <v>117</v>
      </c>
      <c r="E446" s="129">
        <v>25000</v>
      </c>
      <c r="F446" s="282">
        <v>3866</v>
      </c>
      <c r="G446" s="261">
        <f t="shared" si="6"/>
        <v>6.466632177961718</v>
      </c>
      <c r="H446" s="148" t="s">
        <v>148</v>
      </c>
      <c r="I446" s="139" t="s">
        <v>43</v>
      </c>
      <c r="J446" s="303" t="s">
        <v>557</v>
      </c>
      <c r="K446" s="788" t="s">
        <v>1069</v>
      </c>
      <c r="L446" s="138" t="s">
        <v>44</v>
      </c>
      <c r="M446" s="307"/>
      <c r="N446" s="283"/>
    </row>
    <row r="447" spans="1:14" s="2" customFormat="1" ht="15" customHeight="1" x14ac:dyDescent="0.3">
      <c r="A447" s="137">
        <v>45586</v>
      </c>
      <c r="B447" s="81" t="s">
        <v>338</v>
      </c>
      <c r="C447" s="81" t="s">
        <v>113</v>
      </c>
      <c r="D447" s="144" t="s">
        <v>117</v>
      </c>
      <c r="E447" s="129">
        <v>25000</v>
      </c>
      <c r="F447" s="282">
        <v>3866</v>
      </c>
      <c r="G447" s="261">
        <f t="shared" si="6"/>
        <v>6.466632177961718</v>
      </c>
      <c r="H447" s="148" t="s">
        <v>123</v>
      </c>
      <c r="I447" s="139" t="s">
        <v>43</v>
      </c>
      <c r="J447" s="303" t="s">
        <v>557</v>
      </c>
      <c r="K447" s="788" t="s">
        <v>1069</v>
      </c>
      <c r="L447" s="138" t="s">
        <v>44</v>
      </c>
      <c r="M447" s="307"/>
      <c r="N447" s="283"/>
    </row>
    <row r="448" spans="1:14" s="2" customFormat="1" ht="14.25" customHeight="1" x14ac:dyDescent="0.3">
      <c r="A448" s="137">
        <v>45587</v>
      </c>
      <c r="B448" s="138" t="s">
        <v>111</v>
      </c>
      <c r="C448" s="138" t="s">
        <v>112</v>
      </c>
      <c r="D448" s="139" t="s">
        <v>117</v>
      </c>
      <c r="E448" s="142">
        <v>18000</v>
      </c>
      <c r="F448" s="282">
        <v>3866</v>
      </c>
      <c r="G448" s="261">
        <f t="shared" si="6"/>
        <v>4.6559751681324366</v>
      </c>
      <c r="H448" s="148" t="s">
        <v>123</v>
      </c>
      <c r="I448" s="139" t="s">
        <v>43</v>
      </c>
      <c r="J448" s="303" t="s">
        <v>593</v>
      </c>
      <c r="K448" s="788" t="s">
        <v>1069</v>
      </c>
      <c r="L448" s="138" t="s">
        <v>44</v>
      </c>
      <c r="M448" s="307"/>
      <c r="N448" s="283"/>
    </row>
    <row r="449" spans="1:16" x14ac:dyDescent="0.3">
      <c r="A449" s="137">
        <v>45587</v>
      </c>
      <c r="B449" s="138" t="s">
        <v>111</v>
      </c>
      <c r="C449" s="138" t="s">
        <v>112</v>
      </c>
      <c r="D449" s="139" t="s">
        <v>117</v>
      </c>
      <c r="E449" s="142">
        <v>18000</v>
      </c>
      <c r="F449" s="282">
        <v>3866</v>
      </c>
      <c r="G449" s="261">
        <f t="shared" si="6"/>
        <v>4.6559751681324366</v>
      </c>
      <c r="H449" s="148" t="s">
        <v>123</v>
      </c>
      <c r="I449" s="139" t="s">
        <v>43</v>
      </c>
      <c r="J449" s="303" t="s">
        <v>593</v>
      </c>
      <c r="K449" s="788" t="s">
        <v>1069</v>
      </c>
      <c r="L449" s="138" t="s">
        <v>44</v>
      </c>
      <c r="M449" s="396"/>
      <c r="N449" s="397"/>
      <c r="O449" s="407"/>
      <c r="P449" s="407"/>
    </row>
    <row r="450" spans="1:16" x14ac:dyDescent="0.3">
      <c r="A450" s="137">
        <v>45587</v>
      </c>
      <c r="B450" s="138" t="s">
        <v>111</v>
      </c>
      <c r="C450" s="138" t="s">
        <v>112</v>
      </c>
      <c r="D450" s="139" t="s">
        <v>117</v>
      </c>
      <c r="E450" s="142">
        <v>7000</v>
      </c>
      <c r="F450" s="282">
        <v>3866</v>
      </c>
      <c r="G450" s="261">
        <f t="shared" si="6"/>
        <v>1.8106570098292809</v>
      </c>
      <c r="H450" s="148" t="s">
        <v>123</v>
      </c>
      <c r="I450" s="139" t="s">
        <v>43</v>
      </c>
      <c r="J450" s="303" t="s">
        <v>593</v>
      </c>
      <c r="K450" s="788" t="s">
        <v>1069</v>
      </c>
      <c r="L450" s="138" t="s">
        <v>44</v>
      </c>
      <c r="M450" s="396"/>
      <c r="N450" s="397"/>
      <c r="O450" s="407"/>
      <c r="P450" s="407"/>
    </row>
    <row r="451" spans="1:16" x14ac:dyDescent="0.3">
      <c r="A451" s="137">
        <v>45587</v>
      </c>
      <c r="B451" s="138" t="s">
        <v>605</v>
      </c>
      <c r="C451" s="138" t="s">
        <v>122</v>
      </c>
      <c r="D451" s="139" t="s">
        <v>117</v>
      </c>
      <c r="E451" s="142">
        <v>10000</v>
      </c>
      <c r="F451" s="282">
        <v>3866</v>
      </c>
      <c r="G451" s="261">
        <f t="shared" si="6"/>
        <v>2.586652871184687</v>
      </c>
      <c r="H451" s="148" t="s">
        <v>123</v>
      </c>
      <c r="I451" s="139" t="s">
        <v>43</v>
      </c>
      <c r="J451" s="303" t="s">
        <v>593</v>
      </c>
      <c r="K451" s="788" t="s">
        <v>1069</v>
      </c>
      <c r="L451" s="138" t="s">
        <v>44</v>
      </c>
      <c r="M451" s="396"/>
      <c r="N451" s="397"/>
      <c r="O451" s="407"/>
      <c r="P451" s="407"/>
    </row>
    <row r="452" spans="1:16" x14ac:dyDescent="0.3">
      <c r="A452" s="137">
        <v>45587</v>
      </c>
      <c r="B452" s="291" t="s">
        <v>606</v>
      </c>
      <c r="C452" s="291" t="s">
        <v>122</v>
      </c>
      <c r="D452" s="427" t="s">
        <v>117</v>
      </c>
      <c r="E452" s="142">
        <v>10000</v>
      </c>
      <c r="F452" s="282">
        <v>3866</v>
      </c>
      <c r="G452" s="261">
        <f t="shared" si="6"/>
        <v>2.586652871184687</v>
      </c>
      <c r="H452" s="148" t="s">
        <v>123</v>
      </c>
      <c r="I452" s="139" t="s">
        <v>43</v>
      </c>
      <c r="J452" s="303" t="s">
        <v>593</v>
      </c>
      <c r="K452" s="788" t="s">
        <v>1069</v>
      </c>
      <c r="L452" s="138" t="s">
        <v>44</v>
      </c>
      <c r="M452" s="396"/>
      <c r="N452" s="397"/>
      <c r="O452" s="407"/>
      <c r="P452" s="407"/>
    </row>
    <row r="453" spans="1:16" x14ac:dyDescent="0.3">
      <c r="A453" s="406">
        <v>45587</v>
      </c>
      <c r="B453" s="415" t="s">
        <v>111</v>
      </c>
      <c r="C453" s="415" t="s">
        <v>321</v>
      </c>
      <c r="D453" s="666" t="s">
        <v>110</v>
      </c>
      <c r="E453" s="398">
        <v>15000</v>
      </c>
      <c r="F453" s="282">
        <v>3866</v>
      </c>
      <c r="G453" s="261">
        <f t="shared" si="6"/>
        <v>3.8799793067770305</v>
      </c>
      <c r="H453" s="148" t="s">
        <v>163</v>
      </c>
      <c r="I453" s="139" t="s">
        <v>43</v>
      </c>
      <c r="J453" s="303" t="s">
        <v>580</v>
      </c>
      <c r="K453" s="788" t="s">
        <v>1069</v>
      </c>
      <c r="L453" s="138" t="s">
        <v>44</v>
      </c>
      <c r="M453" s="396"/>
      <c r="N453" s="397"/>
      <c r="O453" s="407"/>
      <c r="P453" s="407"/>
    </row>
    <row r="454" spans="1:16" x14ac:dyDescent="0.3">
      <c r="A454" s="406">
        <v>45587</v>
      </c>
      <c r="B454" s="415" t="s">
        <v>111</v>
      </c>
      <c r="C454" s="415" t="s">
        <v>321</v>
      </c>
      <c r="D454" s="666" t="s">
        <v>110</v>
      </c>
      <c r="E454" s="398">
        <v>15000</v>
      </c>
      <c r="F454" s="282">
        <v>3866</v>
      </c>
      <c r="G454" s="261">
        <f t="shared" si="6"/>
        <v>3.8799793067770305</v>
      </c>
      <c r="H454" s="148" t="s">
        <v>163</v>
      </c>
      <c r="I454" s="139" t="s">
        <v>43</v>
      </c>
      <c r="J454" s="303" t="s">
        <v>580</v>
      </c>
      <c r="K454" s="788" t="s">
        <v>1069</v>
      </c>
      <c r="L454" s="138" t="s">
        <v>44</v>
      </c>
      <c r="M454" s="396"/>
      <c r="N454" s="397"/>
      <c r="O454" s="407"/>
      <c r="P454" s="407"/>
    </row>
    <row r="455" spans="1:16" x14ac:dyDescent="0.3">
      <c r="A455" s="406">
        <v>45587</v>
      </c>
      <c r="B455" s="415" t="s">
        <v>111</v>
      </c>
      <c r="C455" s="415" t="s">
        <v>112</v>
      </c>
      <c r="D455" s="666" t="s">
        <v>110</v>
      </c>
      <c r="E455" s="398">
        <v>25000</v>
      </c>
      <c r="F455" s="282">
        <v>3866</v>
      </c>
      <c r="G455" s="261">
        <f t="shared" ref="G455:G517" si="7">E455/F455</f>
        <v>6.466632177961718</v>
      </c>
      <c r="H455" s="148" t="s">
        <v>220</v>
      </c>
      <c r="I455" s="139" t="s">
        <v>43</v>
      </c>
      <c r="J455" s="303" t="s">
        <v>594</v>
      </c>
      <c r="K455" s="788" t="s">
        <v>1069</v>
      </c>
      <c r="L455" s="138" t="s">
        <v>44</v>
      </c>
      <c r="M455" s="396"/>
      <c r="N455" s="397"/>
      <c r="O455" s="407"/>
      <c r="P455" s="407"/>
    </row>
    <row r="456" spans="1:16" x14ac:dyDescent="0.3">
      <c r="A456" s="406">
        <v>45587</v>
      </c>
      <c r="B456" s="415" t="s">
        <v>111</v>
      </c>
      <c r="C456" s="415" t="s">
        <v>112</v>
      </c>
      <c r="D456" s="666" t="s">
        <v>110</v>
      </c>
      <c r="E456" s="398">
        <v>8000</v>
      </c>
      <c r="F456" s="282">
        <v>3866</v>
      </c>
      <c r="G456" s="261">
        <f t="shared" si="7"/>
        <v>2.0693222969477496</v>
      </c>
      <c r="H456" s="148" t="s">
        <v>220</v>
      </c>
      <c r="I456" s="139" t="s">
        <v>43</v>
      </c>
      <c r="J456" s="303" t="s">
        <v>594</v>
      </c>
      <c r="K456" s="788" t="s">
        <v>1069</v>
      </c>
      <c r="L456" s="138" t="s">
        <v>44</v>
      </c>
      <c r="M456" s="396"/>
      <c r="N456" s="397"/>
      <c r="O456" s="407"/>
      <c r="P456" s="407"/>
    </row>
    <row r="457" spans="1:16" x14ac:dyDescent="0.3">
      <c r="A457" s="406">
        <v>45587</v>
      </c>
      <c r="B457" s="415" t="s">
        <v>111</v>
      </c>
      <c r="C457" s="415" t="s">
        <v>112</v>
      </c>
      <c r="D457" s="666" t="s">
        <v>110</v>
      </c>
      <c r="E457" s="398">
        <v>20000</v>
      </c>
      <c r="F457" s="282">
        <v>3866</v>
      </c>
      <c r="G457" s="261">
        <f t="shared" si="7"/>
        <v>5.173305742369374</v>
      </c>
      <c r="H457" s="148" t="s">
        <v>220</v>
      </c>
      <c r="I457" s="139" t="s">
        <v>43</v>
      </c>
      <c r="J457" s="303" t="s">
        <v>594</v>
      </c>
      <c r="K457" s="788" t="s">
        <v>1069</v>
      </c>
      <c r="L457" s="138" t="s">
        <v>44</v>
      </c>
      <c r="M457" s="396"/>
      <c r="N457" s="397"/>
      <c r="O457" s="407"/>
      <c r="P457" s="407"/>
    </row>
    <row r="458" spans="1:16" x14ac:dyDescent="0.3">
      <c r="A458" s="406">
        <v>45587</v>
      </c>
      <c r="B458" s="415" t="s">
        <v>111</v>
      </c>
      <c r="C458" s="415" t="s">
        <v>112</v>
      </c>
      <c r="D458" s="666" t="s">
        <v>110</v>
      </c>
      <c r="E458" s="398">
        <v>8000</v>
      </c>
      <c r="F458" s="282">
        <v>3866</v>
      </c>
      <c r="G458" s="261">
        <f t="shared" si="7"/>
        <v>2.0693222969477496</v>
      </c>
      <c r="H458" s="148" t="s">
        <v>220</v>
      </c>
      <c r="I458" s="139" t="s">
        <v>43</v>
      </c>
      <c r="J458" s="303" t="s">
        <v>594</v>
      </c>
      <c r="K458" s="788" t="s">
        <v>1069</v>
      </c>
      <c r="L458" s="138" t="s">
        <v>44</v>
      </c>
      <c r="M458" s="396"/>
      <c r="N458" s="397"/>
      <c r="O458" s="407"/>
      <c r="P458" s="407"/>
    </row>
    <row r="459" spans="1:16" x14ac:dyDescent="0.3">
      <c r="A459" s="406">
        <v>45587</v>
      </c>
      <c r="B459" s="415" t="s">
        <v>111</v>
      </c>
      <c r="C459" s="415" t="s">
        <v>112</v>
      </c>
      <c r="D459" s="666" t="s">
        <v>110</v>
      </c>
      <c r="E459" s="398">
        <v>27000</v>
      </c>
      <c r="F459" s="282">
        <v>3866</v>
      </c>
      <c r="G459" s="261">
        <f t="shared" si="7"/>
        <v>6.9839627521986554</v>
      </c>
      <c r="H459" s="148" t="s">
        <v>220</v>
      </c>
      <c r="I459" s="139" t="s">
        <v>43</v>
      </c>
      <c r="J459" s="303" t="s">
        <v>594</v>
      </c>
      <c r="K459" s="788" t="s">
        <v>1069</v>
      </c>
      <c r="L459" s="138" t="s">
        <v>44</v>
      </c>
      <c r="M459" s="396"/>
      <c r="N459" s="397"/>
      <c r="O459" s="407"/>
      <c r="P459" s="407"/>
    </row>
    <row r="460" spans="1:16" x14ac:dyDescent="0.3">
      <c r="A460" s="406">
        <v>45587</v>
      </c>
      <c r="B460" s="415" t="s">
        <v>614</v>
      </c>
      <c r="C460" s="415" t="s">
        <v>542</v>
      </c>
      <c r="D460" s="666" t="s">
        <v>110</v>
      </c>
      <c r="E460" s="398">
        <v>5000</v>
      </c>
      <c r="F460" s="282">
        <v>3866</v>
      </c>
      <c r="G460" s="261">
        <f t="shared" si="7"/>
        <v>1.2933264355923435</v>
      </c>
      <c r="H460" s="148" t="s">
        <v>220</v>
      </c>
      <c r="I460" s="139" t="s">
        <v>43</v>
      </c>
      <c r="J460" s="303" t="s">
        <v>594</v>
      </c>
      <c r="K460" s="788" t="s">
        <v>1069</v>
      </c>
      <c r="L460" s="138" t="s">
        <v>44</v>
      </c>
      <c r="M460" s="396"/>
      <c r="N460" s="397"/>
    </row>
    <row r="461" spans="1:16" ht="17.25" customHeight="1" x14ac:dyDescent="0.3">
      <c r="A461" s="406">
        <v>45587</v>
      </c>
      <c r="B461" s="415" t="s">
        <v>615</v>
      </c>
      <c r="C461" s="415" t="s">
        <v>542</v>
      </c>
      <c r="D461" s="666" t="s">
        <v>110</v>
      </c>
      <c r="E461" s="398">
        <v>6000</v>
      </c>
      <c r="F461" s="282">
        <v>3866</v>
      </c>
      <c r="G461" s="261">
        <f t="shared" si="7"/>
        <v>1.5519917227108122</v>
      </c>
      <c r="H461" s="639" t="s">
        <v>220</v>
      </c>
      <c r="I461" s="139" t="s">
        <v>43</v>
      </c>
      <c r="J461" s="303" t="s">
        <v>594</v>
      </c>
      <c r="K461" s="788" t="s">
        <v>1069</v>
      </c>
      <c r="L461" s="138" t="s">
        <v>44</v>
      </c>
      <c r="M461" s="396"/>
      <c r="N461" s="397"/>
    </row>
    <row r="462" spans="1:16" x14ac:dyDescent="0.3">
      <c r="A462" s="406">
        <v>45587</v>
      </c>
      <c r="B462" s="415" t="s">
        <v>616</v>
      </c>
      <c r="C462" s="415" t="s">
        <v>542</v>
      </c>
      <c r="D462" s="666" t="s">
        <v>110</v>
      </c>
      <c r="E462" s="398">
        <v>5000</v>
      </c>
      <c r="F462" s="282">
        <v>3866</v>
      </c>
      <c r="G462" s="261">
        <f t="shared" si="7"/>
        <v>1.2933264355923435</v>
      </c>
      <c r="H462" s="639" t="s">
        <v>220</v>
      </c>
      <c r="I462" s="139" t="s">
        <v>43</v>
      </c>
      <c r="J462" s="303" t="s">
        <v>594</v>
      </c>
      <c r="K462" s="788" t="s">
        <v>1069</v>
      </c>
      <c r="L462" s="138" t="s">
        <v>44</v>
      </c>
      <c r="M462" s="396"/>
      <c r="N462" s="397"/>
    </row>
    <row r="463" spans="1:16" x14ac:dyDescent="0.3">
      <c r="A463" s="406">
        <v>45587</v>
      </c>
      <c r="B463" s="126" t="s">
        <v>111</v>
      </c>
      <c r="C463" s="126" t="s">
        <v>112</v>
      </c>
      <c r="D463" s="126" t="s">
        <v>14</v>
      </c>
      <c r="E463" s="790">
        <v>10000</v>
      </c>
      <c r="F463" s="282">
        <v>3866</v>
      </c>
      <c r="G463" s="261">
        <f t="shared" si="7"/>
        <v>2.586652871184687</v>
      </c>
      <c r="H463" s="639" t="s">
        <v>196</v>
      </c>
      <c r="I463" s="139" t="s">
        <v>43</v>
      </c>
      <c r="J463" s="363" t="s">
        <v>755</v>
      </c>
      <c r="K463" s="788" t="s">
        <v>1069</v>
      </c>
      <c r="L463" s="138" t="s">
        <v>44</v>
      </c>
      <c r="M463" s="396"/>
      <c r="N463" s="397"/>
    </row>
    <row r="464" spans="1:16" x14ac:dyDescent="0.3">
      <c r="A464" s="406">
        <v>45587</v>
      </c>
      <c r="B464" s="126" t="s">
        <v>111</v>
      </c>
      <c r="C464" s="126" t="s">
        <v>112</v>
      </c>
      <c r="D464" s="126" t="s">
        <v>14</v>
      </c>
      <c r="E464" s="790">
        <v>10000</v>
      </c>
      <c r="F464" s="282">
        <v>3866</v>
      </c>
      <c r="G464" s="261">
        <f t="shared" si="7"/>
        <v>2.586652871184687</v>
      </c>
      <c r="H464" s="639" t="s">
        <v>196</v>
      </c>
      <c r="I464" s="139" t="s">
        <v>43</v>
      </c>
      <c r="J464" s="363" t="s">
        <v>755</v>
      </c>
      <c r="K464" s="788" t="s">
        <v>1069</v>
      </c>
      <c r="L464" s="138" t="s">
        <v>44</v>
      </c>
      <c r="M464" s="396"/>
      <c r="N464" s="397"/>
    </row>
    <row r="465" spans="1:14" x14ac:dyDescent="0.3">
      <c r="A465" s="406">
        <v>45587</v>
      </c>
      <c r="B465" s="126" t="s">
        <v>111</v>
      </c>
      <c r="C465" s="126" t="s">
        <v>112</v>
      </c>
      <c r="D465" s="126" t="s">
        <v>14</v>
      </c>
      <c r="E465" s="790">
        <v>1000</v>
      </c>
      <c r="F465" s="282">
        <v>3866</v>
      </c>
      <c r="G465" s="261">
        <f t="shared" si="7"/>
        <v>0.2586652871184687</v>
      </c>
      <c r="H465" s="639" t="s">
        <v>196</v>
      </c>
      <c r="I465" s="139" t="s">
        <v>43</v>
      </c>
      <c r="J465" s="363" t="s">
        <v>755</v>
      </c>
      <c r="K465" s="788" t="s">
        <v>1069</v>
      </c>
      <c r="L465" s="138" t="s">
        <v>44</v>
      </c>
      <c r="M465" s="396"/>
      <c r="N465" s="397"/>
    </row>
    <row r="466" spans="1:14" x14ac:dyDescent="0.3">
      <c r="A466" s="406">
        <v>45587</v>
      </c>
      <c r="B466" s="126" t="s">
        <v>111</v>
      </c>
      <c r="C466" s="126" t="s">
        <v>112</v>
      </c>
      <c r="D466" s="126" t="s">
        <v>14</v>
      </c>
      <c r="E466" s="790">
        <v>1000</v>
      </c>
      <c r="F466" s="282">
        <v>3866</v>
      </c>
      <c r="G466" s="261">
        <f t="shared" si="7"/>
        <v>0.2586652871184687</v>
      </c>
      <c r="H466" s="639" t="s">
        <v>196</v>
      </c>
      <c r="I466" s="139" t="s">
        <v>43</v>
      </c>
      <c r="J466" s="363" t="s">
        <v>755</v>
      </c>
      <c r="K466" s="788" t="s">
        <v>1069</v>
      </c>
      <c r="L466" s="138" t="s">
        <v>44</v>
      </c>
      <c r="M466" s="396"/>
      <c r="N466" s="397"/>
    </row>
    <row r="467" spans="1:14" x14ac:dyDescent="0.3">
      <c r="A467" s="406">
        <v>45587</v>
      </c>
      <c r="B467" s="126" t="s">
        <v>623</v>
      </c>
      <c r="C467" s="126" t="s">
        <v>985</v>
      </c>
      <c r="D467" s="126" t="s">
        <v>79</v>
      </c>
      <c r="E467" s="790">
        <v>83511</v>
      </c>
      <c r="F467" s="282">
        <v>3866</v>
      </c>
      <c r="G467" s="261">
        <f t="shared" si="7"/>
        <v>21.601396792550439</v>
      </c>
      <c r="H467" s="639" t="s">
        <v>196</v>
      </c>
      <c r="I467" s="139" t="s">
        <v>43</v>
      </c>
      <c r="J467" s="303" t="s">
        <v>841</v>
      </c>
      <c r="K467" s="788" t="s">
        <v>1069</v>
      </c>
      <c r="L467" s="138" t="s">
        <v>44</v>
      </c>
      <c r="M467" s="396"/>
      <c r="N467" s="397"/>
    </row>
    <row r="468" spans="1:14" x14ac:dyDescent="0.3">
      <c r="A468" s="406">
        <v>45588</v>
      </c>
      <c r="B468" s="415" t="s">
        <v>111</v>
      </c>
      <c r="C468" s="415" t="s">
        <v>321</v>
      </c>
      <c r="D468" s="666" t="s">
        <v>110</v>
      </c>
      <c r="E468" s="398">
        <v>15000</v>
      </c>
      <c r="F468" s="282">
        <v>3866</v>
      </c>
      <c r="G468" s="261">
        <f t="shared" si="7"/>
        <v>3.8799793067770305</v>
      </c>
      <c r="H468" s="639" t="s">
        <v>163</v>
      </c>
      <c r="I468" s="139" t="s">
        <v>43</v>
      </c>
      <c r="J468" s="303" t="s">
        <v>610</v>
      </c>
      <c r="K468" s="788" t="s">
        <v>1069</v>
      </c>
      <c r="L468" s="138" t="s">
        <v>44</v>
      </c>
      <c r="M468" s="396"/>
      <c r="N468" s="397"/>
    </row>
    <row r="469" spans="1:14" x14ac:dyDescent="0.3">
      <c r="A469" s="406">
        <v>45588</v>
      </c>
      <c r="B469" s="415" t="s">
        <v>111</v>
      </c>
      <c r="C469" s="415" t="s">
        <v>321</v>
      </c>
      <c r="D469" s="666" t="s">
        <v>110</v>
      </c>
      <c r="E469" s="398">
        <v>8000</v>
      </c>
      <c r="F469" s="282">
        <v>3866</v>
      </c>
      <c r="G469" s="261">
        <f t="shared" si="7"/>
        <v>2.0693222969477496</v>
      </c>
      <c r="H469" s="639" t="s">
        <v>163</v>
      </c>
      <c r="I469" s="139" t="s">
        <v>43</v>
      </c>
      <c r="J469" s="303" t="s">
        <v>610</v>
      </c>
      <c r="K469" s="788" t="s">
        <v>1069</v>
      </c>
      <c r="L469" s="138" t="s">
        <v>44</v>
      </c>
      <c r="M469" s="396"/>
      <c r="N469" s="397"/>
    </row>
    <row r="470" spans="1:14" x14ac:dyDescent="0.3">
      <c r="A470" s="406">
        <v>45588</v>
      </c>
      <c r="B470" s="415" t="s">
        <v>111</v>
      </c>
      <c r="C470" s="415" t="s">
        <v>321</v>
      </c>
      <c r="D470" s="666" t="s">
        <v>110</v>
      </c>
      <c r="E470" s="398">
        <v>10000</v>
      </c>
      <c r="F470" s="282">
        <v>3866</v>
      </c>
      <c r="G470" s="261">
        <f t="shared" si="7"/>
        <v>2.586652871184687</v>
      </c>
      <c r="H470" s="639" t="s">
        <v>163</v>
      </c>
      <c r="I470" s="139" t="s">
        <v>43</v>
      </c>
      <c r="J470" s="303" t="s">
        <v>610</v>
      </c>
      <c r="K470" s="788" t="s">
        <v>1069</v>
      </c>
      <c r="L470" s="138" t="s">
        <v>44</v>
      </c>
      <c r="M470" s="396"/>
      <c r="N470" s="397"/>
    </row>
    <row r="471" spans="1:14" x14ac:dyDescent="0.3">
      <c r="A471" s="406">
        <v>45588</v>
      </c>
      <c r="B471" s="415" t="s">
        <v>111</v>
      </c>
      <c r="C471" s="415" t="s">
        <v>321</v>
      </c>
      <c r="D471" s="666" t="s">
        <v>110</v>
      </c>
      <c r="E471" s="398">
        <v>15000</v>
      </c>
      <c r="F471" s="282">
        <v>3866</v>
      </c>
      <c r="G471" s="261">
        <f t="shared" si="7"/>
        <v>3.8799793067770305</v>
      </c>
      <c r="H471" s="639" t="s">
        <v>163</v>
      </c>
      <c r="I471" s="139" t="s">
        <v>43</v>
      </c>
      <c r="J471" s="303" t="s">
        <v>610</v>
      </c>
      <c r="K471" s="788" t="s">
        <v>1069</v>
      </c>
      <c r="L471" s="138" t="s">
        <v>44</v>
      </c>
      <c r="M471" s="396"/>
      <c r="N471" s="397"/>
    </row>
    <row r="472" spans="1:14" x14ac:dyDescent="0.3">
      <c r="A472" s="406">
        <v>45588</v>
      </c>
      <c r="B472" s="415" t="s">
        <v>111</v>
      </c>
      <c r="C472" s="415" t="s">
        <v>112</v>
      </c>
      <c r="D472" s="666" t="s">
        <v>110</v>
      </c>
      <c r="E472" s="398">
        <v>25000</v>
      </c>
      <c r="F472" s="282">
        <v>3866</v>
      </c>
      <c r="G472" s="261">
        <f t="shared" si="7"/>
        <v>6.466632177961718</v>
      </c>
      <c r="H472" s="639" t="s">
        <v>220</v>
      </c>
      <c r="I472" s="139" t="s">
        <v>43</v>
      </c>
      <c r="J472" s="303" t="s">
        <v>613</v>
      </c>
      <c r="K472" s="788" t="s">
        <v>1069</v>
      </c>
      <c r="L472" s="138" t="s">
        <v>44</v>
      </c>
      <c r="M472" s="396"/>
      <c r="N472" s="397"/>
    </row>
    <row r="473" spans="1:14" x14ac:dyDescent="0.3">
      <c r="A473" s="406">
        <v>45588</v>
      </c>
      <c r="B473" s="415" t="s">
        <v>111</v>
      </c>
      <c r="C473" s="415" t="s">
        <v>112</v>
      </c>
      <c r="D473" s="666" t="s">
        <v>110</v>
      </c>
      <c r="E473" s="398">
        <v>15000</v>
      </c>
      <c r="F473" s="282">
        <v>3866</v>
      </c>
      <c r="G473" s="261">
        <f t="shared" si="7"/>
        <v>3.8799793067770305</v>
      </c>
      <c r="H473" s="639" t="s">
        <v>220</v>
      </c>
      <c r="I473" s="139" t="s">
        <v>43</v>
      </c>
      <c r="J473" s="303" t="s">
        <v>613</v>
      </c>
      <c r="K473" s="788" t="s">
        <v>1069</v>
      </c>
      <c r="L473" s="138" t="s">
        <v>44</v>
      </c>
      <c r="M473" s="396"/>
      <c r="N473" s="397"/>
    </row>
    <row r="474" spans="1:14" x14ac:dyDescent="0.3">
      <c r="A474" s="406">
        <v>45588</v>
      </c>
      <c r="B474" s="415" t="s">
        <v>111</v>
      </c>
      <c r="C474" s="415" t="s">
        <v>112</v>
      </c>
      <c r="D474" s="666" t="s">
        <v>110</v>
      </c>
      <c r="E474" s="398">
        <v>18000</v>
      </c>
      <c r="F474" s="282">
        <v>3866</v>
      </c>
      <c r="G474" s="261">
        <f t="shared" si="7"/>
        <v>4.6559751681324366</v>
      </c>
      <c r="H474" s="639" t="s">
        <v>220</v>
      </c>
      <c r="I474" s="139" t="s">
        <v>43</v>
      </c>
      <c r="J474" s="303" t="s">
        <v>613</v>
      </c>
      <c r="K474" s="788" t="s">
        <v>1069</v>
      </c>
      <c r="L474" s="138" t="s">
        <v>44</v>
      </c>
      <c r="M474" s="139"/>
      <c r="N474" s="124"/>
    </row>
    <row r="475" spans="1:14" x14ac:dyDescent="0.3">
      <c r="A475" s="406">
        <v>45588</v>
      </c>
      <c r="B475" s="415" t="s">
        <v>111</v>
      </c>
      <c r="C475" s="415" t="s">
        <v>112</v>
      </c>
      <c r="D475" s="666" t="s">
        <v>110</v>
      </c>
      <c r="E475" s="398">
        <v>23000</v>
      </c>
      <c r="F475" s="282">
        <v>3866</v>
      </c>
      <c r="G475" s="261">
        <f t="shared" si="7"/>
        <v>5.9493016037247806</v>
      </c>
      <c r="H475" s="639" t="s">
        <v>220</v>
      </c>
      <c r="I475" s="139" t="s">
        <v>43</v>
      </c>
      <c r="J475" s="303" t="s">
        <v>613</v>
      </c>
      <c r="K475" s="788" t="s">
        <v>1069</v>
      </c>
      <c r="L475" s="138" t="s">
        <v>44</v>
      </c>
      <c r="M475" s="139"/>
      <c r="N475" s="124"/>
    </row>
    <row r="476" spans="1:14" x14ac:dyDescent="0.3">
      <c r="A476" s="406">
        <v>45588</v>
      </c>
      <c r="B476" s="415" t="s">
        <v>628</v>
      </c>
      <c r="C476" s="415" t="s">
        <v>542</v>
      </c>
      <c r="D476" s="666" t="s">
        <v>110</v>
      </c>
      <c r="E476" s="398">
        <v>5000</v>
      </c>
      <c r="F476" s="282">
        <v>3866</v>
      </c>
      <c r="G476" s="261">
        <f t="shared" si="7"/>
        <v>1.2933264355923435</v>
      </c>
      <c r="H476" s="639" t="s">
        <v>220</v>
      </c>
      <c r="I476" s="139" t="s">
        <v>43</v>
      </c>
      <c r="J476" s="303" t="s">
        <v>613</v>
      </c>
      <c r="K476" s="788" t="s">
        <v>1069</v>
      </c>
      <c r="L476" s="138" t="s">
        <v>44</v>
      </c>
      <c r="M476" s="139"/>
      <c r="N476" s="124"/>
    </row>
    <row r="477" spans="1:14" x14ac:dyDescent="0.3">
      <c r="A477" s="406">
        <v>45588</v>
      </c>
      <c r="B477" s="415" t="s">
        <v>629</v>
      </c>
      <c r="C477" s="415" t="s">
        <v>542</v>
      </c>
      <c r="D477" s="666" t="s">
        <v>110</v>
      </c>
      <c r="E477" s="398">
        <v>10000</v>
      </c>
      <c r="F477" s="282">
        <v>3866</v>
      </c>
      <c r="G477" s="261">
        <f t="shared" si="7"/>
        <v>2.586652871184687</v>
      </c>
      <c r="H477" s="639" t="s">
        <v>220</v>
      </c>
      <c r="I477" s="139" t="s">
        <v>43</v>
      </c>
      <c r="J477" s="303" t="s">
        <v>613</v>
      </c>
      <c r="K477" s="788" t="s">
        <v>1069</v>
      </c>
      <c r="L477" s="138" t="s">
        <v>44</v>
      </c>
      <c r="M477" s="396"/>
      <c r="N477" s="397"/>
    </row>
    <row r="478" spans="1:14" x14ac:dyDescent="0.3">
      <c r="A478" s="406">
        <v>45587</v>
      </c>
      <c r="B478" s="415" t="s">
        <v>986</v>
      </c>
      <c r="C478" s="415" t="s">
        <v>986</v>
      </c>
      <c r="D478" s="666" t="s">
        <v>696</v>
      </c>
      <c r="E478" s="790">
        <v>999</v>
      </c>
      <c r="F478" s="282">
        <v>3866</v>
      </c>
      <c r="G478" s="261">
        <f t="shared" si="7"/>
        <v>0.25840662183135021</v>
      </c>
      <c r="H478" s="639" t="s">
        <v>196</v>
      </c>
      <c r="I478" s="139" t="s">
        <v>43</v>
      </c>
      <c r="J478" s="303" t="s">
        <v>841</v>
      </c>
      <c r="K478" s="788" t="s">
        <v>1069</v>
      </c>
      <c r="L478" s="138"/>
      <c r="M478" s="396"/>
      <c r="N478" s="397"/>
    </row>
    <row r="479" spans="1:14" x14ac:dyDescent="0.3">
      <c r="A479" s="406">
        <v>45588</v>
      </c>
      <c r="B479" s="126" t="s">
        <v>634</v>
      </c>
      <c r="C479" s="415" t="s">
        <v>269</v>
      </c>
      <c r="D479" s="126" t="s">
        <v>79</v>
      </c>
      <c r="E479" s="790">
        <v>70000</v>
      </c>
      <c r="F479" s="282">
        <v>3866</v>
      </c>
      <c r="G479" s="261">
        <f t="shared" si="7"/>
        <v>18.10657009829281</v>
      </c>
      <c r="H479" s="639" t="s">
        <v>196</v>
      </c>
      <c r="I479" s="139" t="s">
        <v>43</v>
      </c>
      <c r="J479" s="303" t="s">
        <v>843</v>
      </c>
      <c r="K479" s="788" t="s">
        <v>1069</v>
      </c>
      <c r="L479" s="138" t="s">
        <v>44</v>
      </c>
      <c r="M479" s="396"/>
      <c r="N479" s="397"/>
    </row>
    <row r="480" spans="1:14" x14ac:dyDescent="0.3">
      <c r="A480" s="406">
        <v>45588</v>
      </c>
      <c r="B480" s="126" t="s">
        <v>111</v>
      </c>
      <c r="C480" s="126" t="s">
        <v>112</v>
      </c>
      <c r="D480" s="126" t="s">
        <v>14</v>
      </c>
      <c r="E480" s="790">
        <v>10000</v>
      </c>
      <c r="F480" s="282">
        <v>3866</v>
      </c>
      <c r="G480" s="261">
        <f t="shared" si="7"/>
        <v>2.586652871184687</v>
      </c>
      <c r="H480" s="639" t="s">
        <v>196</v>
      </c>
      <c r="I480" s="139" t="s">
        <v>43</v>
      </c>
      <c r="J480" s="363" t="s">
        <v>1036</v>
      </c>
      <c r="K480" s="788" t="s">
        <v>1069</v>
      </c>
      <c r="L480" s="138" t="s">
        <v>44</v>
      </c>
      <c r="M480" s="396"/>
      <c r="N480" s="397"/>
    </row>
    <row r="481" spans="1:14" x14ac:dyDescent="0.3">
      <c r="A481" s="406">
        <v>45588</v>
      </c>
      <c r="B481" s="126" t="s">
        <v>111</v>
      </c>
      <c r="C481" s="126" t="s">
        <v>112</v>
      </c>
      <c r="D481" s="126" t="s">
        <v>14</v>
      </c>
      <c r="E481" s="790">
        <v>10000</v>
      </c>
      <c r="F481" s="282">
        <v>3866</v>
      </c>
      <c r="G481" s="261">
        <f t="shared" si="7"/>
        <v>2.586652871184687</v>
      </c>
      <c r="H481" s="639" t="s">
        <v>196</v>
      </c>
      <c r="I481" s="139" t="s">
        <v>43</v>
      </c>
      <c r="J481" s="363" t="s">
        <v>1036</v>
      </c>
      <c r="K481" s="788" t="s">
        <v>1069</v>
      </c>
      <c r="L481" s="138" t="s">
        <v>44</v>
      </c>
      <c r="M481" s="396"/>
      <c r="N481" s="397"/>
    </row>
    <row r="482" spans="1:14" x14ac:dyDescent="0.3">
      <c r="A482" s="406">
        <v>45588</v>
      </c>
      <c r="B482" s="126" t="s">
        <v>111</v>
      </c>
      <c r="C482" s="126" t="s">
        <v>112</v>
      </c>
      <c r="D482" s="126" t="s">
        <v>14</v>
      </c>
      <c r="E482" s="790">
        <v>2000</v>
      </c>
      <c r="F482" s="282">
        <v>3866</v>
      </c>
      <c r="G482" s="261">
        <f t="shared" si="7"/>
        <v>0.5173305742369374</v>
      </c>
      <c r="H482" s="639" t="s">
        <v>196</v>
      </c>
      <c r="I482" s="139" t="s">
        <v>43</v>
      </c>
      <c r="J482" s="363" t="s">
        <v>1036</v>
      </c>
      <c r="K482" s="788" t="s">
        <v>1069</v>
      </c>
      <c r="L482" s="138" t="s">
        <v>44</v>
      </c>
      <c r="M482" s="396"/>
      <c r="N482" s="397"/>
    </row>
    <row r="483" spans="1:14" x14ac:dyDescent="0.3">
      <c r="A483" s="406">
        <v>45588</v>
      </c>
      <c r="B483" s="126" t="s">
        <v>111</v>
      </c>
      <c r="C483" s="126" t="s">
        <v>112</v>
      </c>
      <c r="D483" s="126" t="s">
        <v>14</v>
      </c>
      <c r="E483" s="790">
        <v>4000</v>
      </c>
      <c r="F483" s="282">
        <v>3866</v>
      </c>
      <c r="G483" s="261">
        <f t="shared" si="7"/>
        <v>1.0346611484738748</v>
      </c>
      <c r="H483" s="639" t="s">
        <v>196</v>
      </c>
      <c r="I483" s="139" t="s">
        <v>43</v>
      </c>
      <c r="J483" s="363" t="s">
        <v>1036</v>
      </c>
      <c r="K483" s="788" t="s">
        <v>1069</v>
      </c>
      <c r="L483" s="138" t="s">
        <v>44</v>
      </c>
      <c r="M483" s="396"/>
      <c r="N483" s="397"/>
    </row>
    <row r="484" spans="1:14" x14ac:dyDescent="0.3">
      <c r="A484" s="137">
        <v>45588</v>
      </c>
      <c r="B484" s="138" t="s">
        <v>186</v>
      </c>
      <c r="C484" s="138" t="s">
        <v>112</v>
      </c>
      <c r="D484" s="139" t="s">
        <v>117</v>
      </c>
      <c r="E484" s="142">
        <v>18000</v>
      </c>
      <c r="F484" s="282">
        <v>3866</v>
      </c>
      <c r="G484" s="261">
        <f t="shared" si="7"/>
        <v>4.6559751681324366</v>
      </c>
      <c r="H484" s="639" t="s">
        <v>148</v>
      </c>
      <c r="I484" s="139" t="s">
        <v>43</v>
      </c>
      <c r="J484" s="303" t="s">
        <v>638</v>
      </c>
      <c r="K484" s="788" t="s">
        <v>1069</v>
      </c>
      <c r="L484" s="138" t="s">
        <v>44</v>
      </c>
      <c r="M484" s="396"/>
      <c r="N484" s="397"/>
    </row>
    <row r="485" spans="1:14" x14ac:dyDescent="0.3">
      <c r="A485" s="137">
        <v>45588</v>
      </c>
      <c r="B485" s="138" t="s">
        <v>186</v>
      </c>
      <c r="C485" s="138" t="s">
        <v>112</v>
      </c>
      <c r="D485" s="139" t="s">
        <v>117</v>
      </c>
      <c r="E485" s="142">
        <v>15000</v>
      </c>
      <c r="F485" s="282">
        <v>3866</v>
      </c>
      <c r="G485" s="261">
        <f t="shared" si="7"/>
        <v>3.8799793067770305</v>
      </c>
      <c r="H485" s="639" t="s">
        <v>148</v>
      </c>
      <c r="I485" s="139" t="s">
        <v>43</v>
      </c>
      <c r="J485" s="303" t="s">
        <v>638</v>
      </c>
      <c r="K485" s="788" t="s">
        <v>1069</v>
      </c>
      <c r="L485" s="138" t="s">
        <v>44</v>
      </c>
      <c r="M485" s="396"/>
      <c r="N485" s="397"/>
    </row>
    <row r="486" spans="1:14" x14ac:dyDescent="0.3">
      <c r="A486" s="137">
        <v>45588</v>
      </c>
      <c r="B486" s="138" t="s">
        <v>186</v>
      </c>
      <c r="C486" s="138" t="s">
        <v>112</v>
      </c>
      <c r="D486" s="139" t="s">
        <v>117</v>
      </c>
      <c r="E486" s="142">
        <v>12000</v>
      </c>
      <c r="F486" s="282">
        <v>3866</v>
      </c>
      <c r="G486" s="261">
        <f t="shared" si="7"/>
        <v>3.1039834454216244</v>
      </c>
      <c r="H486" s="784" t="s">
        <v>148</v>
      </c>
      <c r="I486" s="785" t="s">
        <v>43</v>
      </c>
      <c r="J486" s="303" t="s">
        <v>638</v>
      </c>
      <c r="K486" s="788" t="s">
        <v>1069</v>
      </c>
      <c r="L486" s="138" t="s">
        <v>44</v>
      </c>
      <c r="M486" s="396"/>
      <c r="N486" s="397"/>
    </row>
    <row r="487" spans="1:14" x14ac:dyDescent="0.3">
      <c r="A487" s="705">
        <v>45588</v>
      </c>
      <c r="B487" s="650" t="s">
        <v>186</v>
      </c>
      <c r="C487" s="650" t="s">
        <v>112</v>
      </c>
      <c r="D487" s="651" t="s">
        <v>117</v>
      </c>
      <c r="E487" s="142">
        <v>6000</v>
      </c>
      <c r="F487" s="282">
        <v>3866</v>
      </c>
      <c r="G487" s="261">
        <f t="shared" si="7"/>
        <v>1.5519917227108122</v>
      </c>
      <c r="H487" s="639" t="s">
        <v>148</v>
      </c>
      <c r="I487" s="139" t="s">
        <v>43</v>
      </c>
      <c r="J487" s="303" t="s">
        <v>638</v>
      </c>
      <c r="K487" s="788" t="s">
        <v>1069</v>
      </c>
      <c r="L487" s="138" t="s">
        <v>44</v>
      </c>
      <c r="M487" s="396"/>
      <c r="N487" s="397"/>
    </row>
    <row r="488" spans="1:14" x14ac:dyDescent="0.3">
      <c r="A488" s="705">
        <v>45588</v>
      </c>
      <c r="B488" s="650" t="s">
        <v>455</v>
      </c>
      <c r="C488" s="650" t="s">
        <v>187</v>
      </c>
      <c r="D488" s="651" t="s">
        <v>117</v>
      </c>
      <c r="E488" s="142">
        <v>5000</v>
      </c>
      <c r="F488" s="282">
        <v>3866</v>
      </c>
      <c r="G488" s="261">
        <f t="shared" si="7"/>
        <v>1.2933264355923435</v>
      </c>
      <c r="H488" s="639" t="s">
        <v>148</v>
      </c>
      <c r="I488" s="139" t="s">
        <v>43</v>
      </c>
      <c r="J488" s="303" t="s">
        <v>638</v>
      </c>
      <c r="K488" s="788" t="s">
        <v>1069</v>
      </c>
      <c r="L488" s="138" t="s">
        <v>44</v>
      </c>
      <c r="M488" s="396"/>
      <c r="N488" s="397"/>
    </row>
    <row r="489" spans="1:14" x14ac:dyDescent="0.3">
      <c r="A489" s="705">
        <v>45588</v>
      </c>
      <c r="B489" s="650" t="s">
        <v>639</v>
      </c>
      <c r="C489" s="650" t="s">
        <v>187</v>
      </c>
      <c r="D489" s="651" t="s">
        <v>117</v>
      </c>
      <c r="E489" s="142">
        <v>6000</v>
      </c>
      <c r="F489" s="282">
        <v>3866</v>
      </c>
      <c r="G489" s="261">
        <f t="shared" si="7"/>
        <v>1.5519917227108122</v>
      </c>
      <c r="H489" s="639" t="s">
        <v>148</v>
      </c>
      <c r="I489" s="139" t="s">
        <v>43</v>
      </c>
      <c r="J489" s="303" t="s">
        <v>638</v>
      </c>
      <c r="K489" s="788" t="s">
        <v>1069</v>
      </c>
      <c r="L489" s="138" t="s">
        <v>44</v>
      </c>
      <c r="M489" s="396"/>
      <c r="N489" s="397"/>
    </row>
    <row r="490" spans="1:14" x14ac:dyDescent="0.3">
      <c r="A490" s="137">
        <v>45588</v>
      </c>
      <c r="B490" s="291" t="s">
        <v>320</v>
      </c>
      <c r="C490" s="291" t="s">
        <v>321</v>
      </c>
      <c r="D490" s="427" t="s">
        <v>14</v>
      </c>
      <c r="E490" s="134">
        <v>2000</v>
      </c>
      <c r="F490" s="282">
        <v>3866</v>
      </c>
      <c r="G490" s="261">
        <f t="shared" si="7"/>
        <v>0.5173305742369374</v>
      </c>
      <c r="H490" s="639" t="s">
        <v>41</v>
      </c>
      <c r="I490" s="139" t="s">
        <v>43</v>
      </c>
      <c r="J490" s="303" t="s">
        <v>624</v>
      </c>
      <c r="K490" s="788" t="s">
        <v>1069</v>
      </c>
      <c r="L490" s="138" t="s">
        <v>44</v>
      </c>
      <c r="M490" s="396"/>
      <c r="N490" s="397"/>
    </row>
    <row r="491" spans="1:14" x14ac:dyDescent="0.3">
      <c r="A491" s="137">
        <v>45588</v>
      </c>
      <c r="B491" s="291" t="s">
        <v>320</v>
      </c>
      <c r="C491" s="291" t="s">
        <v>321</v>
      </c>
      <c r="D491" s="427" t="s">
        <v>14</v>
      </c>
      <c r="E491" s="134">
        <v>2000</v>
      </c>
      <c r="F491" s="282">
        <v>3866</v>
      </c>
      <c r="G491" s="261">
        <f t="shared" si="7"/>
        <v>0.5173305742369374</v>
      </c>
      <c r="H491" s="639" t="s">
        <v>41</v>
      </c>
      <c r="I491" s="139" t="s">
        <v>43</v>
      </c>
      <c r="J491" s="303" t="s">
        <v>624</v>
      </c>
      <c r="K491" s="788" t="s">
        <v>1069</v>
      </c>
      <c r="L491" s="138" t="s">
        <v>44</v>
      </c>
      <c r="M491" s="396"/>
      <c r="N491" s="397"/>
    </row>
    <row r="492" spans="1:14" x14ac:dyDescent="0.3">
      <c r="A492" s="137">
        <v>45588</v>
      </c>
      <c r="B492" s="291" t="s">
        <v>988</v>
      </c>
      <c r="C492" s="138" t="s">
        <v>265</v>
      </c>
      <c r="D492" s="427" t="s">
        <v>14</v>
      </c>
      <c r="E492" s="124">
        <v>6000</v>
      </c>
      <c r="F492" s="282">
        <v>3866</v>
      </c>
      <c r="G492" s="261">
        <f t="shared" si="7"/>
        <v>1.5519917227108122</v>
      </c>
      <c r="H492" s="639" t="s">
        <v>41</v>
      </c>
      <c r="I492" s="139" t="s">
        <v>43</v>
      </c>
      <c r="J492" s="303" t="s">
        <v>719</v>
      </c>
      <c r="K492" s="788" t="s">
        <v>1069</v>
      </c>
      <c r="L492" s="138" t="s">
        <v>44</v>
      </c>
      <c r="M492" s="396"/>
      <c r="N492" s="397"/>
    </row>
    <row r="493" spans="1:14" x14ac:dyDescent="0.3">
      <c r="A493" s="137">
        <v>45588</v>
      </c>
      <c r="B493" s="291" t="s">
        <v>987</v>
      </c>
      <c r="C493" s="138" t="s">
        <v>265</v>
      </c>
      <c r="D493" s="427" t="s">
        <v>14</v>
      </c>
      <c r="E493" s="124">
        <v>20000</v>
      </c>
      <c r="F493" s="282">
        <v>3866</v>
      </c>
      <c r="G493" s="261">
        <f t="shared" si="7"/>
        <v>5.173305742369374</v>
      </c>
      <c r="H493" s="639" t="s">
        <v>41</v>
      </c>
      <c r="I493" s="139" t="s">
        <v>43</v>
      </c>
      <c r="J493" s="303" t="s">
        <v>719</v>
      </c>
      <c r="K493" s="788" t="s">
        <v>1069</v>
      </c>
      <c r="L493" s="138" t="s">
        <v>44</v>
      </c>
      <c r="M493" s="396"/>
      <c r="N493" s="397"/>
    </row>
    <row r="494" spans="1:14" x14ac:dyDescent="0.3">
      <c r="A494" s="137">
        <v>45588</v>
      </c>
      <c r="B494" s="291" t="s">
        <v>711</v>
      </c>
      <c r="C494" s="138" t="s">
        <v>157</v>
      </c>
      <c r="D494" s="427" t="s">
        <v>14</v>
      </c>
      <c r="E494" s="134">
        <v>1750000</v>
      </c>
      <c r="F494" s="282">
        <v>3866</v>
      </c>
      <c r="G494" s="261">
        <f t="shared" si="7"/>
        <v>452.66425245732023</v>
      </c>
      <c r="H494" s="639" t="s">
        <v>41</v>
      </c>
      <c r="I494" s="139" t="s">
        <v>43</v>
      </c>
      <c r="J494" s="303" t="s">
        <v>722</v>
      </c>
      <c r="K494" s="788" t="s">
        <v>1069</v>
      </c>
      <c r="L494" s="138" t="s">
        <v>44</v>
      </c>
      <c r="M494" s="396"/>
      <c r="N494" s="397"/>
    </row>
    <row r="495" spans="1:14" x14ac:dyDescent="0.3">
      <c r="A495" s="406">
        <v>45588</v>
      </c>
      <c r="B495" s="126" t="s">
        <v>738</v>
      </c>
      <c r="C495" s="126" t="s">
        <v>125</v>
      </c>
      <c r="D495" s="126" t="s">
        <v>79</v>
      </c>
      <c r="E495" s="790">
        <v>319000</v>
      </c>
      <c r="F495" s="282">
        <v>3866</v>
      </c>
      <c r="G495" s="261">
        <f t="shared" si="7"/>
        <v>82.514226590791509</v>
      </c>
      <c r="H495" s="639" t="s">
        <v>196</v>
      </c>
      <c r="I495" s="139" t="s">
        <v>43</v>
      </c>
      <c r="J495" s="303" t="s">
        <v>844</v>
      </c>
      <c r="K495" s="788" t="s">
        <v>1069</v>
      </c>
      <c r="L495" s="138" t="s">
        <v>44</v>
      </c>
      <c r="M495" s="396"/>
      <c r="N495" s="397"/>
    </row>
    <row r="496" spans="1:14" x14ac:dyDescent="0.3">
      <c r="A496" s="137">
        <v>45588</v>
      </c>
      <c r="B496" s="291" t="s">
        <v>111</v>
      </c>
      <c r="C496" s="291" t="s">
        <v>112</v>
      </c>
      <c r="D496" s="427" t="s">
        <v>117</v>
      </c>
      <c r="E496" s="142">
        <v>10000</v>
      </c>
      <c r="F496" s="282">
        <v>3866</v>
      </c>
      <c r="G496" s="261">
        <f t="shared" si="7"/>
        <v>2.586652871184687</v>
      </c>
      <c r="H496" s="639" t="s">
        <v>123</v>
      </c>
      <c r="I496" s="139" t="s">
        <v>43</v>
      </c>
      <c r="J496" s="303" t="s">
        <v>867</v>
      </c>
      <c r="K496" s="788" t="s">
        <v>1069</v>
      </c>
      <c r="L496" s="138" t="s">
        <v>44</v>
      </c>
      <c r="M496" s="396"/>
      <c r="N496" s="397"/>
    </row>
    <row r="497" spans="1:14" x14ac:dyDescent="0.3">
      <c r="A497" s="137">
        <v>45588</v>
      </c>
      <c r="B497" s="291" t="s">
        <v>111</v>
      </c>
      <c r="C497" s="291" t="s">
        <v>112</v>
      </c>
      <c r="D497" s="427" t="s">
        <v>117</v>
      </c>
      <c r="E497" s="142">
        <v>4000</v>
      </c>
      <c r="F497" s="282">
        <v>3866</v>
      </c>
      <c r="G497" s="261">
        <f t="shared" si="7"/>
        <v>1.0346611484738748</v>
      </c>
      <c r="H497" s="639" t="s">
        <v>123</v>
      </c>
      <c r="I497" s="139" t="s">
        <v>43</v>
      </c>
      <c r="J497" s="303" t="s">
        <v>625</v>
      </c>
      <c r="K497" s="788" t="s">
        <v>1069</v>
      </c>
      <c r="L497" s="138" t="s">
        <v>44</v>
      </c>
      <c r="M497" s="396"/>
      <c r="N497" s="397"/>
    </row>
    <row r="498" spans="1:14" x14ac:dyDescent="0.3">
      <c r="A498" s="137">
        <v>45588</v>
      </c>
      <c r="B498" s="291" t="s">
        <v>989</v>
      </c>
      <c r="C498" s="138" t="s">
        <v>265</v>
      </c>
      <c r="D498" s="427" t="s">
        <v>117</v>
      </c>
      <c r="E498" s="142">
        <v>60000</v>
      </c>
      <c r="F498" s="282">
        <v>3866</v>
      </c>
      <c r="G498" s="261">
        <f t="shared" si="7"/>
        <v>15.519917227108122</v>
      </c>
      <c r="H498" s="639" t="s">
        <v>123</v>
      </c>
      <c r="I498" s="139" t="s">
        <v>43</v>
      </c>
      <c r="J498" s="303" t="s">
        <v>868</v>
      </c>
      <c r="K498" s="788" t="s">
        <v>1069</v>
      </c>
      <c r="L498" s="138" t="s">
        <v>44</v>
      </c>
      <c r="M498" s="396"/>
      <c r="N498" s="397"/>
    </row>
    <row r="499" spans="1:14" x14ac:dyDescent="0.3">
      <c r="A499" s="137">
        <v>45588</v>
      </c>
      <c r="B499" s="291" t="s">
        <v>855</v>
      </c>
      <c r="C499" s="138" t="s">
        <v>265</v>
      </c>
      <c r="D499" s="427" t="s">
        <v>117</v>
      </c>
      <c r="E499" s="142">
        <v>24000</v>
      </c>
      <c r="F499" s="282">
        <v>3866</v>
      </c>
      <c r="G499" s="261">
        <f t="shared" si="7"/>
        <v>6.2079668908432488</v>
      </c>
      <c r="H499" s="639" t="s">
        <v>123</v>
      </c>
      <c r="I499" s="139" t="s">
        <v>43</v>
      </c>
      <c r="J499" s="303" t="s">
        <v>852</v>
      </c>
      <c r="K499" s="788" t="s">
        <v>1069</v>
      </c>
      <c r="L499" s="138" t="s">
        <v>44</v>
      </c>
      <c r="M499" s="396"/>
      <c r="N499" s="397"/>
    </row>
    <row r="500" spans="1:14" x14ac:dyDescent="0.3">
      <c r="A500" s="137">
        <v>45588</v>
      </c>
      <c r="B500" s="291" t="s">
        <v>990</v>
      </c>
      <c r="C500" s="138" t="s">
        <v>265</v>
      </c>
      <c r="D500" s="427" t="s">
        <v>117</v>
      </c>
      <c r="E500" s="142">
        <v>26000</v>
      </c>
      <c r="F500" s="282">
        <v>3866</v>
      </c>
      <c r="G500" s="261">
        <f t="shared" si="7"/>
        <v>6.7252974650801862</v>
      </c>
      <c r="H500" s="639" t="s">
        <v>123</v>
      </c>
      <c r="I500" s="139" t="s">
        <v>43</v>
      </c>
      <c r="J500" s="303" t="s">
        <v>625</v>
      </c>
      <c r="K500" s="788" t="s">
        <v>1069</v>
      </c>
      <c r="L500" s="138" t="s">
        <v>44</v>
      </c>
      <c r="M500" s="396"/>
      <c r="N500" s="397"/>
    </row>
    <row r="501" spans="1:14" x14ac:dyDescent="0.3">
      <c r="A501" s="137">
        <v>45589</v>
      </c>
      <c r="B501" s="291" t="s">
        <v>111</v>
      </c>
      <c r="C501" s="291" t="s">
        <v>112</v>
      </c>
      <c r="D501" s="427" t="s">
        <v>117</v>
      </c>
      <c r="E501" s="142">
        <v>20000</v>
      </c>
      <c r="F501" s="282">
        <v>3866</v>
      </c>
      <c r="G501" s="261">
        <f t="shared" si="7"/>
        <v>5.173305742369374</v>
      </c>
      <c r="H501" s="639" t="s">
        <v>123</v>
      </c>
      <c r="I501" s="139" t="s">
        <v>43</v>
      </c>
      <c r="J501" s="303" t="s">
        <v>625</v>
      </c>
      <c r="K501" s="788" t="s">
        <v>1069</v>
      </c>
      <c r="L501" s="138" t="s">
        <v>44</v>
      </c>
      <c r="M501" s="396"/>
      <c r="N501" s="397"/>
    </row>
    <row r="502" spans="1:14" x14ac:dyDescent="0.3">
      <c r="A502" s="137">
        <v>45589</v>
      </c>
      <c r="B502" s="291" t="s">
        <v>111</v>
      </c>
      <c r="C502" s="291" t="s">
        <v>112</v>
      </c>
      <c r="D502" s="427" t="s">
        <v>117</v>
      </c>
      <c r="E502" s="142">
        <v>20000</v>
      </c>
      <c r="F502" s="282">
        <v>3866</v>
      </c>
      <c r="G502" s="261">
        <f t="shared" si="7"/>
        <v>5.173305742369374</v>
      </c>
      <c r="H502" s="639" t="s">
        <v>123</v>
      </c>
      <c r="I502" s="139" t="s">
        <v>43</v>
      </c>
      <c r="J502" s="303" t="s">
        <v>625</v>
      </c>
      <c r="K502" s="788" t="s">
        <v>1069</v>
      </c>
      <c r="L502" s="138" t="s">
        <v>44</v>
      </c>
      <c r="M502" s="396"/>
      <c r="N502" s="397"/>
    </row>
    <row r="503" spans="1:14" x14ac:dyDescent="0.3">
      <c r="A503" s="137">
        <v>45589</v>
      </c>
      <c r="B503" s="291" t="s">
        <v>111</v>
      </c>
      <c r="C503" s="291" t="s">
        <v>112</v>
      </c>
      <c r="D503" s="427" t="s">
        <v>117</v>
      </c>
      <c r="E503" s="142">
        <v>35000</v>
      </c>
      <c r="F503" s="282">
        <v>3866</v>
      </c>
      <c r="G503" s="261">
        <f t="shared" si="7"/>
        <v>9.053285049146405</v>
      </c>
      <c r="H503" s="639" t="s">
        <v>123</v>
      </c>
      <c r="I503" s="139" t="s">
        <v>43</v>
      </c>
      <c r="J503" s="303" t="s">
        <v>625</v>
      </c>
      <c r="K503" s="788" t="s">
        <v>1069</v>
      </c>
      <c r="L503" s="138" t="s">
        <v>44</v>
      </c>
      <c r="M503" s="396"/>
      <c r="N503" s="397"/>
    </row>
    <row r="504" spans="1:14" x14ac:dyDescent="0.3">
      <c r="A504" s="137">
        <v>45589</v>
      </c>
      <c r="B504" s="291" t="s">
        <v>111</v>
      </c>
      <c r="C504" s="291" t="s">
        <v>112</v>
      </c>
      <c r="D504" s="427" t="s">
        <v>117</v>
      </c>
      <c r="E504" s="142">
        <v>3000</v>
      </c>
      <c r="F504" s="282">
        <v>3866</v>
      </c>
      <c r="G504" s="261">
        <f t="shared" si="7"/>
        <v>0.7759958613554061</v>
      </c>
      <c r="H504" s="639" t="s">
        <v>123</v>
      </c>
      <c r="I504" s="139" t="s">
        <v>43</v>
      </c>
      <c r="J504" s="303" t="s">
        <v>625</v>
      </c>
      <c r="K504" s="788" t="s">
        <v>1069</v>
      </c>
      <c r="L504" s="138" t="s">
        <v>44</v>
      </c>
      <c r="M504" s="396"/>
      <c r="N504" s="397"/>
    </row>
    <row r="505" spans="1:14" x14ac:dyDescent="0.3">
      <c r="A505" s="137">
        <v>45589</v>
      </c>
      <c r="B505" s="291" t="s">
        <v>858</v>
      </c>
      <c r="C505" s="291" t="s">
        <v>542</v>
      </c>
      <c r="D505" s="427" t="s">
        <v>117</v>
      </c>
      <c r="E505" s="142">
        <v>20000</v>
      </c>
      <c r="F505" s="282">
        <v>3866</v>
      </c>
      <c r="G505" s="261">
        <f t="shared" si="7"/>
        <v>5.173305742369374</v>
      </c>
      <c r="H505" s="639" t="s">
        <v>123</v>
      </c>
      <c r="I505" s="139" t="s">
        <v>43</v>
      </c>
      <c r="J505" s="303" t="s">
        <v>625</v>
      </c>
      <c r="K505" s="788" t="s">
        <v>1069</v>
      </c>
      <c r="L505" s="138" t="s">
        <v>44</v>
      </c>
      <c r="M505" s="396"/>
      <c r="N505" s="397"/>
    </row>
    <row r="506" spans="1:14" x14ac:dyDescent="0.3">
      <c r="A506" s="137">
        <v>45589</v>
      </c>
      <c r="B506" s="291" t="s">
        <v>991</v>
      </c>
      <c r="C506" s="138" t="s">
        <v>265</v>
      </c>
      <c r="D506" s="427" t="s">
        <v>117</v>
      </c>
      <c r="E506" s="142">
        <v>15000</v>
      </c>
      <c r="F506" s="282">
        <v>3866</v>
      </c>
      <c r="G506" s="261">
        <f t="shared" si="7"/>
        <v>3.8799793067770305</v>
      </c>
      <c r="H506" s="639" t="s">
        <v>123</v>
      </c>
      <c r="I506" s="139" t="s">
        <v>43</v>
      </c>
      <c r="J506" s="303" t="s">
        <v>625</v>
      </c>
      <c r="K506" s="788" t="s">
        <v>1069</v>
      </c>
      <c r="L506" s="138" t="s">
        <v>44</v>
      </c>
      <c r="M506" s="396"/>
      <c r="N506" s="397"/>
    </row>
    <row r="507" spans="1:14" x14ac:dyDescent="0.3">
      <c r="A507" s="137">
        <v>45589</v>
      </c>
      <c r="B507" s="291" t="s">
        <v>992</v>
      </c>
      <c r="C507" s="138" t="s">
        <v>265</v>
      </c>
      <c r="D507" s="427" t="s">
        <v>117</v>
      </c>
      <c r="E507" s="142">
        <v>10000</v>
      </c>
      <c r="F507" s="282">
        <v>3866</v>
      </c>
      <c r="G507" s="261">
        <f t="shared" si="7"/>
        <v>2.586652871184687</v>
      </c>
      <c r="H507" s="639" t="s">
        <v>123</v>
      </c>
      <c r="I507" s="139" t="s">
        <v>43</v>
      </c>
      <c r="J507" s="303" t="s">
        <v>625</v>
      </c>
      <c r="K507" s="788" t="s">
        <v>1069</v>
      </c>
      <c r="L507" s="138" t="s">
        <v>44</v>
      </c>
      <c r="M507" s="396"/>
      <c r="N507" s="397"/>
    </row>
    <row r="508" spans="1:14" x14ac:dyDescent="0.3">
      <c r="A508" s="137">
        <v>45589</v>
      </c>
      <c r="B508" s="291" t="s">
        <v>993</v>
      </c>
      <c r="C508" s="138" t="s">
        <v>265</v>
      </c>
      <c r="D508" s="427" t="s">
        <v>117</v>
      </c>
      <c r="E508" s="142">
        <v>10000</v>
      </c>
      <c r="F508" s="282">
        <v>3866</v>
      </c>
      <c r="G508" s="261">
        <f t="shared" si="7"/>
        <v>2.586652871184687</v>
      </c>
      <c r="H508" s="639" t="s">
        <v>123</v>
      </c>
      <c r="I508" s="139" t="s">
        <v>43</v>
      </c>
      <c r="J508" s="303" t="s">
        <v>625</v>
      </c>
      <c r="K508" s="788" t="s">
        <v>1069</v>
      </c>
      <c r="L508" s="138" t="s">
        <v>44</v>
      </c>
      <c r="M508" s="396"/>
      <c r="N508" s="397"/>
    </row>
    <row r="509" spans="1:14" x14ac:dyDescent="0.3">
      <c r="A509" s="137">
        <v>45589</v>
      </c>
      <c r="B509" s="291" t="s">
        <v>993</v>
      </c>
      <c r="C509" s="138" t="s">
        <v>265</v>
      </c>
      <c r="D509" s="427" t="s">
        <v>117</v>
      </c>
      <c r="E509" s="142">
        <v>15000</v>
      </c>
      <c r="F509" s="282">
        <v>3866</v>
      </c>
      <c r="G509" s="261">
        <f t="shared" si="7"/>
        <v>3.8799793067770305</v>
      </c>
      <c r="H509" s="639" t="s">
        <v>123</v>
      </c>
      <c r="I509" s="139" t="s">
        <v>43</v>
      </c>
      <c r="J509" s="303" t="s">
        <v>625</v>
      </c>
      <c r="K509" s="788" t="s">
        <v>1069</v>
      </c>
      <c r="L509" s="138" t="s">
        <v>44</v>
      </c>
      <c r="M509" s="396"/>
      <c r="N509" s="397"/>
    </row>
    <row r="510" spans="1:14" x14ac:dyDescent="0.3">
      <c r="A510" s="137">
        <v>45589</v>
      </c>
      <c r="B510" s="291" t="s">
        <v>989</v>
      </c>
      <c r="C510" s="138" t="s">
        <v>265</v>
      </c>
      <c r="D510" s="427" t="s">
        <v>117</v>
      </c>
      <c r="E510" s="142">
        <v>80000</v>
      </c>
      <c r="F510" s="282">
        <v>3866</v>
      </c>
      <c r="G510" s="261">
        <f t="shared" si="7"/>
        <v>20.693222969477496</v>
      </c>
      <c r="H510" s="639" t="s">
        <v>123</v>
      </c>
      <c r="I510" s="139" t="s">
        <v>43</v>
      </c>
      <c r="J510" s="303" t="s">
        <v>870</v>
      </c>
      <c r="K510" s="788" t="s">
        <v>1069</v>
      </c>
      <c r="L510" s="138" t="s">
        <v>44</v>
      </c>
      <c r="M510" s="396"/>
      <c r="N510" s="397"/>
    </row>
    <row r="511" spans="1:14" x14ac:dyDescent="0.3">
      <c r="A511" s="406">
        <v>45589</v>
      </c>
      <c r="B511" s="415" t="s">
        <v>111</v>
      </c>
      <c r="C511" s="415" t="s">
        <v>112</v>
      </c>
      <c r="D511" s="666" t="s">
        <v>110</v>
      </c>
      <c r="E511" s="398">
        <v>25000</v>
      </c>
      <c r="F511" s="282">
        <v>3866</v>
      </c>
      <c r="G511" s="261">
        <f t="shared" si="7"/>
        <v>6.466632177961718</v>
      </c>
      <c r="H511" s="639" t="s">
        <v>220</v>
      </c>
      <c r="I511" s="139" t="s">
        <v>43</v>
      </c>
      <c r="J511" s="303" t="s">
        <v>677</v>
      </c>
      <c r="K511" s="788" t="s">
        <v>1069</v>
      </c>
      <c r="L511" s="138" t="s">
        <v>44</v>
      </c>
      <c r="M511" s="396"/>
      <c r="N511" s="397"/>
    </row>
    <row r="512" spans="1:14" x14ac:dyDescent="0.3">
      <c r="A512" s="406">
        <v>45589</v>
      </c>
      <c r="B512" s="415" t="s">
        <v>111</v>
      </c>
      <c r="C512" s="415" t="s">
        <v>112</v>
      </c>
      <c r="D512" s="666" t="s">
        <v>110</v>
      </c>
      <c r="E512" s="398">
        <v>13000</v>
      </c>
      <c r="F512" s="282">
        <v>3866</v>
      </c>
      <c r="G512" s="261">
        <f t="shared" si="7"/>
        <v>3.3626487325400931</v>
      </c>
      <c r="H512" s="639" t="s">
        <v>220</v>
      </c>
      <c r="I512" s="139" t="s">
        <v>43</v>
      </c>
      <c r="J512" s="303" t="s">
        <v>677</v>
      </c>
      <c r="K512" s="788" t="s">
        <v>1069</v>
      </c>
      <c r="L512" s="138" t="s">
        <v>44</v>
      </c>
      <c r="M512" s="396"/>
      <c r="N512" s="397"/>
    </row>
    <row r="513" spans="1:14" x14ac:dyDescent="0.3">
      <c r="A513" s="406">
        <v>45589</v>
      </c>
      <c r="B513" s="415" t="s">
        <v>111</v>
      </c>
      <c r="C513" s="415" t="s">
        <v>112</v>
      </c>
      <c r="D513" s="666" t="s">
        <v>110</v>
      </c>
      <c r="E513" s="398">
        <v>10000</v>
      </c>
      <c r="F513" s="282">
        <v>3866</v>
      </c>
      <c r="G513" s="261">
        <f t="shared" si="7"/>
        <v>2.586652871184687</v>
      </c>
      <c r="H513" s="639" t="s">
        <v>220</v>
      </c>
      <c r="I513" s="139" t="s">
        <v>43</v>
      </c>
      <c r="J513" s="303" t="s">
        <v>677</v>
      </c>
      <c r="K513" s="788" t="s">
        <v>1069</v>
      </c>
      <c r="L513" s="138" t="s">
        <v>44</v>
      </c>
      <c r="M513" s="396"/>
      <c r="N513" s="397"/>
    </row>
    <row r="514" spans="1:14" x14ac:dyDescent="0.3">
      <c r="A514" s="406">
        <v>45589</v>
      </c>
      <c r="B514" s="415" t="s">
        <v>111</v>
      </c>
      <c r="C514" s="415" t="s">
        <v>112</v>
      </c>
      <c r="D514" s="666" t="s">
        <v>110</v>
      </c>
      <c r="E514" s="398">
        <v>7000</v>
      </c>
      <c r="F514" s="282">
        <v>3866</v>
      </c>
      <c r="G514" s="261">
        <f t="shared" si="7"/>
        <v>1.8106570098292809</v>
      </c>
      <c r="H514" s="639" t="s">
        <v>220</v>
      </c>
      <c r="I514" s="139" t="s">
        <v>43</v>
      </c>
      <c r="J514" s="303" t="s">
        <v>677</v>
      </c>
      <c r="K514" s="788" t="s">
        <v>1069</v>
      </c>
      <c r="L514" s="138" t="s">
        <v>44</v>
      </c>
      <c r="M514" s="396"/>
      <c r="N514" s="397"/>
    </row>
    <row r="515" spans="1:14" x14ac:dyDescent="0.3">
      <c r="A515" s="406">
        <v>45589</v>
      </c>
      <c r="B515" s="415" t="s">
        <v>111</v>
      </c>
      <c r="C515" s="415" t="s">
        <v>112</v>
      </c>
      <c r="D515" s="666" t="s">
        <v>110</v>
      </c>
      <c r="E515" s="398">
        <v>17000</v>
      </c>
      <c r="F515" s="282">
        <v>3866</v>
      </c>
      <c r="G515" s="261">
        <f t="shared" si="7"/>
        <v>4.3973098810139684</v>
      </c>
      <c r="H515" s="639" t="s">
        <v>220</v>
      </c>
      <c r="I515" s="139" t="s">
        <v>43</v>
      </c>
      <c r="J515" s="303" t="s">
        <v>677</v>
      </c>
      <c r="K515" s="788" t="s">
        <v>1069</v>
      </c>
      <c r="L515" s="138" t="s">
        <v>44</v>
      </c>
      <c r="M515" s="396"/>
      <c r="N515" s="397"/>
    </row>
    <row r="516" spans="1:14" x14ac:dyDescent="0.3">
      <c r="A516" s="406">
        <v>45589</v>
      </c>
      <c r="B516" s="415" t="s">
        <v>640</v>
      </c>
      <c r="C516" s="415" t="s">
        <v>542</v>
      </c>
      <c r="D516" s="666" t="s">
        <v>110</v>
      </c>
      <c r="E516" s="398">
        <v>5000</v>
      </c>
      <c r="F516" s="282">
        <v>3866</v>
      </c>
      <c r="G516" s="261">
        <f t="shared" si="7"/>
        <v>1.2933264355923435</v>
      </c>
      <c r="H516" s="639" t="s">
        <v>220</v>
      </c>
      <c r="I516" s="139" t="s">
        <v>43</v>
      </c>
      <c r="J516" s="303" t="s">
        <v>677</v>
      </c>
      <c r="K516" s="788" t="s">
        <v>1069</v>
      </c>
      <c r="L516" s="138" t="s">
        <v>44</v>
      </c>
      <c r="M516" s="396"/>
      <c r="N516" s="397"/>
    </row>
    <row r="517" spans="1:14" x14ac:dyDescent="0.3">
      <c r="A517" s="406">
        <v>45589</v>
      </c>
      <c r="B517" s="415" t="s">
        <v>641</v>
      </c>
      <c r="C517" s="415" t="s">
        <v>542</v>
      </c>
      <c r="D517" s="666" t="s">
        <v>110</v>
      </c>
      <c r="E517" s="398">
        <v>5000</v>
      </c>
      <c r="F517" s="282">
        <v>3866</v>
      </c>
      <c r="G517" s="261">
        <f t="shared" si="7"/>
        <v>1.2933264355923435</v>
      </c>
      <c r="H517" s="639" t="s">
        <v>220</v>
      </c>
      <c r="I517" s="139" t="s">
        <v>43</v>
      </c>
      <c r="J517" s="303" t="s">
        <v>677</v>
      </c>
      <c r="K517" s="788" t="s">
        <v>1069</v>
      </c>
      <c r="L517" s="138" t="s">
        <v>44</v>
      </c>
      <c r="M517" s="396"/>
      <c r="N517" s="397"/>
    </row>
    <row r="518" spans="1:14" x14ac:dyDescent="0.3">
      <c r="A518" s="406">
        <v>45589</v>
      </c>
      <c r="B518" s="415" t="s">
        <v>642</v>
      </c>
      <c r="C518" s="415" t="s">
        <v>542</v>
      </c>
      <c r="D518" s="666" t="s">
        <v>110</v>
      </c>
      <c r="E518" s="398">
        <v>5000</v>
      </c>
      <c r="F518" s="282">
        <v>3866</v>
      </c>
      <c r="G518" s="261">
        <f t="shared" ref="G518:G575" si="8">E518/F518</f>
        <v>1.2933264355923435</v>
      </c>
      <c r="H518" s="639" t="s">
        <v>220</v>
      </c>
      <c r="I518" s="139" t="s">
        <v>43</v>
      </c>
      <c r="J518" s="303" t="s">
        <v>677</v>
      </c>
      <c r="K518" s="788" t="s">
        <v>1069</v>
      </c>
      <c r="L518" s="138" t="s">
        <v>44</v>
      </c>
      <c r="M518" s="396"/>
      <c r="N518" s="397"/>
    </row>
    <row r="519" spans="1:14" x14ac:dyDescent="0.3">
      <c r="A519" s="406">
        <v>45589</v>
      </c>
      <c r="B519" s="415" t="s">
        <v>111</v>
      </c>
      <c r="C519" s="415" t="s">
        <v>112</v>
      </c>
      <c r="D519" s="666" t="s">
        <v>110</v>
      </c>
      <c r="E519" s="398">
        <v>15000</v>
      </c>
      <c r="F519" s="282">
        <v>3866</v>
      </c>
      <c r="G519" s="261">
        <f t="shared" si="8"/>
        <v>3.8799793067770305</v>
      </c>
      <c r="H519" s="639" t="s">
        <v>163</v>
      </c>
      <c r="I519" s="139" t="s">
        <v>43</v>
      </c>
      <c r="J519" s="303" t="s">
        <v>627</v>
      </c>
      <c r="K519" s="788" t="s">
        <v>1069</v>
      </c>
      <c r="L519" s="138" t="s">
        <v>44</v>
      </c>
      <c r="M519" s="396"/>
      <c r="N519" s="397"/>
    </row>
    <row r="520" spans="1:14" x14ac:dyDescent="0.3">
      <c r="A520" s="406">
        <v>45589</v>
      </c>
      <c r="B520" s="415" t="s">
        <v>111</v>
      </c>
      <c r="C520" s="415" t="s">
        <v>112</v>
      </c>
      <c r="D520" s="666" t="s">
        <v>110</v>
      </c>
      <c r="E520" s="398">
        <v>15000</v>
      </c>
      <c r="F520" s="282">
        <v>3866</v>
      </c>
      <c r="G520" s="261">
        <f t="shared" si="8"/>
        <v>3.8799793067770305</v>
      </c>
      <c r="H520" s="639" t="s">
        <v>163</v>
      </c>
      <c r="I520" s="139" t="s">
        <v>43</v>
      </c>
      <c r="J520" s="303" t="s">
        <v>643</v>
      </c>
      <c r="K520" s="788" t="s">
        <v>1069</v>
      </c>
      <c r="L520" s="138" t="s">
        <v>44</v>
      </c>
      <c r="M520" s="396"/>
      <c r="N520" s="397"/>
    </row>
    <row r="521" spans="1:14" x14ac:dyDescent="0.3">
      <c r="A521" s="705">
        <v>45589</v>
      </c>
      <c r="B521" s="650" t="s">
        <v>186</v>
      </c>
      <c r="C521" s="650" t="s">
        <v>112</v>
      </c>
      <c r="D521" s="651" t="s">
        <v>117</v>
      </c>
      <c r="E521" s="142">
        <v>6000</v>
      </c>
      <c r="F521" s="282">
        <v>3866</v>
      </c>
      <c r="G521" s="261">
        <f t="shared" si="8"/>
        <v>1.5519917227108122</v>
      </c>
      <c r="H521" s="639" t="s">
        <v>148</v>
      </c>
      <c r="I521" s="139" t="s">
        <v>43</v>
      </c>
      <c r="J521" s="303" t="s">
        <v>679</v>
      </c>
      <c r="K521" s="788" t="s">
        <v>1069</v>
      </c>
      <c r="L521" s="138" t="s">
        <v>44</v>
      </c>
      <c r="M521" s="396"/>
      <c r="N521" s="397"/>
    </row>
    <row r="522" spans="1:14" x14ac:dyDescent="0.3">
      <c r="A522" s="705">
        <v>45589</v>
      </c>
      <c r="B522" s="650" t="s">
        <v>186</v>
      </c>
      <c r="C522" s="650" t="s">
        <v>112</v>
      </c>
      <c r="D522" s="651" t="s">
        <v>117</v>
      </c>
      <c r="E522" s="142">
        <v>10000</v>
      </c>
      <c r="F522" s="282">
        <v>3866</v>
      </c>
      <c r="G522" s="261">
        <f t="shared" si="8"/>
        <v>2.586652871184687</v>
      </c>
      <c r="H522" s="639" t="s">
        <v>148</v>
      </c>
      <c r="I522" s="139" t="s">
        <v>43</v>
      </c>
      <c r="J522" s="303" t="s">
        <v>679</v>
      </c>
      <c r="K522" s="788" t="s">
        <v>1069</v>
      </c>
      <c r="L522" s="138" t="s">
        <v>44</v>
      </c>
      <c r="M522" s="396"/>
      <c r="N522" s="397"/>
    </row>
    <row r="523" spans="1:14" x14ac:dyDescent="0.3">
      <c r="A523" s="705">
        <v>45589</v>
      </c>
      <c r="B523" s="650" t="s">
        <v>186</v>
      </c>
      <c r="C523" s="650" t="s">
        <v>112</v>
      </c>
      <c r="D523" s="651" t="s">
        <v>117</v>
      </c>
      <c r="E523" s="142">
        <v>8000</v>
      </c>
      <c r="F523" s="282">
        <v>3866</v>
      </c>
      <c r="G523" s="261">
        <f t="shared" si="8"/>
        <v>2.0693222969477496</v>
      </c>
      <c r="H523" s="639" t="s">
        <v>148</v>
      </c>
      <c r="I523" s="139" t="s">
        <v>43</v>
      </c>
      <c r="J523" s="303" t="s">
        <v>679</v>
      </c>
      <c r="K523" s="788" t="s">
        <v>1069</v>
      </c>
      <c r="L523" s="138" t="s">
        <v>44</v>
      </c>
      <c r="M523" s="396"/>
      <c r="N523" s="397"/>
    </row>
    <row r="524" spans="1:14" x14ac:dyDescent="0.3">
      <c r="A524" s="705">
        <v>45589</v>
      </c>
      <c r="B524" s="650" t="s">
        <v>648</v>
      </c>
      <c r="C524" s="650" t="s">
        <v>187</v>
      </c>
      <c r="D524" s="651" t="s">
        <v>117</v>
      </c>
      <c r="E524" s="142">
        <v>5000</v>
      </c>
      <c r="F524" s="282">
        <v>3866</v>
      </c>
      <c r="G524" s="261">
        <f t="shared" si="8"/>
        <v>1.2933264355923435</v>
      </c>
      <c r="H524" s="639" t="s">
        <v>148</v>
      </c>
      <c r="I524" s="139" t="s">
        <v>43</v>
      </c>
      <c r="J524" s="303" t="s">
        <v>851</v>
      </c>
      <c r="K524" s="788" t="s">
        <v>1069</v>
      </c>
      <c r="L524" s="138" t="s">
        <v>44</v>
      </c>
      <c r="M524" s="396"/>
      <c r="N524" s="397"/>
    </row>
    <row r="525" spans="1:14" x14ac:dyDescent="0.3">
      <c r="A525" s="705">
        <v>45589</v>
      </c>
      <c r="B525" s="650" t="s">
        <v>649</v>
      </c>
      <c r="C525" s="650" t="s">
        <v>187</v>
      </c>
      <c r="D525" s="651" t="s">
        <v>117</v>
      </c>
      <c r="E525" s="142">
        <v>12000</v>
      </c>
      <c r="F525" s="282">
        <v>3866</v>
      </c>
      <c r="G525" s="261">
        <f t="shared" si="8"/>
        <v>3.1039834454216244</v>
      </c>
      <c r="H525" s="639" t="s">
        <v>148</v>
      </c>
      <c r="I525" s="139" t="s">
        <v>43</v>
      </c>
      <c r="J525" s="303" t="s">
        <v>851</v>
      </c>
      <c r="K525" s="788" t="s">
        <v>1069</v>
      </c>
      <c r="L525" s="138" t="s">
        <v>44</v>
      </c>
      <c r="M525" s="396"/>
      <c r="N525" s="397"/>
    </row>
    <row r="526" spans="1:14" x14ac:dyDescent="0.3">
      <c r="A526" s="705">
        <v>45589</v>
      </c>
      <c r="B526" s="650" t="s">
        <v>650</v>
      </c>
      <c r="C526" s="650" t="s">
        <v>187</v>
      </c>
      <c r="D526" s="651" t="s">
        <v>117</v>
      </c>
      <c r="E526" s="142">
        <v>18000</v>
      </c>
      <c r="F526" s="282">
        <v>3866</v>
      </c>
      <c r="G526" s="261">
        <f t="shared" si="8"/>
        <v>4.6559751681324366</v>
      </c>
      <c r="H526" s="639" t="s">
        <v>148</v>
      </c>
      <c r="I526" s="139" t="s">
        <v>43</v>
      </c>
      <c r="J526" s="303" t="s">
        <v>851</v>
      </c>
      <c r="K526" s="788" t="s">
        <v>1069</v>
      </c>
      <c r="L526" s="138" t="s">
        <v>44</v>
      </c>
      <c r="M526" s="396"/>
      <c r="N526" s="397"/>
    </row>
    <row r="527" spans="1:14" x14ac:dyDescent="0.3">
      <c r="A527" s="406">
        <v>45589</v>
      </c>
      <c r="B527" s="126" t="s">
        <v>111</v>
      </c>
      <c r="C527" s="126" t="s">
        <v>112</v>
      </c>
      <c r="D527" s="126" t="s">
        <v>14</v>
      </c>
      <c r="E527" s="790">
        <v>10000</v>
      </c>
      <c r="F527" s="282">
        <v>3866</v>
      </c>
      <c r="G527" s="261">
        <f t="shared" si="8"/>
        <v>2.586652871184687</v>
      </c>
      <c r="H527" s="639" t="s">
        <v>196</v>
      </c>
      <c r="I527" s="139" t="s">
        <v>43</v>
      </c>
      <c r="J527" s="363" t="s">
        <v>1037</v>
      </c>
      <c r="K527" s="788" t="s">
        <v>1069</v>
      </c>
      <c r="L527" s="138" t="s">
        <v>44</v>
      </c>
      <c r="M527" s="396"/>
      <c r="N527" s="397"/>
    </row>
    <row r="528" spans="1:14" x14ac:dyDescent="0.3">
      <c r="A528" s="406">
        <v>45589</v>
      </c>
      <c r="B528" s="126" t="s">
        <v>111</v>
      </c>
      <c r="C528" s="126" t="s">
        <v>112</v>
      </c>
      <c r="D528" s="126" t="s">
        <v>14</v>
      </c>
      <c r="E528" s="790">
        <v>10000</v>
      </c>
      <c r="F528" s="282">
        <v>3866</v>
      </c>
      <c r="G528" s="261">
        <f t="shared" si="8"/>
        <v>2.586652871184687</v>
      </c>
      <c r="H528" s="639" t="s">
        <v>196</v>
      </c>
      <c r="I528" s="139" t="s">
        <v>43</v>
      </c>
      <c r="J528" s="363" t="s">
        <v>1037</v>
      </c>
      <c r="K528" s="788" t="s">
        <v>1069</v>
      </c>
      <c r="L528" s="138" t="s">
        <v>44</v>
      </c>
      <c r="M528" s="396"/>
      <c r="N528" s="397"/>
    </row>
    <row r="529" spans="1:14" x14ac:dyDescent="0.3">
      <c r="A529" s="137">
        <v>45589</v>
      </c>
      <c r="B529" s="291" t="s">
        <v>320</v>
      </c>
      <c r="C529" s="291" t="s">
        <v>321</v>
      </c>
      <c r="D529" s="427" t="s">
        <v>14</v>
      </c>
      <c r="E529" s="134">
        <v>5000</v>
      </c>
      <c r="F529" s="282">
        <v>3866</v>
      </c>
      <c r="G529" s="261">
        <f t="shared" si="8"/>
        <v>1.2933264355923435</v>
      </c>
      <c r="H529" s="639" t="s">
        <v>41</v>
      </c>
      <c r="I529" s="139" t="s">
        <v>43</v>
      </c>
      <c r="J529" s="303" t="s">
        <v>819</v>
      </c>
      <c r="K529" s="788" t="s">
        <v>1069</v>
      </c>
      <c r="L529" s="138" t="s">
        <v>44</v>
      </c>
      <c r="M529" s="396"/>
      <c r="N529" s="397"/>
    </row>
    <row r="530" spans="1:14" x14ac:dyDescent="0.3">
      <c r="A530" s="137">
        <v>45589</v>
      </c>
      <c r="B530" s="291" t="s">
        <v>320</v>
      </c>
      <c r="C530" s="291" t="s">
        <v>321</v>
      </c>
      <c r="D530" s="427" t="s">
        <v>14</v>
      </c>
      <c r="E530" s="134">
        <v>3000</v>
      </c>
      <c r="F530" s="282">
        <v>3866</v>
      </c>
      <c r="G530" s="261">
        <f t="shared" si="8"/>
        <v>0.7759958613554061</v>
      </c>
      <c r="H530" s="639" t="s">
        <v>41</v>
      </c>
      <c r="I530" s="139" t="s">
        <v>43</v>
      </c>
      <c r="J530" s="303" t="s">
        <v>819</v>
      </c>
      <c r="K530" s="788" t="s">
        <v>1069</v>
      </c>
      <c r="L530" s="138" t="s">
        <v>44</v>
      </c>
      <c r="M530" s="396"/>
      <c r="N530" s="397"/>
    </row>
    <row r="531" spans="1:14" x14ac:dyDescent="0.3">
      <c r="A531" s="137">
        <v>45589</v>
      </c>
      <c r="B531" s="291" t="s">
        <v>320</v>
      </c>
      <c r="C531" s="291" t="s">
        <v>321</v>
      </c>
      <c r="D531" s="427" t="s">
        <v>14</v>
      </c>
      <c r="E531" s="134">
        <v>3000</v>
      </c>
      <c r="F531" s="282">
        <v>3866</v>
      </c>
      <c r="G531" s="261">
        <f t="shared" si="8"/>
        <v>0.7759958613554061</v>
      </c>
      <c r="H531" s="639" t="s">
        <v>41</v>
      </c>
      <c r="I531" s="139" t="s">
        <v>43</v>
      </c>
      <c r="J531" s="303" t="s">
        <v>819</v>
      </c>
      <c r="K531" s="788" t="s">
        <v>1069</v>
      </c>
      <c r="L531" s="138" t="s">
        <v>44</v>
      </c>
      <c r="M531" s="396"/>
      <c r="N531" s="397"/>
    </row>
    <row r="532" spans="1:14" x14ac:dyDescent="0.3">
      <c r="A532" s="137">
        <v>45589</v>
      </c>
      <c r="B532" s="291" t="s">
        <v>320</v>
      </c>
      <c r="C532" s="291" t="s">
        <v>321</v>
      </c>
      <c r="D532" s="427" t="s">
        <v>14</v>
      </c>
      <c r="E532" s="134">
        <v>6000</v>
      </c>
      <c r="F532" s="282">
        <v>3866</v>
      </c>
      <c r="G532" s="261">
        <f t="shared" si="8"/>
        <v>1.5519917227108122</v>
      </c>
      <c r="H532" s="639" t="s">
        <v>41</v>
      </c>
      <c r="I532" s="139" t="s">
        <v>43</v>
      </c>
      <c r="J532" s="303" t="s">
        <v>819</v>
      </c>
      <c r="K532" s="788" t="s">
        <v>1069</v>
      </c>
      <c r="L532" s="138" t="s">
        <v>44</v>
      </c>
      <c r="M532" s="396"/>
      <c r="N532" s="397"/>
    </row>
    <row r="533" spans="1:14" x14ac:dyDescent="0.3">
      <c r="A533" s="137">
        <v>45589</v>
      </c>
      <c r="B533" s="291" t="s">
        <v>718</v>
      </c>
      <c r="C533" s="291" t="s">
        <v>697</v>
      </c>
      <c r="D533" s="427" t="s">
        <v>14</v>
      </c>
      <c r="E533" s="134">
        <v>1512400</v>
      </c>
      <c r="F533" s="282">
        <v>3866</v>
      </c>
      <c r="G533" s="261">
        <f t="shared" si="8"/>
        <v>391.20538023797207</v>
      </c>
      <c r="H533" s="639" t="s">
        <v>41</v>
      </c>
      <c r="I533" s="139" t="s">
        <v>43</v>
      </c>
      <c r="J533" s="363" t="s">
        <v>925</v>
      </c>
      <c r="K533" s="788" t="s">
        <v>1069</v>
      </c>
      <c r="L533" s="138" t="s">
        <v>44</v>
      </c>
      <c r="M533" s="396"/>
      <c r="N533" s="397"/>
    </row>
    <row r="534" spans="1:14" x14ac:dyDescent="0.3">
      <c r="A534" s="137">
        <v>45589</v>
      </c>
      <c r="B534" s="291" t="s">
        <v>1011</v>
      </c>
      <c r="C534" s="291" t="s">
        <v>1004</v>
      </c>
      <c r="D534" s="427" t="s">
        <v>79</v>
      </c>
      <c r="E534" s="134">
        <v>30000</v>
      </c>
      <c r="F534" s="282">
        <v>3866</v>
      </c>
      <c r="G534" s="261">
        <f t="shared" si="8"/>
        <v>7.759958613554061</v>
      </c>
      <c r="H534" s="639" t="s">
        <v>153</v>
      </c>
      <c r="I534" s="139" t="s">
        <v>43</v>
      </c>
      <c r="J534" s="303" t="s">
        <v>1040</v>
      </c>
      <c r="K534" s="788" t="s">
        <v>1069</v>
      </c>
      <c r="L534" s="138"/>
      <c r="M534" s="396"/>
      <c r="N534" s="397"/>
    </row>
    <row r="535" spans="1:14" x14ac:dyDescent="0.3">
      <c r="A535" s="137">
        <v>45590</v>
      </c>
      <c r="B535" s="291" t="s">
        <v>111</v>
      </c>
      <c r="C535" s="291" t="s">
        <v>112</v>
      </c>
      <c r="D535" s="427" t="s">
        <v>117</v>
      </c>
      <c r="E535" s="142">
        <v>5000</v>
      </c>
      <c r="F535" s="282">
        <v>3866</v>
      </c>
      <c r="G535" s="261">
        <f t="shared" si="8"/>
        <v>1.2933264355923435</v>
      </c>
      <c r="H535" s="639" t="s">
        <v>123</v>
      </c>
      <c r="I535" s="139" t="s">
        <v>43</v>
      </c>
      <c r="J535" s="303" t="s">
        <v>625</v>
      </c>
      <c r="K535" s="788" t="s">
        <v>1069</v>
      </c>
      <c r="L535" s="138" t="s">
        <v>44</v>
      </c>
      <c r="M535" s="396"/>
      <c r="N535" s="397"/>
    </row>
    <row r="536" spans="1:14" x14ac:dyDescent="0.3">
      <c r="A536" s="137">
        <v>45590</v>
      </c>
      <c r="B536" s="291" t="s">
        <v>111</v>
      </c>
      <c r="C536" s="291" t="s">
        <v>112</v>
      </c>
      <c r="D536" s="427" t="s">
        <v>117</v>
      </c>
      <c r="E536" s="142">
        <v>4000</v>
      </c>
      <c r="F536" s="282">
        <v>3866</v>
      </c>
      <c r="G536" s="261">
        <f t="shared" si="8"/>
        <v>1.0346611484738748</v>
      </c>
      <c r="H536" s="639" t="s">
        <v>123</v>
      </c>
      <c r="I536" s="139" t="s">
        <v>43</v>
      </c>
      <c r="J536" s="303" t="s">
        <v>625</v>
      </c>
      <c r="K536" s="788" t="s">
        <v>1069</v>
      </c>
      <c r="L536" s="138" t="s">
        <v>44</v>
      </c>
      <c r="M536" s="396"/>
      <c r="N536" s="397"/>
    </row>
    <row r="537" spans="1:14" x14ac:dyDescent="0.3">
      <c r="A537" s="137">
        <v>45590</v>
      </c>
      <c r="B537" s="291" t="s">
        <v>111</v>
      </c>
      <c r="C537" s="291" t="s">
        <v>112</v>
      </c>
      <c r="D537" s="427" t="s">
        <v>117</v>
      </c>
      <c r="E537" s="142">
        <v>4000</v>
      </c>
      <c r="F537" s="282">
        <v>3866</v>
      </c>
      <c r="G537" s="261">
        <f t="shared" si="8"/>
        <v>1.0346611484738748</v>
      </c>
      <c r="H537" s="639" t="s">
        <v>123</v>
      </c>
      <c r="I537" s="139" t="s">
        <v>43</v>
      </c>
      <c r="J537" s="303" t="s">
        <v>625</v>
      </c>
      <c r="K537" s="788" t="s">
        <v>1069</v>
      </c>
      <c r="L537" s="138" t="s">
        <v>44</v>
      </c>
      <c r="M537" s="396"/>
      <c r="N537" s="397"/>
    </row>
    <row r="538" spans="1:14" x14ac:dyDescent="0.3">
      <c r="A538" s="137">
        <v>45590</v>
      </c>
      <c r="B538" s="291" t="s">
        <v>111</v>
      </c>
      <c r="C538" s="291" t="s">
        <v>112</v>
      </c>
      <c r="D538" s="427" t="s">
        <v>117</v>
      </c>
      <c r="E538" s="142">
        <v>4000</v>
      </c>
      <c r="F538" s="282">
        <v>3866</v>
      </c>
      <c r="G538" s="261">
        <f t="shared" si="8"/>
        <v>1.0346611484738748</v>
      </c>
      <c r="H538" s="639" t="s">
        <v>123</v>
      </c>
      <c r="I538" s="139" t="s">
        <v>43</v>
      </c>
      <c r="J538" s="303" t="s">
        <v>625</v>
      </c>
      <c r="K538" s="788" t="s">
        <v>1069</v>
      </c>
      <c r="L538" s="138" t="s">
        <v>44</v>
      </c>
      <c r="M538" s="396"/>
      <c r="N538" s="397"/>
    </row>
    <row r="539" spans="1:14" x14ac:dyDescent="0.3">
      <c r="A539" s="137">
        <v>45590</v>
      </c>
      <c r="B539" s="291" t="s">
        <v>992</v>
      </c>
      <c r="C539" s="138" t="s">
        <v>265</v>
      </c>
      <c r="D539" s="427" t="s">
        <v>117</v>
      </c>
      <c r="E539" s="142">
        <v>8000</v>
      </c>
      <c r="F539" s="282">
        <v>3866</v>
      </c>
      <c r="G539" s="261">
        <f t="shared" si="8"/>
        <v>2.0693222969477496</v>
      </c>
      <c r="H539" s="639" t="s">
        <v>123</v>
      </c>
      <c r="I539" s="139" t="s">
        <v>43</v>
      </c>
      <c r="J539" s="303" t="s">
        <v>625</v>
      </c>
      <c r="K539" s="788" t="s">
        <v>1069</v>
      </c>
      <c r="L539" s="138" t="s">
        <v>44</v>
      </c>
      <c r="M539" s="396"/>
      <c r="N539" s="397"/>
    </row>
    <row r="540" spans="1:14" x14ac:dyDescent="0.3">
      <c r="A540" s="137">
        <v>45590</v>
      </c>
      <c r="B540" s="291" t="s">
        <v>994</v>
      </c>
      <c r="C540" s="138" t="s">
        <v>265</v>
      </c>
      <c r="D540" s="427" t="s">
        <v>117</v>
      </c>
      <c r="E540" s="142">
        <v>10000</v>
      </c>
      <c r="F540" s="282">
        <v>3866</v>
      </c>
      <c r="G540" s="261">
        <f t="shared" si="8"/>
        <v>2.586652871184687</v>
      </c>
      <c r="H540" s="639" t="s">
        <v>123</v>
      </c>
      <c r="I540" s="139" t="s">
        <v>43</v>
      </c>
      <c r="J540" s="303" t="s">
        <v>625</v>
      </c>
      <c r="K540" s="788" t="s">
        <v>1069</v>
      </c>
      <c r="L540" s="138" t="s">
        <v>44</v>
      </c>
      <c r="M540" s="396"/>
      <c r="N540" s="397"/>
    </row>
    <row r="541" spans="1:14" x14ac:dyDescent="0.3">
      <c r="A541" s="137">
        <v>45590</v>
      </c>
      <c r="B541" s="291" t="s">
        <v>991</v>
      </c>
      <c r="C541" s="138" t="s">
        <v>265</v>
      </c>
      <c r="D541" s="427" t="s">
        <v>117</v>
      </c>
      <c r="E541" s="142">
        <v>15000</v>
      </c>
      <c r="F541" s="282">
        <v>3866</v>
      </c>
      <c r="G541" s="261">
        <f t="shared" si="8"/>
        <v>3.8799793067770305</v>
      </c>
      <c r="H541" s="639" t="s">
        <v>123</v>
      </c>
      <c r="I541" s="139" t="s">
        <v>43</v>
      </c>
      <c r="J541" s="303" t="s">
        <v>625</v>
      </c>
      <c r="K541" s="788" t="s">
        <v>1069</v>
      </c>
      <c r="L541" s="138" t="s">
        <v>44</v>
      </c>
      <c r="M541" s="396"/>
      <c r="N541" s="397"/>
    </row>
    <row r="542" spans="1:14" x14ac:dyDescent="0.3">
      <c r="A542" s="137">
        <v>45590</v>
      </c>
      <c r="B542" s="291" t="s">
        <v>990</v>
      </c>
      <c r="C542" s="138" t="s">
        <v>265</v>
      </c>
      <c r="D542" s="427" t="s">
        <v>117</v>
      </c>
      <c r="E542" s="142">
        <v>17000</v>
      </c>
      <c r="F542" s="282">
        <v>3866</v>
      </c>
      <c r="G542" s="261">
        <f t="shared" si="8"/>
        <v>4.3973098810139684</v>
      </c>
      <c r="H542" s="639" t="s">
        <v>123</v>
      </c>
      <c r="I542" s="139" t="s">
        <v>43</v>
      </c>
      <c r="J542" s="303" t="s">
        <v>625</v>
      </c>
      <c r="K542" s="788" t="s">
        <v>1069</v>
      </c>
      <c r="L542" s="138" t="s">
        <v>44</v>
      </c>
      <c r="M542" s="396"/>
      <c r="N542" s="397"/>
    </row>
    <row r="543" spans="1:14" x14ac:dyDescent="0.3">
      <c r="A543" s="137">
        <v>45590</v>
      </c>
      <c r="B543" s="138" t="s">
        <v>1018</v>
      </c>
      <c r="C543" s="138" t="s">
        <v>126</v>
      </c>
      <c r="D543" s="139" t="s">
        <v>14</v>
      </c>
      <c r="E543" s="142">
        <v>3938000</v>
      </c>
      <c r="F543" s="282">
        <v>3866</v>
      </c>
      <c r="G543" s="261">
        <f t="shared" si="8"/>
        <v>1018.6239006725298</v>
      </c>
      <c r="H543" s="639" t="s">
        <v>153</v>
      </c>
      <c r="I543" s="139" t="s">
        <v>43</v>
      </c>
      <c r="J543" s="303" t="s">
        <v>1044</v>
      </c>
      <c r="K543" s="788" t="s">
        <v>1069</v>
      </c>
      <c r="L543" s="138" t="s">
        <v>44</v>
      </c>
      <c r="M543" s="396"/>
      <c r="N543" s="397"/>
    </row>
    <row r="544" spans="1:14" x14ac:dyDescent="0.3">
      <c r="A544" s="137">
        <v>45590</v>
      </c>
      <c r="B544" s="138" t="s">
        <v>1023</v>
      </c>
      <c r="C544" s="138" t="s">
        <v>126</v>
      </c>
      <c r="D544" s="139" t="s">
        <v>14</v>
      </c>
      <c r="E544" s="142">
        <v>710000</v>
      </c>
      <c r="F544" s="282">
        <v>3866</v>
      </c>
      <c r="G544" s="261">
        <f t="shared" si="8"/>
        <v>183.65235385411279</v>
      </c>
      <c r="H544" s="639" t="s">
        <v>41</v>
      </c>
      <c r="I544" s="139" t="s">
        <v>43</v>
      </c>
      <c r="J544" s="303" t="s">
        <v>1046</v>
      </c>
      <c r="K544" s="788" t="s">
        <v>1069</v>
      </c>
      <c r="L544" s="138" t="s">
        <v>44</v>
      </c>
      <c r="M544" s="396"/>
      <c r="N544" s="397"/>
    </row>
    <row r="545" spans="1:14" x14ac:dyDescent="0.3">
      <c r="A545" s="137">
        <v>45590</v>
      </c>
      <c r="B545" s="138" t="s">
        <v>1019</v>
      </c>
      <c r="C545" s="138" t="s">
        <v>126</v>
      </c>
      <c r="D545" s="139" t="s">
        <v>14</v>
      </c>
      <c r="E545" s="142">
        <v>1050000</v>
      </c>
      <c r="F545" s="282">
        <v>3866</v>
      </c>
      <c r="G545" s="261">
        <f t="shared" si="8"/>
        <v>271.59855147439214</v>
      </c>
      <c r="H545" s="639" t="s">
        <v>153</v>
      </c>
      <c r="I545" s="139" t="s">
        <v>43</v>
      </c>
      <c r="J545" s="303" t="s">
        <v>1045</v>
      </c>
      <c r="K545" s="788" t="s">
        <v>1069</v>
      </c>
      <c r="L545" s="138" t="s">
        <v>44</v>
      </c>
      <c r="M545" s="396"/>
      <c r="N545" s="397"/>
    </row>
    <row r="546" spans="1:14" x14ac:dyDescent="0.3">
      <c r="A546" s="137">
        <v>45590</v>
      </c>
      <c r="B546" s="138" t="s">
        <v>1020</v>
      </c>
      <c r="C546" s="138" t="s">
        <v>126</v>
      </c>
      <c r="D546" s="139" t="s">
        <v>14</v>
      </c>
      <c r="E546" s="142">
        <v>2002000</v>
      </c>
      <c r="F546" s="282">
        <v>3866</v>
      </c>
      <c r="G546" s="261">
        <f t="shared" si="8"/>
        <v>517.84790481117432</v>
      </c>
      <c r="H546" s="639" t="s">
        <v>153</v>
      </c>
      <c r="I546" s="139" t="s">
        <v>43</v>
      </c>
      <c r="J546" s="303" t="s">
        <v>938</v>
      </c>
      <c r="K546" s="788" t="s">
        <v>1069</v>
      </c>
      <c r="L546" s="138" t="s">
        <v>44</v>
      </c>
      <c r="M546" s="396"/>
      <c r="N546" s="397"/>
    </row>
    <row r="547" spans="1:14" x14ac:dyDescent="0.3">
      <c r="A547" s="137">
        <v>45590</v>
      </c>
      <c r="B547" s="291" t="s">
        <v>1012</v>
      </c>
      <c r="C547" s="291" t="s">
        <v>1004</v>
      </c>
      <c r="D547" s="427" t="s">
        <v>79</v>
      </c>
      <c r="E547" s="142">
        <v>3000</v>
      </c>
      <c r="F547" s="282">
        <v>3866</v>
      </c>
      <c r="G547" s="261">
        <f t="shared" si="8"/>
        <v>0.7759958613554061</v>
      </c>
      <c r="H547" s="639" t="s">
        <v>153</v>
      </c>
      <c r="I547" s="139" t="s">
        <v>43</v>
      </c>
      <c r="J547" s="303" t="s">
        <v>1042</v>
      </c>
      <c r="K547" s="788" t="s">
        <v>1069</v>
      </c>
      <c r="L547" s="138" t="s">
        <v>44</v>
      </c>
      <c r="M547" s="396"/>
      <c r="N547" s="397"/>
    </row>
    <row r="548" spans="1:14" x14ac:dyDescent="0.3">
      <c r="A548" s="137">
        <v>45590</v>
      </c>
      <c r="B548" s="291" t="s">
        <v>1013</v>
      </c>
      <c r="C548" s="291" t="s">
        <v>1004</v>
      </c>
      <c r="D548" s="427" t="s">
        <v>79</v>
      </c>
      <c r="E548" s="142">
        <v>3000</v>
      </c>
      <c r="F548" s="282">
        <v>3866</v>
      </c>
      <c r="G548" s="261">
        <f t="shared" si="8"/>
        <v>0.7759958613554061</v>
      </c>
      <c r="H548" s="639" t="s">
        <v>153</v>
      </c>
      <c r="I548" s="139" t="s">
        <v>43</v>
      </c>
      <c r="J548" s="303" t="s">
        <v>1043</v>
      </c>
      <c r="K548" s="788" t="s">
        <v>1069</v>
      </c>
      <c r="L548" s="138" t="s">
        <v>44</v>
      </c>
      <c r="M548" s="396"/>
      <c r="N548" s="397"/>
    </row>
    <row r="549" spans="1:14" ht="13.5" customHeight="1" x14ac:dyDescent="0.3">
      <c r="A549" s="137">
        <v>45590</v>
      </c>
      <c r="B549" s="291" t="s">
        <v>320</v>
      </c>
      <c r="C549" s="291" t="s">
        <v>321</v>
      </c>
      <c r="D549" s="427" t="s">
        <v>313</v>
      </c>
      <c r="E549" s="142">
        <v>5000</v>
      </c>
      <c r="F549" s="282">
        <v>3866</v>
      </c>
      <c r="G549" s="261">
        <f t="shared" si="8"/>
        <v>1.2933264355923435</v>
      </c>
      <c r="H549" s="786" t="s">
        <v>148</v>
      </c>
      <c r="I549" s="651" t="s">
        <v>43</v>
      </c>
      <c r="J549" s="303" t="s">
        <v>682</v>
      </c>
      <c r="K549" s="788" t="s">
        <v>1069</v>
      </c>
      <c r="L549" s="138" t="s">
        <v>44</v>
      </c>
      <c r="M549" s="787"/>
      <c r="N549" s="397"/>
    </row>
    <row r="550" spans="1:14" ht="16.5" customHeight="1" x14ac:dyDescent="0.3">
      <c r="A550" s="137">
        <v>45590</v>
      </c>
      <c r="B550" s="138" t="s">
        <v>186</v>
      </c>
      <c r="C550" s="138" t="s">
        <v>112</v>
      </c>
      <c r="D550" s="139" t="s">
        <v>117</v>
      </c>
      <c r="E550" s="142">
        <v>11000</v>
      </c>
      <c r="F550" s="282">
        <v>3866</v>
      </c>
      <c r="G550" s="261">
        <f t="shared" si="8"/>
        <v>2.8453181583031557</v>
      </c>
      <c r="H550" s="786" t="s">
        <v>148</v>
      </c>
      <c r="I550" s="651" t="s">
        <v>43</v>
      </c>
      <c r="J550" s="303" t="s">
        <v>682</v>
      </c>
      <c r="K550" s="788" t="s">
        <v>1069</v>
      </c>
      <c r="L550" s="138" t="s">
        <v>44</v>
      </c>
      <c r="M550" s="787"/>
      <c r="N550" s="397"/>
    </row>
    <row r="551" spans="1:14" ht="15.75" customHeight="1" x14ac:dyDescent="0.3">
      <c r="A551" s="137">
        <v>45590</v>
      </c>
      <c r="B551" s="138" t="s">
        <v>186</v>
      </c>
      <c r="C551" s="138" t="s">
        <v>112</v>
      </c>
      <c r="D551" s="139" t="s">
        <v>117</v>
      </c>
      <c r="E551" s="142">
        <v>10000</v>
      </c>
      <c r="F551" s="282">
        <v>3866</v>
      </c>
      <c r="G551" s="261">
        <f t="shared" si="8"/>
        <v>2.586652871184687</v>
      </c>
      <c r="H551" s="786" t="s">
        <v>148</v>
      </c>
      <c r="I551" s="651" t="s">
        <v>43</v>
      </c>
      <c r="J551" s="303" t="s">
        <v>682</v>
      </c>
      <c r="K551" s="788" t="s">
        <v>1069</v>
      </c>
      <c r="L551" s="138" t="s">
        <v>44</v>
      </c>
      <c r="M551" s="787"/>
      <c r="N551" s="397"/>
    </row>
    <row r="552" spans="1:14" x14ac:dyDescent="0.3">
      <c r="A552" s="137">
        <v>45590</v>
      </c>
      <c r="B552" s="650" t="s">
        <v>186</v>
      </c>
      <c r="C552" s="650" t="s">
        <v>112</v>
      </c>
      <c r="D552" s="651" t="s">
        <v>117</v>
      </c>
      <c r="E552" s="142">
        <v>10000</v>
      </c>
      <c r="F552" s="282">
        <v>3866</v>
      </c>
      <c r="G552" s="261">
        <f t="shared" si="8"/>
        <v>2.586652871184687</v>
      </c>
      <c r="H552" s="639" t="s">
        <v>148</v>
      </c>
      <c r="I552" s="139" t="s">
        <v>43</v>
      </c>
      <c r="J552" s="303" t="s">
        <v>682</v>
      </c>
      <c r="K552" s="788" t="s">
        <v>1069</v>
      </c>
      <c r="L552" s="138" t="s">
        <v>44</v>
      </c>
      <c r="M552" s="396"/>
      <c r="N552" s="397"/>
    </row>
    <row r="553" spans="1:14" x14ac:dyDescent="0.3">
      <c r="A553" s="137">
        <v>45590</v>
      </c>
      <c r="B553" s="650" t="s">
        <v>186</v>
      </c>
      <c r="C553" s="650" t="s">
        <v>112</v>
      </c>
      <c r="D553" s="651" t="s">
        <v>117</v>
      </c>
      <c r="E553" s="142">
        <v>10000</v>
      </c>
      <c r="F553" s="282">
        <v>3866</v>
      </c>
      <c r="G553" s="261">
        <f t="shared" si="8"/>
        <v>2.586652871184687</v>
      </c>
      <c r="H553" s="639" t="s">
        <v>148</v>
      </c>
      <c r="I553" s="139" t="s">
        <v>43</v>
      </c>
      <c r="J553" s="303" t="s">
        <v>682</v>
      </c>
      <c r="K553" s="788" t="s">
        <v>1069</v>
      </c>
      <c r="L553" s="138" t="s">
        <v>44</v>
      </c>
      <c r="M553" s="396"/>
      <c r="N553" s="397"/>
    </row>
    <row r="554" spans="1:14" x14ac:dyDescent="0.3">
      <c r="A554" s="137">
        <v>45590</v>
      </c>
      <c r="B554" s="650" t="s">
        <v>186</v>
      </c>
      <c r="C554" s="650" t="s">
        <v>112</v>
      </c>
      <c r="D554" s="651" t="s">
        <v>117</v>
      </c>
      <c r="E554" s="142">
        <v>8000</v>
      </c>
      <c r="F554" s="282">
        <v>3866</v>
      </c>
      <c r="G554" s="261">
        <f t="shared" si="8"/>
        <v>2.0693222969477496</v>
      </c>
      <c r="H554" s="639" t="s">
        <v>148</v>
      </c>
      <c r="I554" s="139" t="s">
        <v>43</v>
      </c>
      <c r="J554" s="303" t="s">
        <v>682</v>
      </c>
      <c r="K554" s="788" t="s">
        <v>1069</v>
      </c>
      <c r="L554" s="138" t="s">
        <v>44</v>
      </c>
      <c r="M554" s="396"/>
      <c r="N554" s="397"/>
    </row>
    <row r="555" spans="1:14" x14ac:dyDescent="0.3">
      <c r="A555" s="137">
        <v>45590</v>
      </c>
      <c r="B555" s="138" t="s">
        <v>683</v>
      </c>
      <c r="C555" s="138" t="s">
        <v>187</v>
      </c>
      <c r="D555" s="139" t="s">
        <v>117</v>
      </c>
      <c r="E555" s="142">
        <v>5000</v>
      </c>
      <c r="F555" s="282">
        <v>3866</v>
      </c>
      <c r="G555" s="261">
        <f t="shared" si="8"/>
        <v>1.2933264355923435</v>
      </c>
      <c r="H555" s="639" t="s">
        <v>148</v>
      </c>
      <c r="I555" s="139" t="s">
        <v>43</v>
      </c>
      <c r="J555" s="303" t="s">
        <v>682</v>
      </c>
      <c r="K555" s="788" t="s">
        <v>1069</v>
      </c>
      <c r="L555" s="138" t="s">
        <v>44</v>
      </c>
      <c r="M555" s="396"/>
      <c r="N555" s="397"/>
    </row>
    <row r="556" spans="1:14" x14ac:dyDescent="0.3">
      <c r="A556" s="137">
        <v>45590</v>
      </c>
      <c r="B556" s="650" t="s">
        <v>684</v>
      </c>
      <c r="C556" s="650" t="s">
        <v>187</v>
      </c>
      <c r="D556" s="651" t="s">
        <v>117</v>
      </c>
      <c r="E556" s="142">
        <v>6000</v>
      </c>
      <c r="F556" s="282">
        <v>3866</v>
      </c>
      <c r="G556" s="261">
        <f t="shared" si="8"/>
        <v>1.5519917227108122</v>
      </c>
      <c r="H556" s="639" t="s">
        <v>148</v>
      </c>
      <c r="I556" s="139" t="s">
        <v>43</v>
      </c>
      <c r="J556" s="303" t="s">
        <v>682</v>
      </c>
      <c r="K556" s="788" t="s">
        <v>1069</v>
      </c>
      <c r="L556" s="138" t="s">
        <v>44</v>
      </c>
      <c r="M556" s="396"/>
      <c r="N556" s="397"/>
    </row>
    <row r="557" spans="1:14" x14ac:dyDescent="0.3">
      <c r="A557" s="137">
        <v>45590</v>
      </c>
      <c r="B557" s="650" t="s">
        <v>685</v>
      </c>
      <c r="C557" s="650" t="s">
        <v>187</v>
      </c>
      <c r="D557" s="651" t="s">
        <v>117</v>
      </c>
      <c r="E557" s="142">
        <v>5000</v>
      </c>
      <c r="F557" s="282">
        <v>3866</v>
      </c>
      <c r="G557" s="261">
        <f t="shared" si="8"/>
        <v>1.2933264355923435</v>
      </c>
      <c r="H557" s="639" t="s">
        <v>148</v>
      </c>
      <c r="I557" s="139" t="s">
        <v>43</v>
      </c>
      <c r="J557" s="303" t="s">
        <v>682</v>
      </c>
      <c r="K557" s="788" t="s">
        <v>1069</v>
      </c>
      <c r="L557" s="138" t="s">
        <v>44</v>
      </c>
      <c r="M557" s="396"/>
      <c r="N557" s="397"/>
    </row>
    <row r="558" spans="1:14" x14ac:dyDescent="0.3">
      <c r="A558" s="137">
        <v>45590</v>
      </c>
      <c r="B558" s="138" t="s">
        <v>642</v>
      </c>
      <c r="C558" s="138" t="s">
        <v>187</v>
      </c>
      <c r="D558" s="139" t="s">
        <v>117</v>
      </c>
      <c r="E558" s="142">
        <v>2000</v>
      </c>
      <c r="F558" s="282">
        <v>3866</v>
      </c>
      <c r="G558" s="261">
        <f t="shared" si="8"/>
        <v>0.5173305742369374</v>
      </c>
      <c r="H558" s="639" t="s">
        <v>148</v>
      </c>
      <c r="I558" s="139" t="s">
        <v>43</v>
      </c>
      <c r="J558" s="303" t="s">
        <v>682</v>
      </c>
      <c r="K558" s="788" t="s">
        <v>1069</v>
      </c>
      <c r="L558" s="138" t="s">
        <v>44</v>
      </c>
      <c r="M558" s="396"/>
      <c r="N558" s="397"/>
    </row>
    <row r="559" spans="1:14" x14ac:dyDescent="0.3">
      <c r="A559" s="137">
        <v>45590</v>
      </c>
      <c r="B559" s="650" t="s">
        <v>457</v>
      </c>
      <c r="C559" s="650" t="s">
        <v>187</v>
      </c>
      <c r="D559" s="651" t="s">
        <v>117</v>
      </c>
      <c r="E559" s="142">
        <v>3000</v>
      </c>
      <c r="F559" s="282">
        <v>3866</v>
      </c>
      <c r="G559" s="261">
        <f t="shared" si="8"/>
        <v>0.7759958613554061</v>
      </c>
      <c r="H559" s="639" t="s">
        <v>148</v>
      </c>
      <c r="I559" s="139" t="s">
        <v>43</v>
      </c>
      <c r="J559" s="303" t="s">
        <v>682</v>
      </c>
      <c r="K559" s="788" t="s">
        <v>1069</v>
      </c>
      <c r="L559" s="138" t="s">
        <v>44</v>
      </c>
      <c r="M559" s="396"/>
      <c r="N559" s="397"/>
    </row>
    <row r="560" spans="1:14" x14ac:dyDescent="0.3">
      <c r="A560" s="137">
        <v>45590</v>
      </c>
      <c r="B560" s="291" t="s">
        <v>720</v>
      </c>
      <c r="C560" s="126" t="s">
        <v>125</v>
      </c>
      <c r="D560" s="427" t="s">
        <v>696</v>
      </c>
      <c r="E560" s="134">
        <v>75000</v>
      </c>
      <c r="F560" s="282">
        <v>3866</v>
      </c>
      <c r="G560" s="261">
        <f t="shared" si="8"/>
        <v>19.399896533885151</v>
      </c>
      <c r="H560" s="639" t="s">
        <v>41</v>
      </c>
      <c r="I560" s="139" t="s">
        <v>43</v>
      </c>
      <c r="J560" s="303" t="s">
        <v>1035</v>
      </c>
      <c r="K560" s="788" t="s">
        <v>1069</v>
      </c>
      <c r="L560" s="138" t="s">
        <v>44</v>
      </c>
      <c r="M560" s="396"/>
      <c r="N560" s="397"/>
    </row>
    <row r="561" spans="1:14" x14ac:dyDescent="0.3">
      <c r="A561" s="137">
        <v>45590</v>
      </c>
      <c r="B561" s="291" t="s">
        <v>320</v>
      </c>
      <c r="C561" s="291" t="s">
        <v>321</v>
      </c>
      <c r="D561" s="427" t="s">
        <v>14</v>
      </c>
      <c r="E561" s="134">
        <v>8000</v>
      </c>
      <c r="F561" s="282">
        <v>3866</v>
      </c>
      <c r="G561" s="261">
        <f t="shared" si="8"/>
        <v>2.0693222969477496</v>
      </c>
      <c r="H561" s="639" t="s">
        <v>41</v>
      </c>
      <c r="I561" s="139" t="s">
        <v>43</v>
      </c>
      <c r="J561" s="303" t="s">
        <v>821</v>
      </c>
      <c r="K561" s="788" t="s">
        <v>1069</v>
      </c>
      <c r="L561" s="138" t="s">
        <v>44</v>
      </c>
      <c r="M561" s="396"/>
      <c r="N561" s="397"/>
    </row>
    <row r="562" spans="1:14" x14ac:dyDescent="0.3">
      <c r="A562" s="137">
        <v>45590</v>
      </c>
      <c r="B562" s="291" t="s">
        <v>320</v>
      </c>
      <c r="C562" s="291" t="s">
        <v>321</v>
      </c>
      <c r="D562" s="427" t="s">
        <v>14</v>
      </c>
      <c r="E562" s="134">
        <v>9000</v>
      </c>
      <c r="F562" s="282">
        <v>3866</v>
      </c>
      <c r="G562" s="261">
        <f t="shared" si="8"/>
        <v>2.3279875840662183</v>
      </c>
      <c r="H562" s="639" t="s">
        <v>41</v>
      </c>
      <c r="I562" s="139" t="s">
        <v>43</v>
      </c>
      <c r="J562" s="303" t="s">
        <v>821</v>
      </c>
      <c r="K562" s="788" t="s">
        <v>1069</v>
      </c>
      <c r="L562" s="138" t="s">
        <v>44</v>
      </c>
      <c r="M562" s="396"/>
      <c r="N562" s="397"/>
    </row>
    <row r="563" spans="1:14" x14ac:dyDescent="0.3">
      <c r="A563" s="137">
        <v>45590</v>
      </c>
      <c r="B563" s="291" t="s">
        <v>995</v>
      </c>
      <c r="C563" s="138" t="s">
        <v>265</v>
      </c>
      <c r="D563" s="427" t="s">
        <v>14</v>
      </c>
      <c r="E563" s="134">
        <v>25500</v>
      </c>
      <c r="F563" s="282">
        <v>3866</v>
      </c>
      <c r="G563" s="261">
        <f t="shared" si="8"/>
        <v>6.5959648215209521</v>
      </c>
      <c r="H563" s="639" t="s">
        <v>41</v>
      </c>
      <c r="I563" s="139" t="s">
        <v>43</v>
      </c>
      <c r="J563" s="303" t="s">
        <v>821</v>
      </c>
      <c r="K563" s="788" t="s">
        <v>1069</v>
      </c>
      <c r="L563" s="138" t="s">
        <v>44</v>
      </c>
      <c r="M563" s="396"/>
      <c r="N563" s="397"/>
    </row>
    <row r="564" spans="1:14" x14ac:dyDescent="0.3">
      <c r="A564" s="137">
        <v>45590</v>
      </c>
      <c r="B564" s="291" t="s">
        <v>996</v>
      </c>
      <c r="C564" s="138" t="s">
        <v>265</v>
      </c>
      <c r="D564" s="427" t="s">
        <v>14</v>
      </c>
      <c r="E564" s="134">
        <v>42000</v>
      </c>
      <c r="F564" s="282">
        <v>3866</v>
      </c>
      <c r="G564" s="261">
        <f t="shared" si="8"/>
        <v>10.863942058975686</v>
      </c>
      <c r="H564" s="639" t="s">
        <v>41</v>
      </c>
      <c r="I564" s="139" t="s">
        <v>43</v>
      </c>
      <c r="J564" s="303" t="s">
        <v>821</v>
      </c>
      <c r="K564" s="788" t="s">
        <v>1069</v>
      </c>
      <c r="L564" s="138" t="s">
        <v>44</v>
      </c>
      <c r="M564" s="396"/>
      <c r="N564" s="397"/>
    </row>
    <row r="565" spans="1:14" x14ac:dyDescent="0.3">
      <c r="A565" s="137">
        <v>45590</v>
      </c>
      <c r="B565" s="291" t="s">
        <v>320</v>
      </c>
      <c r="C565" s="291" t="s">
        <v>321</v>
      </c>
      <c r="D565" s="427" t="s">
        <v>14</v>
      </c>
      <c r="E565" s="134">
        <v>5000</v>
      </c>
      <c r="F565" s="282">
        <v>3866</v>
      </c>
      <c r="G565" s="261">
        <f t="shared" si="8"/>
        <v>1.2933264355923435</v>
      </c>
      <c r="H565" s="639" t="s">
        <v>41</v>
      </c>
      <c r="I565" s="139" t="s">
        <v>43</v>
      </c>
      <c r="J565" s="303" t="s">
        <v>822</v>
      </c>
      <c r="K565" s="788" t="s">
        <v>1069</v>
      </c>
      <c r="L565" s="138" t="s">
        <v>44</v>
      </c>
      <c r="M565" s="396"/>
      <c r="N565" s="397"/>
    </row>
    <row r="566" spans="1:14" ht="18.600000000000001" customHeight="1" x14ac:dyDescent="0.3">
      <c r="A566" s="137">
        <v>45590</v>
      </c>
      <c r="B566" s="291" t="s">
        <v>320</v>
      </c>
      <c r="C566" s="291" t="s">
        <v>321</v>
      </c>
      <c r="D566" s="427" t="s">
        <v>14</v>
      </c>
      <c r="E566" s="134">
        <v>10000</v>
      </c>
      <c r="F566" s="282">
        <v>3866</v>
      </c>
      <c r="G566" s="261">
        <f t="shared" si="8"/>
        <v>2.586652871184687</v>
      </c>
      <c r="H566" s="639" t="s">
        <v>41</v>
      </c>
      <c r="I566" s="139" t="s">
        <v>43</v>
      </c>
      <c r="J566" s="303" t="s">
        <v>822</v>
      </c>
      <c r="K566" s="788" t="s">
        <v>1069</v>
      </c>
      <c r="L566" s="138" t="s">
        <v>44</v>
      </c>
      <c r="M566" s="396"/>
      <c r="N566" s="397"/>
    </row>
    <row r="567" spans="1:14" ht="25.2" customHeight="1" x14ac:dyDescent="0.3">
      <c r="A567" s="406">
        <v>45590</v>
      </c>
      <c r="B567" s="415" t="s">
        <v>111</v>
      </c>
      <c r="C567" s="415" t="s">
        <v>112</v>
      </c>
      <c r="D567" s="666" t="s">
        <v>110</v>
      </c>
      <c r="E567" s="398">
        <v>25000</v>
      </c>
      <c r="F567" s="282">
        <v>3866</v>
      </c>
      <c r="G567" s="261">
        <f t="shared" si="8"/>
        <v>6.466632177961718</v>
      </c>
      <c r="H567" s="639" t="s">
        <v>220</v>
      </c>
      <c r="I567" s="139" t="s">
        <v>43</v>
      </c>
      <c r="J567" s="303" t="s">
        <v>677</v>
      </c>
      <c r="K567" s="788" t="s">
        <v>1069</v>
      </c>
      <c r="L567" s="138" t="s">
        <v>44</v>
      </c>
      <c r="M567" s="396"/>
      <c r="N567" s="397"/>
    </row>
    <row r="568" spans="1:14" ht="19.2" customHeight="1" x14ac:dyDescent="0.3">
      <c r="A568" s="406">
        <v>45590</v>
      </c>
      <c r="B568" s="415" t="s">
        <v>111</v>
      </c>
      <c r="C568" s="415" t="s">
        <v>112</v>
      </c>
      <c r="D568" s="666" t="s">
        <v>110</v>
      </c>
      <c r="E568" s="398">
        <v>13000</v>
      </c>
      <c r="F568" s="282">
        <v>3866</v>
      </c>
      <c r="G568" s="261">
        <f t="shared" si="8"/>
        <v>3.3626487325400931</v>
      </c>
      <c r="H568" s="639" t="s">
        <v>220</v>
      </c>
      <c r="I568" s="139" t="s">
        <v>43</v>
      </c>
      <c r="J568" s="303" t="s">
        <v>677</v>
      </c>
      <c r="K568" s="788" t="s">
        <v>1069</v>
      </c>
      <c r="L568" s="138" t="s">
        <v>44</v>
      </c>
      <c r="M568" s="396"/>
      <c r="N568" s="397"/>
    </row>
    <row r="569" spans="1:14" x14ac:dyDescent="0.3">
      <c r="A569" s="406">
        <v>45590</v>
      </c>
      <c r="B569" s="415" t="s">
        <v>111</v>
      </c>
      <c r="C569" s="415" t="s">
        <v>112</v>
      </c>
      <c r="D569" s="666" t="s">
        <v>110</v>
      </c>
      <c r="E569" s="398">
        <v>17000</v>
      </c>
      <c r="F569" s="282">
        <v>3866</v>
      </c>
      <c r="G569" s="261">
        <f t="shared" si="8"/>
        <v>4.3973098810139684</v>
      </c>
      <c r="H569" s="639" t="s">
        <v>220</v>
      </c>
      <c r="I569" s="139" t="s">
        <v>43</v>
      </c>
      <c r="J569" s="303" t="s">
        <v>677</v>
      </c>
      <c r="K569" s="788" t="s">
        <v>1069</v>
      </c>
      <c r="L569" s="138" t="s">
        <v>44</v>
      </c>
      <c r="M569" s="396"/>
      <c r="N569" s="397"/>
    </row>
    <row r="570" spans="1:14" x14ac:dyDescent="0.3">
      <c r="A570" s="406">
        <v>45590</v>
      </c>
      <c r="B570" s="415" t="s">
        <v>111</v>
      </c>
      <c r="C570" s="415" t="s">
        <v>112</v>
      </c>
      <c r="D570" s="666" t="s">
        <v>110</v>
      </c>
      <c r="E570" s="398">
        <v>5000</v>
      </c>
      <c r="F570" s="282">
        <v>3866</v>
      </c>
      <c r="G570" s="261">
        <f t="shared" si="8"/>
        <v>1.2933264355923435</v>
      </c>
      <c r="H570" s="639" t="s">
        <v>220</v>
      </c>
      <c r="I570" s="139" t="s">
        <v>43</v>
      </c>
      <c r="J570" s="303" t="s">
        <v>677</v>
      </c>
      <c r="K570" s="788" t="s">
        <v>1069</v>
      </c>
      <c r="L570" s="138" t="s">
        <v>44</v>
      </c>
      <c r="M570" s="396"/>
      <c r="N570" s="397"/>
    </row>
    <row r="571" spans="1:14" x14ac:dyDescent="0.3">
      <c r="A571" s="406">
        <v>45590</v>
      </c>
      <c r="B571" s="415" t="s">
        <v>111</v>
      </c>
      <c r="C571" s="415" t="s">
        <v>112</v>
      </c>
      <c r="D571" s="666" t="s">
        <v>110</v>
      </c>
      <c r="E571" s="398">
        <v>5000</v>
      </c>
      <c r="F571" s="282">
        <v>3866</v>
      </c>
      <c r="G571" s="261">
        <f t="shared" si="8"/>
        <v>1.2933264355923435</v>
      </c>
      <c r="H571" s="639" t="s">
        <v>220</v>
      </c>
      <c r="I571" s="139" t="s">
        <v>43</v>
      </c>
      <c r="J571" s="303" t="s">
        <v>677</v>
      </c>
      <c r="K571" s="788" t="s">
        <v>1069</v>
      </c>
      <c r="L571" s="138" t="s">
        <v>44</v>
      </c>
      <c r="M571" s="396"/>
      <c r="N571" s="397"/>
    </row>
    <row r="572" spans="1:14" x14ac:dyDescent="0.3">
      <c r="A572" s="406">
        <v>45590</v>
      </c>
      <c r="B572" s="415" t="s">
        <v>111</v>
      </c>
      <c r="C572" s="415" t="s">
        <v>112</v>
      </c>
      <c r="D572" s="666" t="s">
        <v>110</v>
      </c>
      <c r="E572" s="398">
        <v>17000</v>
      </c>
      <c r="F572" s="282">
        <v>3866</v>
      </c>
      <c r="G572" s="261">
        <f t="shared" si="8"/>
        <v>4.3973098810139684</v>
      </c>
      <c r="H572" s="639" t="s">
        <v>220</v>
      </c>
      <c r="I572" s="139" t="s">
        <v>43</v>
      </c>
      <c r="J572" s="303" t="s">
        <v>677</v>
      </c>
      <c r="K572" s="788" t="s">
        <v>1069</v>
      </c>
      <c r="L572" s="138" t="s">
        <v>44</v>
      </c>
      <c r="M572" s="396"/>
      <c r="N572" s="397"/>
    </row>
    <row r="573" spans="1:14" x14ac:dyDescent="0.3">
      <c r="A573" s="406">
        <v>45590</v>
      </c>
      <c r="B573" s="415" t="s">
        <v>728</v>
      </c>
      <c r="C573" s="415" t="s">
        <v>542</v>
      </c>
      <c r="D573" s="666" t="s">
        <v>110</v>
      </c>
      <c r="E573" s="398">
        <v>5000</v>
      </c>
      <c r="F573" s="282">
        <v>3866</v>
      </c>
      <c r="G573" s="261">
        <f t="shared" si="8"/>
        <v>1.2933264355923435</v>
      </c>
      <c r="H573" s="639" t="s">
        <v>220</v>
      </c>
      <c r="I573" s="139" t="s">
        <v>43</v>
      </c>
      <c r="J573" s="303" t="s">
        <v>677</v>
      </c>
      <c r="K573" s="788" t="s">
        <v>1069</v>
      </c>
      <c r="L573" s="138" t="s">
        <v>44</v>
      </c>
      <c r="M573" s="396"/>
      <c r="N573" s="397"/>
    </row>
    <row r="574" spans="1:14" x14ac:dyDescent="0.3">
      <c r="A574" s="406">
        <v>45590</v>
      </c>
      <c r="B574" s="415" t="s">
        <v>729</v>
      </c>
      <c r="C574" s="415" t="s">
        <v>542</v>
      </c>
      <c r="D574" s="666" t="s">
        <v>110</v>
      </c>
      <c r="E574" s="398">
        <v>10000</v>
      </c>
      <c r="F574" s="282">
        <v>3866</v>
      </c>
      <c r="G574" s="261">
        <f t="shared" si="8"/>
        <v>2.586652871184687</v>
      </c>
      <c r="H574" s="639" t="s">
        <v>220</v>
      </c>
      <c r="I574" s="139" t="s">
        <v>43</v>
      </c>
      <c r="J574" s="303" t="s">
        <v>677</v>
      </c>
      <c r="K574" s="788" t="s">
        <v>1069</v>
      </c>
      <c r="L574" s="138" t="s">
        <v>44</v>
      </c>
      <c r="M574" s="396"/>
      <c r="N574" s="397"/>
    </row>
    <row r="575" spans="1:14" x14ac:dyDescent="0.3">
      <c r="A575" s="406">
        <v>45590</v>
      </c>
      <c r="B575" s="415" t="s">
        <v>111</v>
      </c>
      <c r="C575" s="415" t="s">
        <v>112</v>
      </c>
      <c r="D575" s="666" t="s">
        <v>110</v>
      </c>
      <c r="E575" s="398">
        <v>15000</v>
      </c>
      <c r="F575" s="282">
        <v>3866</v>
      </c>
      <c r="G575" s="261">
        <f t="shared" si="8"/>
        <v>3.8799793067770305</v>
      </c>
      <c r="H575" s="639" t="s">
        <v>163</v>
      </c>
      <c r="I575" s="139" t="s">
        <v>43</v>
      </c>
      <c r="J575" s="303" t="s">
        <v>678</v>
      </c>
      <c r="K575" s="788" t="s">
        <v>1069</v>
      </c>
      <c r="L575" s="138" t="s">
        <v>44</v>
      </c>
      <c r="M575" s="396"/>
      <c r="N575" s="397"/>
    </row>
    <row r="576" spans="1:14" x14ac:dyDescent="0.3">
      <c r="A576" s="406">
        <v>45590</v>
      </c>
      <c r="B576" s="415" t="s">
        <v>111</v>
      </c>
      <c r="C576" s="415" t="s">
        <v>112</v>
      </c>
      <c r="D576" s="666" t="s">
        <v>110</v>
      </c>
      <c r="E576" s="398">
        <v>15000</v>
      </c>
      <c r="F576" s="282">
        <v>3866</v>
      </c>
      <c r="G576" s="261">
        <f t="shared" ref="G576:G650" si="9">E576/F576</f>
        <v>3.8799793067770305</v>
      </c>
      <c r="H576" s="639" t="s">
        <v>163</v>
      </c>
      <c r="I576" s="139" t="s">
        <v>43</v>
      </c>
      <c r="J576" s="303" t="s">
        <v>678</v>
      </c>
      <c r="K576" s="788" t="s">
        <v>1069</v>
      </c>
      <c r="L576" s="138" t="s">
        <v>44</v>
      </c>
      <c r="M576" s="396"/>
      <c r="N576" s="397"/>
    </row>
    <row r="577" spans="1:14" x14ac:dyDescent="0.3">
      <c r="A577" s="406">
        <v>45590</v>
      </c>
      <c r="B577" s="126" t="s">
        <v>111</v>
      </c>
      <c r="C577" s="126" t="s">
        <v>112</v>
      </c>
      <c r="D577" s="126" t="s">
        <v>14</v>
      </c>
      <c r="E577" s="790">
        <v>10000</v>
      </c>
      <c r="F577" s="282">
        <v>3866</v>
      </c>
      <c r="G577" s="261">
        <f t="shared" si="9"/>
        <v>2.586652871184687</v>
      </c>
      <c r="H577" s="639" t="s">
        <v>196</v>
      </c>
      <c r="I577" s="139" t="s">
        <v>43</v>
      </c>
      <c r="J577" s="363" t="s">
        <v>1038</v>
      </c>
      <c r="K577" s="788" t="s">
        <v>1069</v>
      </c>
      <c r="L577" s="138" t="s">
        <v>44</v>
      </c>
      <c r="M577" s="396"/>
      <c r="N577" s="397"/>
    </row>
    <row r="578" spans="1:14" x14ac:dyDescent="0.3">
      <c r="A578" s="406">
        <v>45590</v>
      </c>
      <c r="B578" s="126" t="s">
        <v>111</v>
      </c>
      <c r="C578" s="126" t="s">
        <v>112</v>
      </c>
      <c r="D578" s="126" t="s">
        <v>14</v>
      </c>
      <c r="E578" s="790">
        <v>10000</v>
      </c>
      <c r="F578" s="282">
        <v>3866</v>
      </c>
      <c r="G578" s="261">
        <f t="shared" si="9"/>
        <v>2.586652871184687</v>
      </c>
      <c r="H578" s="639" t="s">
        <v>196</v>
      </c>
      <c r="I578" s="139" t="s">
        <v>43</v>
      </c>
      <c r="J578" s="363" t="s">
        <v>1038</v>
      </c>
      <c r="K578" s="788" t="s">
        <v>1069</v>
      </c>
      <c r="L578" s="138" t="s">
        <v>44</v>
      </c>
      <c r="M578" s="396"/>
      <c r="N578" s="397"/>
    </row>
    <row r="579" spans="1:14" x14ac:dyDescent="0.3">
      <c r="A579" s="406">
        <v>45590</v>
      </c>
      <c r="B579" s="126" t="s">
        <v>736</v>
      </c>
      <c r="C579" s="415" t="s">
        <v>986</v>
      </c>
      <c r="D579" s="126" t="s">
        <v>79</v>
      </c>
      <c r="E579" s="790">
        <v>8600</v>
      </c>
      <c r="F579" s="282">
        <v>3866</v>
      </c>
      <c r="G579" s="261">
        <f t="shared" si="9"/>
        <v>2.2245214692188306</v>
      </c>
      <c r="H579" s="639" t="s">
        <v>196</v>
      </c>
      <c r="I579" s="139" t="s">
        <v>43</v>
      </c>
      <c r="J579" s="363" t="s">
        <v>845</v>
      </c>
      <c r="K579" s="788" t="s">
        <v>1069</v>
      </c>
      <c r="L579" s="138" t="s">
        <v>44</v>
      </c>
      <c r="M579" s="396"/>
      <c r="N579" s="397"/>
    </row>
    <row r="580" spans="1:14" x14ac:dyDescent="0.3">
      <c r="A580" s="137">
        <v>45590</v>
      </c>
      <c r="B580" s="138" t="s">
        <v>186</v>
      </c>
      <c r="C580" s="291" t="s">
        <v>112</v>
      </c>
      <c r="D580" s="427" t="s">
        <v>117</v>
      </c>
      <c r="E580" s="124">
        <v>20000</v>
      </c>
      <c r="F580" s="282">
        <v>3866</v>
      </c>
      <c r="G580" s="261">
        <f t="shared" si="9"/>
        <v>5.173305742369374</v>
      </c>
      <c r="H580" s="639" t="s">
        <v>744</v>
      </c>
      <c r="I580" s="139" t="s">
        <v>43</v>
      </c>
      <c r="J580" s="303" t="s">
        <v>796</v>
      </c>
      <c r="K580" s="788" t="s">
        <v>1069</v>
      </c>
      <c r="L580" s="138" t="s">
        <v>44</v>
      </c>
      <c r="M580" s="396"/>
      <c r="N580" s="397"/>
    </row>
    <row r="581" spans="1:14" x14ac:dyDescent="0.3">
      <c r="A581" s="137">
        <v>45590</v>
      </c>
      <c r="B581" s="291" t="s">
        <v>186</v>
      </c>
      <c r="C581" s="291" t="s">
        <v>112</v>
      </c>
      <c r="D581" s="427" t="s">
        <v>117</v>
      </c>
      <c r="E581" s="124">
        <v>20000</v>
      </c>
      <c r="F581" s="282">
        <v>3866</v>
      </c>
      <c r="G581" s="261">
        <f t="shared" si="9"/>
        <v>5.173305742369374</v>
      </c>
      <c r="H581" s="639" t="s">
        <v>744</v>
      </c>
      <c r="I581" s="139" t="s">
        <v>43</v>
      </c>
      <c r="J581" s="303" t="s">
        <v>796</v>
      </c>
      <c r="K581" s="788" t="s">
        <v>1069</v>
      </c>
      <c r="L581" s="138" t="s">
        <v>44</v>
      </c>
      <c r="M581" s="396"/>
      <c r="N581" s="397"/>
    </row>
    <row r="582" spans="1:14" x14ac:dyDescent="0.3">
      <c r="A582" s="137">
        <v>45590</v>
      </c>
      <c r="B582" s="138" t="s">
        <v>186</v>
      </c>
      <c r="C582" s="291" t="s">
        <v>112</v>
      </c>
      <c r="D582" s="427" t="s">
        <v>117</v>
      </c>
      <c r="E582" s="124">
        <v>25000</v>
      </c>
      <c r="F582" s="282">
        <v>3866</v>
      </c>
      <c r="G582" s="261">
        <f t="shared" si="9"/>
        <v>6.466632177961718</v>
      </c>
      <c r="H582" s="639" t="s">
        <v>742</v>
      </c>
      <c r="I582" s="139" t="s">
        <v>43</v>
      </c>
      <c r="J582" s="303" t="s">
        <v>805</v>
      </c>
      <c r="K582" s="788" t="s">
        <v>1069</v>
      </c>
      <c r="L582" s="138" t="s">
        <v>44</v>
      </c>
      <c r="M582" s="396"/>
      <c r="N582" s="397"/>
    </row>
    <row r="583" spans="1:14" x14ac:dyDescent="0.3">
      <c r="A583" s="137">
        <v>45590</v>
      </c>
      <c r="B583" s="291" t="s">
        <v>186</v>
      </c>
      <c r="C583" s="291" t="s">
        <v>112</v>
      </c>
      <c r="D583" s="427" t="s">
        <v>117</v>
      </c>
      <c r="E583" s="124">
        <v>25000</v>
      </c>
      <c r="F583" s="282">
        <v>3866</v>
      </c>
      <c r="G583" s="261">
        <f t="shared" si="9"/>
        <v>6.466632177961718</v>
      </c>
      <c r="H583" s="639" t="s">
        <v>742</v>
      </c>
      <c r="I583" s="139" t="s">
        <v>43</v>
      </c>
      <c r="J583" s="303" t="s">
        <v>805</v>
      </c>
      <c r="K583" s="788" t="s">
        <v>1069</v>
      </c>
      <c r="L583" s="138" t="s">
        <v>44</v>
      </c>
      <c r="M583" s="396"/>
      <c r="N583" s="397"/>
    </row>
    <row r="584" spans="1:14" x14ac:dyDescent="0.3">
      <c r="A584" s="137">
        <v>45591</v>
      </c>
      <c r="B584" s="291" t="s">
        <v>111</v>
      </c>
      <c r="C584" s="291" t="s">
        <v>112</v>
      </c>
      <c r="D584" s="427" t="s">
        <v>117</v>
      </c>
      <c r="E584" s="142">
        <v>35000</v>
      </c>
      <c r="F584" s="282">
        <v>3866</v>
      </c>
      <c r="G584" s="261">
        <f t="shared" si="9"/>
        <v>9.053285049146405</v>
      </c>
      <c r="H584" s="639" t="s">
        <v>123</v>
      </c>
      <c r="I584" s="139" t="s">
        <v>43</v>
      </c>
      <c r="J584" s="303" t="s">
        <v>625</v>
      </c>
      <c r="K584" s="788" t="s">
        <v>1069</v>
      </c>
      <c r="L584" s="138" t="s">
        <v>44</v>
      </c>
      <c r="M584" s="396"/>
      <c r="N584" s="397"/>
    </row>
    <row r="585" spans="1:14" x14ac:dyDescent="0.3">
      <c r="A585" s="137">
        <v>45591</v>
      </c>
      <c r="B585" s="291" t="s">
        <v>111</v>
      </c>
      <c r="C585" s="291" t="s">
        <v>112</v>
      </c>
      <c r="D585" s="427" t="s">
        <v>117</v>
      </c>
      <c r="E585" s="142">
        <v>20000</v>
      </c>
      <c r="F585" s="282">
        <v>3866</v>
      </c>
      <c r="G585" s="261">
        <f t="shared" si="9"/>
        <v>5.173305742369374</v>
      </c>
      <c r="H585" s="639" t="s">
        <v>123</v>
      </c>
      <c r="I585" s="139" t="s">
        <v>43</v>
      </c>
      <c r="J585" s="303" t="s">
        <v>625</v>
      </c>
      <c r="K585" s="788" t="s">
        <v>1069</v>
      </c>
      <c r="L585" s="138" t="s">
        <v>44</v>
      </c>
      <c r="M585" s="396"/>
      <c r="N585" s="397"/>
    </row>
    <row r="586" spans="1:14" x14ac:dyDescent="0.3">
      <c r="A586" s="137">
        <v>45591</v>
      </c>
      <c r="B586" s="291" t="s">
        <v>111</v>
      </c>
      <c r="C586" s="291" t="s">
        <v>112</v>
      </c>
      <c r="D586" s="427" t="s">
        <v>117</v>
      </c>
      <c r="E586" s="142">
        <v>20000</v>
      </c>
      <c r="F586" s="282">
        <v>3866</v>
      </c>
      <c r="G586" s="261">
        <f t="shared" si="9"/>
        <v>5.173305742369374</v>
      </c>
      <c r="H586" s="639" t="s">
        <v>123</v>
      </c>
      <c r="I586" s="139" t="s">
        <v>43</v>
      </c>
      <c r="J586" s="303" t="s">
        <v>625</v>
      </c>
      <c r="K586" s="788" t="s">
        <v>1069</v>
      </c>
      <c r="L586" s="138" t="s">
        <v>44</v>
      </c>
      <c r="M586" s="396"/>
      <c r="N586" s="397"/>
    </row>
    <row r="587" spans="1:14" x14ac:dyDescent="0.3">
      <c r="A587" s="137">
        <v>45591</v>
      </c>
      <c r="B587" s="291" t="s">
        <v>111</v>
      </c>
      <c r="C587" s="291" t="s">
        <v>112</v>
      </c>
      <c r="D587" s="427" t="s">
        <v>117</v>
      </c>
      <c r="E587" s="142">
        <v>15000</v>
      </c>
      <c r="F587" s="282">
        <v>3866</v>
      </c>
      <c r="G587" s="261">
        <f t="shared" si="9"/>
        <v>3.8799793067770305</v>
      </c>
      <c r="H587" s="639" t="s">
        <v>123</v>
      </c>
      <c r="I587" s="139" t="s">
        <v>43</v>
      </c>
      <c r="J587" s="303" t="s">
        <v>871</v>
      </c>
      <c r="K587" s="788" t="s">
        <v>1069</v>
      </c>
      <c r="L587" s="138" t="s">
        <v>44</v>
      </c>
      <c r="M587" s="396"/>
      <c r="N587" s="397"/>
    </row>
    <row r="588" spans="1:14" x14ac:dyDescent="0.3">
      <c r="A588" s="137">
        <v>45591</v>
      </c>
      <c r="B588" s="291" t="s">
        <v>865</v>
      </c>
      <c r="C588" s="291" t="s">
        <v>112</v>
      </c>
      <c r="D588" s="427" t="s">
        <v>117</v>
      </c>
      <c r="E588" s="142">
        <v>45000</v>
      </c>
      <c r="F588" s="282">
        <v>3866</v>
      </c>
      <c r="G588" s="261">
        <f t="shared" si="9"/>
        <v>11.639937920331091</v>
      </c>
      <c r="H588" s="639" t="s">
        <v>123</v>
      </c>
      <c r="I588" s="139" t="s">
        <v>43</v>
      </c>
      <c r="J588" s="303" t="s">
        <v>873</v>
      </c>
      <c r="K588" s="788" t="s">
        <v>1069</v>
      </c>
      <c r="L588" s="138" t="s">
        <v>44</v>
      </c>
      <c r="M588" s="396"/>
      <c r="N588" s="397"/>
    </row>
    <row r="589" spans="1:14" x14ac:dyDescent="0.3">
      <c r="A589" s="137">
        <v>45591</v>
      </c>
      <c r="B589" s="291" t="s">
        <v>111</v>
      </c>
      <c r="C589" s="291" t="s">
        <v>112</v>
      </c>
      <c r="D589" s="427" t="s">
        <v>117</v>
      </c>
      <c r="E589" s="142">
        <v>12000</v>
      </c>
      <c r="F589" s="282">
        <v>3866</v>
      </c>
      <c r="G589" s="261">
        <f t="shared" si="9"/>
        <v>3.1039834454216244</v>
      </c>
      <c r="H589" s="639" t="s">
        <v>123</v>
      </c>
      <c r="I589" s="139" t="s">
        <v>43</v>
      </c>
      <c r="J589" s="303" t="s">
        <v>625</v>
      </c>
      <c r="K589" s="788" t="s">
        <v>1069</v>
      </c>
      <c r="L589" s="138" t="s">
        <v>44</v>
      </c>
      <c r="M589" s="396"/>
      <c r="N589" s="397"/>
    </row>
    <row r="590" spans="1:14" x14ac:dyDescent="0.3">
      <c r="A590" s="137">
        <v>45591</v>
      </c>
      <c r="B590" s="291" t="s">
        <v>992</v>
      </c>
      <c r="C590" s="138" t="s">
        <v>265</v>
      </c>
      <c r="D590" s="427" t="s">
        <v>117</v>
      </c>
      <c r="E590" s="142">
        <v>10000</v>
      </c>
      <c r="F590" s="282">
        <v>3866</v>
      </c>
      <c r="G590" s="261">
        <f t="shared" si="9"/>
        <v>2.586652871184687</v>
      </c>
      <c r="H590" s="639" t="s">
        <v>123</v>
      </c>
      <c r="I590" s="139" t="s">
        <v>43</v>
      </c>
      <c r="J590" s="303" t="s">
        <v>625</v>
      </c>
      <c r="K590" s="788" t="s">
        <v>1069</v>
      </c>
      <c r="L590" s="138" t="s">
        <v>44</v>
      </c>
      <c r="M590" s="396"/>
      <c r="N590" s="397"/>
    </row>
    <row r="591" spans="1:14" x14ac:dyDescent="0.3">
      <c r="A591" s="137">
        <v>45591</v>
      </c>
      <c r="B591" s="291" t="s">
        <v>994</v>
      </c>
      <c r="C591" s="138" t="s">
        <v>265</v>
      </c>
      <c r="D591" s="427" t="s">
        <v>117</v>
      </c>
      <c r="E591" s="142">
        <v>10000</v>
      </c>
      <c r="F591" s="282">
        <v>3866</v>
      </c>
      <c r="G591" s="261">
        <f t="shared" si="9"/>
        <v>2.586652871184687</v>
      </c>
      <c r="H591" s="639" t="s">
        <v>123</v>
      </c>
      <c r="I591" s="139" t="s">
        <v>43</v>
      </c>
      <c r="J591" s="303" t="s">
        <v>625</v>
      </c>
      <c r="K591" s="788" t="s">
        <v>1069</v>
      </c>
      <c r="L591" s="138" t="s">
        <v>44</v>
      </c>
      <c r="M591" s="396"/>
      <c r="N591" s="397"/>
    </row>
    <row r="592" spans="1:14" x14ac:dyDescent="0.3">
      <c r="A592" s="137">
        <v>45591</v>
      </c>
      <c r="B592" s="291" t="s">
        <v>991</v>
      </c>
      <c r="C592" s="138" t="s">
        <v>265</v>
      </c>
      <c r="D592" s="427" t="s">
        <v>117</v>
      </c>
      <c r="E592" s="142">
        <v>15000</v>
      </c>
      <c r="F592" s="282">
        <v>3866</v>
      </c>
      <c r="G592" s="261">
        <f t="shared" si="9"/>
        <v>3.8799793067770305</v>
      </c>
      <c r="H592" s="639" t="s">
        <v>123</v>
      </c>
      <c r="I592" s="139" t="s">
        <v>43</v>
      </c>
      <c r="J592" s="303" t="s">
        <v>625</v>
      </c>
      <c r="K592" s="788" t="s">
        <v>1069</v>
      </c>
      <c r="L592" s="138" t="s">
        <v>44</v>
      </c>
      <c r="M592" s="396"/>
      <c r="N592" s="397"/>
    </row>
    <row r="593" spans="1:14" x14ac:dyDescent="0.3">
      <c r="A593" s="137">
        <v>45591</v>
      </c>
      <c r="B593" s="291" t="s">
        <v>990</v>
      </c>
      <c r="C593" s="138" t="s">
        <v>265</v>
      </c>
      <c r="D593" s="427" t="s">
        <v>117</v>
      </c>
      <c r="E593" s="142">
        <v>15000</v>
      </c>
      <c r="F593" s="282">
        <v>3866</v>
      </c>
      <c r="G593" s="261">
        <f t="shared" si="9"/>
        <v>3.8799793067770305</v>
      </c>
      <c r="H593" s="639" t="s">
        <v>123</v>
      </c>
      <c r="I593" s="139" t="s">
        <v>43</v>
      </c>
      <c r="J593" s="303" t="s">
        <v>625</v>
      </c>
      <c r="K593" s="788" t="s">
        <v>1069</v>
      </c>
      <c r="L593" s="138" t="s">
        <v>44</v>
      </c>
      <c r="M593" s="396"/>
      <c r="N593" s="397"/>
    </row>
    <row r="594" spans="1:14" x14ac:dyDescent="0.3">
      <c r="A594" s="137">
        <v>45593</v>
      </c>
      <c r="B594" s="138" t="s">
        <v>186</v>
      </c>
      <c r="C594" s="291" t="s">
        <v>112</v>
      </c>
      <c r="D594" s="427" t="s">
        <v>117</v>
      </c>
      <c r="E594" s="124">
        <v>25000</v>
      </c>
      <c r="F594" s="282">
        <v>3866</v>
      </c>
      <c r="G594" s="261">
        <f t="shared" si="9"/>
        <v>6.466632177961718</v>
      </c>
      <c r="H594" s="639" t="s">
        <v>742</v>
      </c>
      <c r="I594" s="139" t="s">
        <v>43</v>
      </c>
      <c r="J594" s="303" t="s">
        <v>806</v>
      </c>
      <c r="K594" s="788" t="s">
        <v>1069</v>
      </c>
      <c r="L594" s="138" t="s">
        <v>44</v>
      </c>
      <c r="M594" s="396"/>
      <c r="N594" s="397"/>
    </row>
    <row r="595" spans="1:14" x14ac:dyDescent="0.3">
      <c r="A595" s="137">
        <v>45593</v>
      </c>
      <c r="B595" s="291" t="s">
        <v>186</v>
      </c>
      <c r="C595" s="291" t="s">
        <v>112</v>
      </c>
      <c r="D595" s="427" t="s">
        <v>117</v>
      </c>
      <c r="E595" s="124">
        <v>25000</v>
      </c>
      <c r="F595" s="282">
        <v>3866</v>
      </c>
      <c r="G595" s="261">
        <f t="shared" si="9"/>
        <v>6.466632177961718</v>
      </c>
      <c r="H595" s="639" t="s">
        <v>742</v>
      </c>
      <c r="I595" s="139" t="s">
        <v>43</v>
      </c>
      <c r="J595" s="303" t="s">
        <v>806</v>
      </c>
      <c r="K595" s="788" t="s">
        <v>1069</v>
      </c>
      <c r="L595" s="138" t="s">
        <v>44</v>
      </c>
      <c r="M595" s="396"/>
      <c r="N595" s="397"/>
    </row>
    <row r="596" spans="1:14" x14ac:dyDescent="0.3">
      <c r="A596" s="406">
        <v>45593</v>
      </c>
      <c r="B596" s="415" t="s">
        <v>111</v>
      </c>
      <c r="C596" s="415" t="s">
        <v>112</v>
      </c>
      <c r="D596" s="666" t="s">
        <v>110</v>
      </c>
      <c r="E596" s="398">
        <v>15000</v>
      </c>
      <c r="F596" s="282">
        <v>3866</v>
      </c>
      <c r="G596" s="261">
        <f t="shared" si="9"/>
        <v>3.8799793067770305</v>
      </c>
      <c r="H596" s="639" t="s">
        <v>163</v>
      </c>
      <c r="I596" s="139" t="s">
        <v>43</v>
      </c>
      <c r="J596" s="303" t="s">
        <v>824</v>
      </c>
      <c r="K596" s="788" t="s">
        <v>1069</v>
      </c>
      <c r="L596" s="138" t="s">
        <v>44</v>
      </c>
      <c r="M596" s="396"/>
      <c r="N596" s="397"/>
    </row>
    <row r="597" spans="1:14" x14ac:dyDescent="0.3">
      <c r="A597" s="406">
        <v>45593</v>
      </c>
      <c r="B597" s="415" t="s">
        <v>111</v>
      </c>
      <c r="C597" s="415" t="s">
        <v>112</v>
      </c>
      <c r="D597" s="666" t="s">
        <v>110</v>
      </c>
      <c r="E597" s="398">
        <v>15000</v>
      </c>
      <c r="F597" s="282">
        <v>3866</v>
      </c>
      <c r="G597" s="261">
        <f t="shared" si="9"/>
        <v>3.8799793067770305</v>
      </c>
      <c r="H597" s="639" t="s">
        <v>163</v>
      </c>
      <c r="I597" s="139" t="s">
        <v>43</v>
      </c>
      <c r="J597" s="303" t="s">
        <v>824</v>
      </c>
      <c r="K597" s="788" t="s">
        <v>1069</v>
      </c>
      <c r="L597" s="138" t="s">
        <v>44</v>
      </c>
      <c r="M597" s="396"/>
      <c r="N597" s="397"/>
    </row>
    <row r="598" spans="1:14" x14ac:dyDescent="0.3">
      <c r="A598" s="406">
        <v>45593</v>
      </c>
      <c r="B598" s="415" t="s">
        <v>111</v>
      </c>
      <c r="C598" s="415" t="s">
        <v>112</v>
      </c>
      <c r="D598" s="666" t="s">
        <v>110</v>
      </c>
      <c r="E598" s="398">
        <v>25000</v>
      </c>
      <c r="F598" s="282">
        <v>3866</v>
      </c>
      <c r="G598" s="261">
        <f t="shared" si="9"/>
        <v>6.466632177961718</v>
      </c>
      <c r="H598" s="639" t="s">
        <v>220</v>
      </c>
      <c r="I598" s="139" t="s">
        <v>43</v>
      </c>
      <c r="J598" s="303" t="s">
        <v>627</v>
      </c>
      <c r="K598" s="788" t="s">
        <v>1069</v>
      </c>
      <c r="L598" s="138" t="s">
        <v>44</v>
      </c>
      <c r="M598" s="396"/>
      <c r="N598" s="397"/>
    </row>
    <row r="599" spans="1:14" x14ac:dyDescent="0.3">
      <c r="A599" s="406">
        <v>45593</v>
      </c>
      <c r="B599" s="415" t="s">
        <v>111</v>
      </c>
      <c r="C599" s="415" t="s">
        <v>112</v>
      </c>
      <c r="D599" s="666" t="s">
        <v>110</v>
      </c>
      <c r="E599" s="398">
        <v>25000</v>
      </c>
      <c r="F599" s="282">
        <v>3866</v>
      </c>
      <c r="G599" s="261">
        <f t="shared" si="9"/>
        <v>6.466632177961718</v>
      </c>
      <c r="H599" s="639" t="s">
        <v>220</v>
      </c>
      <c r="I599" s="139" t="s">
        <v>43</v>
      </c>
      <c r="J599" s="303" t="s">
        <v>627</v>
      </c>
      <c r="K599" s="788" t="s">
        <v>1069</v>
      </c>
      <c r="L599" s="138" t="s">
        <v>44</v>
      </c>
      <c r="M599" s="396"/>
      <c r="N599" s="397"/>
    </row>
    <row r="600" spans="1:14" x14ac:dyDescent="0.3">
      <c r="A600" s="406">
        <v>45593</v>
      </c>
      <c r="B600" s="126" t="s">
        <v>737</v>
      </c>
      <c r="C600" s="126" t="s">
        <v>985</v>
      </c>
      <c r="D600" s="126" t="s">
        <v>79</v>
      </c>
      <c r="E600" s="790">
        <v>200000</v>
      </c>
      <c r="F600" s="282">
        <v>3866</v>
      </c>
      <c r="G600" s="261">
        <f t="shared" si="9"/>
        <v>51.733057423693744</v>
      </c>
      <c r="H600" s="639" t="s">
        <v>196</v>
      </c>
      <c r="I600" s="139" t="s">
        <v>43</v>
      </c>
      <c r="J600" s="363" t="s">
        <v>846</v>
      </c>
      <c r="K600" s="788" t="s">
        <v>1069</v>
      </c>
      <c r="L600" s="138" t="s">
        <v>44</v>
      </c>
      <c r="M600" s="396"/>
      <c r="N600" s="397"/>
    </row>
    <row r="601" spans="1:14" x14ac:dyDescent="0.3">
      <c r="A601" s="406">
        <v>45593</v>
      </c>
      <c r="B601" s="126" t="s">
        <v>111</v>
      </c>
      <c r="C601" s="126" t="s">
        <v>112</v>
      </c>
      <c r="D601" s="126" t="s">
        <v>14</v>
      </c>
      <c r="E601" s="790">
        <v>10000</v>
      </c>
      <c r="F601" s="282">
        <v>3866</v>
      </c>
      <c r="G601" s="261">
        <f t="shared" si="9"/>
        <v>2.586652871184687</v>
      </c>
      <c r="H601" s="639" t="s">
        <v>196</v>
      </c>
      <c r="I601" s="139" t="s">
        <v>43</v>
      </c>
      <c r="J601" s="363" t="s">
        <v>1048</v>
      </c>
      <c r="K601" s="788" t="s">
        <v>1069</v>
      </c>
      <c r="L601" s="138" t="s">
        <v>44</v>
      </c>
      <c r="M601" s="396"/>
      <c r="N601" s="397"/>
    </row>
    <row r="602" spans="1:14" x14ac:dyDescent="0.3">
      <c r="A602" s="406">
        <v>45593</v>
      </c>
      <c r="B602" s="126" t="s">
        <v>111</v>
      </c>
      <c r="C602" s="126" t="s">
        <v>112</v>
      </c>
      <c r="D602" s="126" t="s">
        <v>14</v>
      </c>
      <c r="E602" s="790">
        <v>10000</v>
      </c>
      <c r="F602" s="282">
        <v>3866</v>
      </c>
      <c r="G602" s="261">
        <f t="shared" si="9"/>
        <v>2.586652871184687</v>
      </c>
      <c r="H602" s="639" t="s">
        <v>196</v>
      </c>
      <c r="I602" s="139" t="s">
        <v>43</v>
      </c>
      <c r="J602" s="363" t="s">
        <v>1048</v>
      </c>
      <c r="K602" s="788" t="s">
        <v>1069</v>
      </c>
      <c r="L602" s="138" t="s">
        <v>44</v>
      </c>
      <c r="M602" s="396"/>
      <c r="N602" s="397"/>
    </row>
    <row r="603" spans="1:14" x14ac:dyDescent="0.3">
      <c r="A603" s="137">
        <v>45593</v>
      </c>
      <c r="B603" s="138" t="s">
        <v>186</v>
      </c>
      <c r="C603" s="138" t="s">
        <v>112</v>
      </c>
      <c r="D603" s="139" t="s">
        <v>117</v>
      </c>
      <c r="E603" s="142">
        <v>12000</v>
      </c>
      <c r="F603" s="282">
        <v>3866</v>
      </c>
      <c r="G603" s="261">
        <f t="shared" si="9"/>
        <v>3.1039834454216244</v>
      </c>
      <c r="H603" s="639" t="s">
        <v>148</v>
      </c>
      <c r="I603" s="139" t="s">
        <v>43</v>
      </c>
      <c r="J603" s="303" t="s">
        <v>1041</v>
      </c>
      <c r="K603" s="788" t="s">
        <v>1069</v>
      </c>
      <c r="L603" s="138" t="s">
        <v>44</v>
      </c>
      <c r="M603" s="396"/>
      <c r="N603" s="397"/>
    </row>
    <row r="604" spans="1:14" x14ac:dyDescent="0.3">
      <c r="A604" s="137">
        <v>45593</v>
      </c>
      <c r="B604" s="650" t="s">
        <v>186</v>
      </c>
      <c r="C604" s="650" t="s">
        <v>112</v>
      </c>
      <c r="D604" s="651" t="s">
        <v>117</v>
      </c>
      <c r="E604" s="142">
        <v>8000</v>
      </c>
      <c r="F604" s="282">
        <v>3866</v>
      </c>
      <c r="G604" s="261">
        <f t="shared" si="9"/>
        <v>2.0693222969477496</v>
      </c>
      <c r="H604" s="639" t="s">
        <v>148</v>
      </c>
      <c r="I604" s="139" t="s">
        <v>43</v>
      </c>
      <c r="J604" s="303" t="s">
        <v>1041</v>
      </c>
      <c r="K604" s="788" t="s">
        <v>1069</v>
      </c>
      <c r="L604" s="138" t="s">
        <v>44</v>
      </c>
      <c r="M604" s="396"/>
      <c r="N604" s="397"/>
    </row>
    <row r="605" spans="1:14" x14ac:dyDescent="0.3">
      <c r="A605" s="137">
        <v>45593</v>
      </c>
      <c r="B605" s="650" t="s">
        <v>186</v>
      </c>
      <c r="C605" s="650" t="s">
        <v>112</v>
      </c>
      <c r="D605" s="651" t="s">
        <v>117</v>
      </c>
      <c r="E605" s="142">
        <v>4000</v>
      </c>
      <c r="F605" s="282">
        <v>3866</v>
      </c>
      <c r="G605" s="261">
        <f t="shared" si="9"/>
        <v>1.0346611484738748</v>
      </c>
      <c r="H605" s="639" t="s">
        <v>148</v>
      </c>
      <c r="I605" s="139" t="s">
        <v>43</v>
      </c>
      <c r="J605" s="303" t="s">
        <v>1041</v>
      </c>
      <c r="K605" s="788" t="s">
        <v>1069</v>
      </c>
      <c r="L605" s="138" t="s">
        <v>44</v>
      </c>
      <c r="M605" s="396"/>
      <c r="N605" s="397"/>
    </row>
    <row r="606" spans="1:14" x14ac:dyDescent="0.3">
      <c r="A606" s="137">
        <v>45593</v>
      </c>
      <c r="B606" s="650" t="s">
        <v>186</v>
      </c>
      <c r="C606" s="650" t="s">
        <v>112</v>
      </c>
      <c r="D606" s="651" t="s">
        <v>117</v>
      </c>
      <c r="E606" s="142">
        <v>6000</v>
      </c>
      <c r="F606" s="282">
        <v>3866</v>
      </c>
      <c r="G606" s="261">
        <f t="shared" si="9"/>
        <v>1.5519917227108122</v>
      </c>
      <c r="H606" s="639" t="s">
        <v>148</v>
      </c>
      <c r="I606" s="139" t="s">
        <v>43</v>
      </c>
      <c r="J606" s="303" t="s">
        <v>1041</v>
      </c>
      <c r="K606" s="788" t="s">
        <v>1069</v>
      </c>
      <c r="L606" s="138" t="s">
        <v>44</v>
      </c>
      <c r="M606" s="396"/>
      <c r="N606" s="397"/>
    </row>
    <row r="607" spans="1:14" x14ac:dyDescent="0.3">
      <c r="A607" s="137">
        <v>45593</v>
      </c>
      <c r="B607" s="650" t="s">
        <v>186</v>
      </c>
      <c r="C607" s="650" t="s">
        <v>112</v>
      </c>
      <c r="D607" s="651" t="s">
        <v>117</v>
      </c>
      <c r="E607" s="142">
        <v>5000</v>
      </c>
      <c r="F607" s="282">
        <v>3866</v>
      </c>
      <c r="G607" s="261">
        <f t="shared" si="9"/>
        <v>1.2933264355923435</v>
      </c>
      <c r="H607" s="639" t="s">
        <v>148</v>
      </c>
      <c r="I607" s="139" t="s">
        <v>43</v>
      </c>
      <c r="J607" s="303" t="s">
        <v>1041</v>
      </c>
      <c r="K607" s="788" t="s">
        <v>1069</v>
      </c>
      <c r="L607" s="138" t="s">
        <v>44</v>
      </c>
      <c r="M607" s="396"/>
      <c r="N607" s="397"/>
    </row>
    <row r="608" spans="1:14" x14ac:dyDescent="0.3">
      <c r="A608" s="137">
        <v>45593</v>
      </c>
      <c r="B608" s="650" t="s">
        <v>739</v>
      </c>
      <c r="C608" s="650" t="s">
        <v>187</v>
      </c>
      <c r="D608" s="651" t="s">
        <v>117</v>
      </c>
      <c r="E608" s="134">
        <v>3000</v>
      </c>
      <c r="F608" s="282">
        <v>3866</v>
      </c>
      <c r="G608" s="261">
        <f t="shared" si="9"/>
        <v>0.7759958613554061</v>
      </c>
      <c r="H608" s="639" t="s">
        <v>148</v>
      </c>
      <c r="I608" s="139" t="s">
        <v>43</v>
      </c>
      <c r="J608" s="303" t="s">
        <v>1041</v>
      </c>
      <c r="K608" s="788" t="s">
        <v>1069</v>
      </c>
      <c r="L608" s="138" t="s">
        <v>44</v>
      </c>
      <c r="M608" s="396"/>
      <c r="N608" s="397"/>
    </row>
    <row r="609" spans="1:14" x14ac:dyDescent="0.3">
      <c r="A609" s="137">
        <v>45593</v>
      </c>
      <c r="B609" s="650" t="s">
        <v>740</v>
      </c>
      <c r="C609" s="650" t="s">
        <v>187</v>
      </c>
      <c r="D609" s="651" t="s">
        <v>117</v>
      </c>
      <c r="E609" s="134">
        <v>5000</v>
      </c>
      <c r="F609" s="282">
        <v>3866</v>
      </c>
      <c r="G609" s="261">
        <f t="shared" si="9"/>
        <v>1.2933264355923435</v>
      </c>
      <c r="H609" s="639" t="s">
        <v>148</v>
      </c>
      <c r="I609" s="139" t="s">
        <v>43</v>
      </c>
      <c r="J609" s="303" t="s">
        <v>1041</v>
      </c>
      <c r="K609" s="788" t="s">
        <v>1069</v>
      </c>
      <c r="L609" s="138" t="s">
        <v>44</v>
      </c>
      <c r="M609" s="396"/>
      <c r="N609" s="397"/>
    </row>
    <row r="610" spans="1:14" x14ac:dyDescent="0.3">
      <c r="A610" s="137">
        <v>45593</v>
      </c>
      <c r="B610" s="650" t="s">
        <v>741</v>
      </c>
      <c r="C610" s="650" t="s">
        <v>187</v>
      </c>
      <c r="D610" s="651" t="s">
        <v>117</v>
      </c>
      <c r="E610" s="134">
        <v>5000</v>
      </c>
      <c r="F610" s="282">
        <v>3866</v>
      </c>
      <c r="G610" s="261">
        <f t="shared" si="9"/>
        <v>1.2933264355923435</v>
      </c>
      <c r="H610" s="639" t="s">
        <v>148</v>
      </c>
      <c r="I610" s="139" t="s">
        <v>43</v>
      </c>
      <c r="J610" s="303" t="s">
        <v>1041</v>
      </c>
      <c r="K610" s="788" t="s">
        <v>1069</v>
      </c>
      <c r="L610" s="138" t="s">
        <v>44</v>
      </c>
      <c r="M610" s="396"/>
      <c r="N610" s="397"/>
    </row>
    <row r="611" spans="1:14" x14ac:dyDescent="0.3">
      <c r="A611" s="137">
        <v>45593</v>
      </c>
      <c r="B611" s="650" t="s">
        <v>1021</v>
      </c>
      <c r="C611" s="650" t="s">
        <v>126</v>
      </c>
      <c r="D611" s="651" t="s">
        <v>117</v>
      </c>
      <c r="E611" s="134">
        <v>1000000</v>
      </c>
      <c r="F611" s="282">
        <v>3866</v>
      </c>
      <c r="G611" s="261">
        <f t="shared" si="9"/>
        <v>258.66528711846871</v>
      </c>
      <c r="H611" s="639" t="s">
        <v>153</v>
      </c>
      <c r="I611" s="139" t="s">
        <v>43</v>
      </c>
      <c r="J611" s="303" t="s">
        <v>1049</v>
      </c>
      <c r="K611" s="788" t="s">
        <v>1069</v>
      </c>
      <c r="L611" s="138" t="s">
        <v>44</v>
      </c>
      <c r="M611" s="396"/>
      <c r="N611" s="397"/>
    </row>
    <row r="612" spans="1:14" x14ac:dyDescent="0.3">
      <c r="A612" s="137">
        <v>45594</v>
      </c>
      <c r="B612" s="650" t="s">
        <v>997</v>
      </c>
      <c r="C612" s="126" t="s">
        <v>115</v>
      </c>
      <c r="D612" s="651" t="s">
        <v>696</v>
      </c>
      <c r="E612" s="134">
        <v>150000</v>
      </c>
      <c r="F612" s="282">
        <v>3866</v>
      </c>
      <c r="G612" s="261">
        <f t="shared" si="9"/>
        <v>38.799793067770302</v>
      </c>
      <c r="H612" s="639" t="s">
        <v>148</v>
      </c>
      <c r="I612" s="139" t="s">
        <v>43</v>
      </c>
      <c r="J612" s="303" t="s">
        <v>1050</v>
      </c>
      <c r="K612" s="788" t="s">
        <v>1069</v>
      </c>
      <c r="L612" s="138" t="s">
        <v>44</v>
      </c>
      <c r="M612" s="396"/>
      <c r="N612" s="397"/>
    </row>
    <row r="613" spans="1:14" x14ac:dyDescent="0.3">
      <c r="A613" s="137">
        <v>45594</v>
      </c>
      <c r="B613" s="650" t="s">
        <v>186</v>
      </c>
      <c r="C613" s="650" t="s">
        <v>112</v>
      </c>
      <c r="D613" s="651" t="s">
        <v>117</v>
      </c>
      <c r="E613" s="134">
        <v>12000</v>
      </c>
      <c r="F613" s="282">
        <v>3866</v>
      </c>
      <c r="G613" s="261">
        <f t="shared" si="9"/>
        <v>3.1039834454216244</v>
      </c>
      <c r="H613" s="639" t="s">
        <v>148</v>
      </c>
      <c r="I613" s="139" t="s">
        <v>43</v>
      </c>
      <c r="J613" s="303" t="s">
        <v>848</v>
      </c>
      <c r="K613" s="788" t="s">
        <v>1069</v>
      </c>
      <c r="L613" s="138" t="s">
        <v>44</v>
      </c>
      <c r="M613" s="396"/>
      <c r="N613" s="397"/>
    </row>
    <row r="614" spans="1:14" x14ac:dyDescent="0.3">
      <c r="A614" s="137">
        <v>45594</v>
      </c>
      <c r="B614" s="650" t="s">
        <v>186</v>
      </c>
      <c r="C614" s="650" t="s">
        <v>112</v>
      </c>
      <c r="D614" s="81" t="s">
        <v>117</v>
      </c>
      <c r="E614" s="134">
        <v>8000</v>
      </c>
      <c r="F614" s="282">
        <v>3866</v>
      </c>
      <c r="G614" s="261">
        <f t="shared" si="9"/>
        <v>2.0693222969477496</v>
      </c>
      <c r="H614" s="639" t="s">
        <v>148</v>
      </c>
      <c r="I614" s="139" t="s">
        <v>43</v>
      </c>
      <c r="J614" s="303" t="s">
        <v>848</v>
      </c>
      <c r="K614" s="788" t="s">
        <v>1069</v>
      </c>
      <c r="L614" s="138" t="s">
        <v>44</v>
      </c>
      <c r="M614" s="396"/>
      <c r="N614" s="397"/>
    </row>
    <row r="615" spans="1:14" x14ac:dyDescent="0.3">
      <c r="A615" s="137">
        <v>45594</v>
      </c>
      <c r="B615" s="650" t="s">
        <v>186</v>
      </c>
      <c r="C615" s="650" t="s">
        <v>112</v>
      </c>
      <c r="D615" s="81" t="s">
        <v>117</v>
      </c>
      <c r="E615" s="134">
        <v>5000</v>
      </c>
      <c r="F615" s="282">
        <v>3866</v>
      </c>
      <c r="G615" s="261">
        <f t="shared" si="9"/>
        <v>1.2933264355923435</v>
      </c>
      <c r="H615" s="639" t="s">
        <v>148</v>
      </c>
      <c r="I615" s="139" t="s">
        <v>43</v>
      </c>
      <c r="J615" s="303" t="s">
        <v>848</v>
      </c>
      <c r="K615" s="788" t="s">
        <v>1069</v>
      </c>
      <c r="L615" s="138" t="s">
        <v>44</v>
      </c>
      <c r="M615" s="396"/>
      <c r="N615" s="397"/>
    </row>
    <row r="616" spans="1:14" x14ac:dyDescent="0.3">
      <c r="A616" s="137">
        <v>45594</v>
      </c>
      <c r="B616" s="650" t="s">
        <v>186</v>
      </c>
      <c r="C616" s="650" t="s">
        <v>112</v>
      </c>
      <c r="D616" s="81" t="s">
        <v>117</v>
      </c>
      <c r="E616" s="134">
        <v>5000</v>
      </c>
      <c r="F616" s="282">
        <v>3866</v>
      </c>
      <c r="G616" s="261">
        <f t="shared" si="9"/>
        <v>1.2933264355923435</v>
      </c>
      <c r="H616" s="639" t="s">
        <v>148</v>
      </c>
      <c r="I616" s="139" t="s">
        <v>43</v>
      </c>
      <c r="J616" s="303" t="s">
        <v>848</v>
      </c>
      <c r="K616" s="788" t="s">
        <v>1069</v>
      </c>
      <c r="L616" s="138" t="s">
        <v>44</v>
      </c>
      <c r="M616" s="396"/>
      <c r="N616" s="397"/>
    </row>
    <row r="617" spans="1:14" x14ac:dyDescent="0.3">
      <c r="A617" s="137">
        <v>45594</v>
      </c>
      <c r="B617" s="650" t="s">
        <v>186</v>
      </c>
      <c r="C617" s="650" t="s">
        <v>112</v>
      </c>
      <c r="D617" s="139" t="s">
        <v>117</v>
      </c>
      <c r="E617" s="142">
        <v>5000</v>
      </c>
      <c r="F617" s="282">
        <v>3866</v>
      </c>
      <c r="G617" s="261">
        <f t="shared" si="9"/>
        <v>1.2933264355923435</v>
      </c>
      <c r="H617" s="639" t="s">
        <v>148</v>
      </c>
      <c r="I617" s="139" t="s">
        <v>43</v>
      </c>
      <c r="J617" s="303" t="s">
        <v>848</v>
      </c>
      <c r="K617" s="788" t="s">
        <v>1069</v>
      </c>
      <c r="L617" s="138" t="s">
        <v>44</v>
      </c>
      <c r="M617" s="396"/>
      <c r="N617" s="397"/>
    </row>
    <row r="618" spans="1:14" x14ac:dyDescent="0.3">
      <c r="A618" s="137">
        <v>45594</v>
      </c>
      <c r="B618" s="138" t="s">
        <v>186</v>
      </c>
      <c r="C618" s="138" t="s">
        <v>112</v>
      </c>
      <c r="D618" s="139" t="s">
        <v>117</v>
      </c>
      <c r="E618" s="124">
        <v>25000</v>
      </c>
      <c r="F618" s="282">
        <v>3866</v>
      </c>
      <c r="G618" s="261">
        <f t="shared" si="9"/>
        <v>6.466632177961718</v>
      </c>
      <c r="H618" s="639" t="s">
        <v>742</v>
      </c>
      <c r="I618" s="139" t="s">
        <v>43</v>
      </c>
      <c r="J618" s="303" t="s">
        <v>807</v>
      </c>
      <c r="K618" s="788" t="s">
        <v>1069</v>
      </c>
      <c r="L618" s="138" t="s">
        <v>44</v>
      </c>
      <c r="M618" s="396"/>
      <c r="N618" s="397"/>
    </row>
    <row r="619" spans="1:14" x14ac:dyDescent="0.3">
      <c r="A619" s="137">
        <v>45594</v>
      </c>
      <c r="B619" s="138" t="s">
        <v>186</v>
      </c>
      <c r="C619" s="138" t="s">
        <v>112</v>
      </c>
      <c r="D619" s="139" t="s">
        <v>117</v>
      </c>
      <c r="E619" s="124">
        <v>10000</v>
      </c>
      <c r="F619" s="282">
        <v>3866</v>
      </c>
      <c r="G619" s="261">
        <f t="shared" si="9"/>
        <v>2.586652871184687</v>
      </c>
      <c r="H619" s="639" t="s">
        <v>742</v>
      </c>
      <c r="I619" s="139" t="s">
        <v>43</v>
      </c>
      <c r="J619" s="303" t="s">
        <v>807</v>
      </c>
      <c r="K619" s="788" t="s">
        <v>1069</v>
      </c>
      <c r="L619" s="138" t="s">
        <v>44</v>
      </c>
      <c r="M619" s="396"/>
      <c r="N619" s="397"/>
    </row>
    <row r="620" spans="1:14" x14ac:dyDescent="0.3">
      <c r="A620" s="137">
        <v>45594</v>
      </c>
      <c r="B620" s="291" t="s">
        <v>186</v>
      </c>
      <c r="C620" s="291" t="s">
        <v>112</v>
      </c>
      <c r="D620" s="427" t="s">
        <v>117</v>
      </c>
      <c r="E620" s="124">
        <v>9000</v>
      </c>
      <c r="F620" s="282">
        <v>3866</v>
      </c>
      <c r="G620" s="261">
        <f t="shared" si="9"/>
        <v>2.3279875840662183</v>
      </c>
      <c r="H620" s="639" t="s">
        <v>742</v>
      </c>
      <c r="I620" s="139" t="s">
        <v>43</v>
      </c>
      <c r="J620" s="303" t="s">
        <v>807</v>
      </c>
      <c r="K620" s="788" t="s">
        <v>1069</v>
      </c>
      <c r="L620" s="138" t="s">
        <v>44</v>
      </c>
      <c r="M620" s="396"/>
      <c r="N620" s="397"/>
    </row>
    <row r="621" spans="1:14" x14ac:dyDescent="0.3">
      <c r="A621" s="137">
        <v>45594</v>
      </c>
      <c r="B621" s="138" t="s">
        <v>186</v>
      </c>
      <c r="C621" s="138" t="s">
        <v>112</v>
      </c>
      <c r="D621" s="139" t="s">
        <v>117</v>
      </c>
      <c r="E621" s="124">
        <v>6000</v>
      </c>
      <c r="F621" s="282">
        <v>3866</v>
      </c>
      <c r="G621" s="261">
        <f t="shared" si="9"/>
        <v>1.5519917227108122</v>
      </c>
      <c r="H621" s="639" t="s">
        <v>742</v>
      </c>
      <c r="I621" s="139" t="s">
        <v>43</v>
      </c>
      <c r="J621" s="303" t="s">
        <v>807</v>
      </c>
      <c r="K621" s="788" t="s">
        <v>1069</v>
      </c>
      <c r="L621" s="138" t="s">
        <v>44</v>
      </c>
      <c r="M621" s="396"/>
      <c r="N621" s="397"/>
    </row>
    <row r="622" spans="1:14" x14ac:dyDescent="0.3">
      <c r="A622" s="137">
        <v>45594</v>
      </c>
      <c r="B622" s="138" t="s">
        <v>186</v>
      </c>
      <c r="C622" s="138" t="s">
        <v>112</v>
      </c>
      <c r="D622" s="139" t="s">
        <v>117</v>
      </c>
      <c r="E622" s="124">
        <v>6000</v>
      </c>
      <c r="F622" s="282">
        <v>3866</v>
      </c>
      <c r="G622" s="261">
        <f t="shared" si="9"/>
        <v>1.5519917227108122</v>
      </c>
      <c r="H622" s="639" t="s">
        <v>742</v>
      </c>
      <c r="I622" s="139" t="s">
        <v>43</v>
      </c>
      <c r="J622" s="303" t="s">
        <v>807</v>
      </c>
      <c r="K622" s="788" t="s">
        <v>1069</v>
      </c>
      <c r="L622" s="138" t="s">
        <v>44</v>
      </c>
      <c r="M622" s="396"/>
      <c r="N622" s="397"/>
    </row>
    <row r="623" spans="1:14" x14ac:dyDescent="0.3">
      <c r="A623" s="137">
        <v>45594</v>
      </c>
      <c r="B623" s="138" t="s">
        <v>186</v>
      </c>
      <c r="C623" s="138" t="s">
        <v>112</v>
      </c>
      <c r="D623" s="139" t="s">
        <v>117</v>
      </c>
      <c r="E623" s="124">
        <v>15000</v>
      </c>
      <c r="F623" s="282">
        <v>3866</v>
      </c>
      <c r="G623" s="261">
        <f t="shared" si="9"/>
        <v>3.8799793067770305</v>
      </c>
      <c r="H623" s="639" t="s">
        <v>742</v>
      </c>
      <c r="I623" s="139" t="s">
        <v>43</v>
      </c>
      <c r="J623" s="303" t="s">
        <v>807</v>
      </c>
      <c r="K623" s="788" t="s">
        <v>1069</v>
      </c>
      <c r="L623" s="138" t="s">
        <v>44</v>
      </c>
      <c r="M623" s="396"/>
      <c r="N623" s="397"/>
    </row>
    <row r="624" spans="1:14" x14ac:dyDescent="0.3">
      <c r="A624" s="137">
        <v>45594</v>
      </c>
      <c r="B624" s="138" t="s">
        <v>186</v>
      </c>
      <c r="C624" s="138" t="s">
        <v>112</v>
      </c>
      <c r="D624" s="139" t="s">
        <v>117</v>
      </c>
      <c r="E624" s="124">
        <v>20000</v>
      </c>
      <c r="F624" s="282">
        <v>3866</v>
      </c>
      <c r="G624" s="261">
        <f t="shared" si="9"/>
        <v>5.173305742369374</v>
      </c>
      <c r="H624" s="639" t="s">
        <v>744</v>
      </c>
      <c r="I624" s="139" t="s">
        <v>43</v>
      </c>
      <c r="J624" s="303" t="s">
        <v>797</v>
      </c>
      <c r="K624" s="788" t="s">
        <v>1069</v>
      </c>
      <c r="L624" s="138" t="s">
        <v>44</v>
      </c>
      <c r="M624" s="396"/>
      <c r="N624" s="397"/>
    </row>
    <row r="625" spans="1:14" x14ac:dyDescent="0.3">
      <c r="A625" s="137">
        <v>45594</v>
      </c>
      <c r="B625" s="138" t="s">
        <v>186</v>
      </c>
      <c r="C625" s="138" t="s">
        <v>112</v>
      </c>
      <c r="D625" s="139" t="s">
        <v>117</v>
      </c>
      <c r="E625" s="124">
        <v>20000</v>
      </c>
      <c r="F625" s="282">
        <v>3866</v>
      </c>
      <c r="G625" s="261">
        <f t="shared" si="9"/>
        <v>5.173305742369374</v>
      </c>
      <c r="H625" s="639" t="s">
        <v>744</v>
      </c>
      <c r="I625" s="139" t="s">
        <v>43</v>
      </c>
      <c r="J625" s="303" t="s">
        <v>797</v>
      </c>
      <c r="K625" s="788" t="s">
        <v>1069</v>
      </c>
      <c r="L625" s="138" t="s">
        <v>44</v>
      </c>
      <c r="M625" s="396"/>
      <c r="N625" s="397"/>
    </row>
    <row r="626" spans="1:14" x14ac:dyDescent="0.3">
      <c r="A626" s="406">
        <v>45594</v>
      </c>
      <c r="B626" s="126" t="s">
        <v>111</v>
      </c>
      <c r="C626" s="126" t="s">
        <v>112</v>
      </c>
      <c r="D626" s="126" t="s">
        <v>14</v>
      </c>
      <c r="E626" s="790">
        <v>10000</v>
      </c>
      <c r="F626" s="282">
        <v>3866</v>
      </c>
      <c r="G626" s="261">
        <f t="shared" si="9"/>
        <v>2.586652871184687</v>
      </c>
      <c r="H626" s="639" t="s">
        <v>196</v>
      </c>
      <c r="I626" s="139" t="s">
        <v>43</v>
      </c>
      <c r="J626" s="363" t="s">
        <v>1051</v>
      </c>
      <c r="K626" s="788" t="s">
        <v>1069</v>
      </c>
      <c r="L626" s="138" t="s">
        <v>44</v>
      </c>
      <c r="M626" s="396"/>
      <c r="N626" s="397"/>
    </row>
    <row r="627" spans="1:14" x14ac:dyDescent="0.3">
      <c r="A627" s="406">
        <v>45594</v>
      </c>
      <c r="B627" s="126" t="s">
        <v>111</v>
      </c>
      <c r="C627" s="126" t="s">
        <v>112</v>
      </c>
      <c r="D627" s="126" t="s">
        <v>14</v>
      </c>
      <c r="E627" s="790">
        <v>10000</v>
      </c>
      <c r="F627" s="282">
        <v>3866</v>
      </c>
      <c r="G627" s="261">
        <f t="shared" si="9"/>
        <v>2.586652871184687</v>
      </c>
      <c r="H627" s="639" t="s">
        <v>196</v>
      </c>
      <c r="I627" s="139" t="s">
        <v>43</v>
      </c>
      <c r="J627" s="363" t="s">
        <v>1051</v>
      </c>
      <c r="K627" s="788" t="s">
        <v>1069</v>
      </c>
      <c r="L627" s="138" t="s">
        <v>44</v>
      </c>
      <c r="M627" s="396"/>
      <c r="N627" s="397"/>
    </row>
    <row r="628" spans="1:14" x14ac:dyDescent="0.3">
      <c r="A628" s="406">
        <v>45594</v>
      </c>
      <c r="B628" s="415" t="s">
        <v>111</v>
      </c>
      <c r="C628" s="415" t="s">
        <v>112</v>
      </c>
      <c r="D628" s="666" t="s">
        <v>110</v>
      </c>
      <c r="E628" s="398">
        <v>15000</v>
      </c>
      <c r="F628" s="282">
        <v>3866</v>
      </c>
      <c r="G628" s="261">
        <f t="shared" si="9"/>
        <v>3.8799793067770305</v>
      </c>
      <c r="H628" s="639" t="s">
        <v>163</v>
      </c>
      <c r="I628" s="139" t="s">
        <v>43</v>
      </c>
      <c r="J628" s="303" t="s">
        <v>611</v>
      </c>
      <c r="K628" s="788" t="s">
        <v>1069</v>
      </c>
      <c r="L628" s="138" t="s">
        <v>44</v>
      </c>
      <c r="M628" s="396"/>
      <c r="N628" s="397"/>
    </row>
    <row r="629" spans="1:14" x14ac:dyDescent="0.3">
      <c r="A629" s="406">
        <v>45594</v>
      </c>
      <c r="B629" s="415" t="s">
        <v>111</v>
      </c>
      <c r="C629" s="415" t="s">
        <v>112</v>
      </c>
      <c r="D629" s="666" t="s">
        <v>110</v>
      </c>
      <c r="E629" s="398">
        <v>15000</v>
      </c>
      <c r="F629" s="282">
        <v>3866</v>
      </c>
      <c r="G629" s="261">
        <f t="shared" si="9"/>
        <v>3.8799793067770305</v>
      </c>
      <c r="H629" s="639" t="s">
        <v>163</v>
      </c>
      <c r="I629" s="139" t="s">
        <v>43</v>
      </c>
      <c r="J629" s="303" t="s">
        <v>611</v>
      </c>
      <c r="K629" s="788" t="s">
        <v>1069</v>
      </c>
      <c r="L629" s="138" t="s">
        <v>44</v>
      </c>
      <c r="M629" s="396"/>
      <c r="N629" s="397"/>
    </row>
    <row r="630" spans="1:14" x14ac:dyDescent="0.3">
      <c r="A630" s="406">
        <v>45594</v>
      </c>
      <c r="B630" s="415" t="s">
        <v>111</v>
      </c>
      <c r="C630" s="415" t="s">
        <v>112</v>
      </c>
      <c r="D630" s="666" t="s">
        <v>110</v>
      </c>
      <c r="E630" s="398">
        <v>25000</v>
      </c>
      <c r="F630" s="282">
        <v>3866</v>
      </c>
      <c r="G630" s="261">
        <f t="shared" si="9"/>
        <v>6.466632177961718</v>
      </c>
      <c r="H630" s="639" t="s">
        <v>220</v>
      </c>
      <c r="I630" s="139" t="s">
        <v>43</v>
      </c>
      <c r="J630" s="303" t="s">
        <v>825</v>
      </c>
      <c r="K630" s="788" t="s">
        <v>1069</v>
      </c>
      <c r="L630" s="138" t="s">
        <v>44</v>
      </c>
      <c r="M630" s="396"/>
      <c r="N630" s="397"/>
    </row>
    <row r="631" spans="1:14" x14ac:dyDescent="0.3">
      <c r="A631" s="406">
        <v>45594</v>
      </c>
      <c r="B631" s="415" t="s">
        <v>111</v>
      </c>
      <c r="C631" s="415" t="s">
        <v>112</v>
      </c>
      <c r="D631" s="666" t="s">
        <v>110</v>
      </c>
      <c r="E631" s="398">
        <v>25000</v>
      </c>
      <c r="F631" s="282">
        <v>3866</v>
      </c>
      <c r="G631" s="261">
        <f t="shared" si="9"/>
        <v>6.466632177961718</v>
      </c>
      <c r="H631" s="639" t="s">
        <v>220</v>
      </c>
      <c r="I631" s="139" t="s">
        <v>43</v>
      </c>
      <c r="J631" s="303" t="s">
        <v>825</v>
      </c>
      <c r="K631" s="788" t="s">
        <v>1069</v>
      </c>
      <c r="L631" s="138" t="s">
        <v>44</v>
      </c>
      <c r="M631" s="396"/>
      <c r="N631" s="397"/>
    </row>
    <row r="632" spans="1:14" x14ac:dyDescent="0.3">
      <c r="A632" s="137">
        <v>45594</v>
      </c>
      <c r="B632" s="81" t="s">
        <v>160</v>
      </c>
      <c r="C632" s="81" t="s">
        <v>113</v>
      </c>
      <c r="D632" s="144" t="s">
        <v>14</v>
      </c>
      <c r="E632" s="129">
        <v>50000</v>
      </c>
      <c r="F632" s="282">
        <v>3866</v>
      </c>
      <c r="G632" s="261">
        <f t="shared" si="9"/>
        <v>12.933264355923436</v>
      </c>
      <c r="H632" s="639" t="s">
        <v>41</v>
      </c>
      <c r="I632" s="139" t="s">
        <v>43</v>
      </c>
      <c r="J632" s="303" t="s">
        <v>938</v>
      </c>
      <c r="K632" s="788" t="s">
        <v>1069</v>
      </c>
      <c r="L632" s="138" t="s">
        <v>44</v>
      </c>
      <c r="M632" s="396"/>
      <c r="N632" s="397"/>
    </row>
    <row r="633" spans="1:14" x14ac:dyDescent="0.3">
      <c r="A633" s="137">
        <v>45594</v>
      </c>
      <c r="B633" s="81" t="s">
        <v>475</v>
      </c>
      <c r="C633" s="81" t="s">
        <v>113</v>
      </c>
      <c r="D633" s="144" t="s">
        <v>14</v>
      </c>
      <c r="E633" s="129">
        <v>30000</v>
      </c>
      <c r="F633" s="282">
        <v>3866</v>
      </c>
      <c r="G633" s="261">
        <f t="shared" si="9"/>
        <v>7.759958613554061</v>
      </c>
      <c r="H633" s="639" t="s">
        <v>196</v>
      </c>
      <c r="I633" s="139" t="s">
        <v>43</v>
      </c>
      <c r="J633" s="303" t="s">
        <v>938</v>
      </c>
      <c r="K633" s="788" t="s">
        <v>1069</v>
      </c>
      <c r="L633" s="138" t="s">
        <v>44</v>
      </c>
      <c r="M633" s="396"/>
      <c r="N633" s="397"/>
    </row>
    <row r="634" spans="1:14" x14ac:dyDescent="0.3">
      <c r="A634" s="137">
        <v>45594</v>
      </c>
      <c r="B634" s="81" t="s">
        <v>339</v>
      </c>
      <c r="C634" s="81" t="s">
        <v>113</v>
      </c>
      <c r="D634" s="666" t="s">
        <v>110</v>
      </c>
      <c r="E634" s="129">
        <v>20000</v>
      </c>
      <c r="F634" s="282">
        <v>3866</v>
      </c>
      <c r="G634" s="261">
        <f t="shared" si="9"/>
        <v>5.173305742369374</v>
      </c>
      <c r="H634" s="639" t="s">
        <v>163</v>
      </c>
      <c r="I634" s="139" t="s">
        <v>43</v>
      </c>
      <c r="J634" s="303" t="s">
        <v>938</v>
      </c>
      <c r="K634" s="788" t="s">
        <v>1069</v>
      </c>
      <c r="L634" s="138" t="s">
        <v>44</v>
      </c>
      <c r="M634" s="396"/>
      <c r="N634" s="397"/>
    </row>
    <row r="635" spans="1:14" x14ac:dyDescent="0.3">
      <c r="A635" s="137">
        <v>45594</v>
      </c>
      <c r="B635" s="81" t="s">
        <v>340</v>
      </c>
      <c r="C635" s="81" t="s">
        <v>113</v>
      </c>
      <c r="D635" s="666" t="s">
        <v>110</v>
      </c>
      <c r="E635" s="129">
        <v>20000</v>
      </c>
      <c r="F635" s="282">
        <v>3866</v>
      </c>
      <c r="G635" s="261">
        <f t="shared" si="9"/>
        <v>5.173305742369374</v>
      </c>
      <c r="H635" s="639" t="s">
        <v>220</v>
      </c>
      <c r="I635" s="139" t="s">
        <v>43</v>
      </c>
      <c r="J635" s="303" t="s">
        <v>938</v>
      </c>
      <c r="K635" s="788" t="s">
        <v>1069</v>
      </c>
      <c r="L635" s="138" t="s">
        <v>44</v>
      </c>
      <c r="M635" s="396"/>
      <c r="N635" s="397"/>
    </row>
    <row r="636" spans="1:14" x14ac:dyDescent="0.3">
      <c r="A636" s="137">
        <v>45594</v>
      </c>
      <c r="B636" s="81" t="s">
        <v>161</v>
      </c>
      <c r="C636" s="81" t="s">
        <v>113</v>
      </c>
      <c r="D636" s="144" t="s">
        <v>117</v>
      </c>
      <c r="E636" s="129">
        <v>25000</v>
      </c>
      <c r="F636" s="282">
        <v>3866</v>
      </c>
      <c r="G636" s="261">
        <f t="shared" si="9"/>
        <v>6.466632177961718</v>
      </c>
      <c r="H636" s="639" t="s">
        <v>148</v>
      </c>
      <c r="I636" s="139" t="s">
        <v>43</v>
      </c>
      <c r="J636" s="303" t="s">
        <v>938</v>
      </c>
      <c r="K636" s="788" t="s">
        <v>1069</v>
      </c>
      <c r="L636" s="138" t="s">
        <v>44</v>
      </c>
      <c r="M636" s="396"/>
      <c r="N636" s="397"/>
    </row>
    <row r="637" spans="1:14" x14ac:dyDescent="0.3">
      <c r="A637" s="137">
        <v>45594</v>
      </c>
      <c r="B637" s="81" t="s">
        <v>338</v>
      </c>
      <c r="C637" s="81" t="s">
        <v>113</v>
      </c>
      <c r="D637" s="144" t="s">
        <v>117</v>
      </c>
      <c r="E637" s="129">
        <v>25000</v>
      </c>
      <c r="F637" s="282">
        <v>3866</v>
      </c>
      <c r="G637" s="261">
        <f t="shared" si="9"/>
        <v>6.466632177961718</v>
      </c>
      <c r="H637" s="639" t="s">
        <v>123</v>
      </c>
      <c r="I637" s="139" t="s">
        <v>43</v>
      </c>
      <c r="J637" s="303" t="s">
        <v>938</v>
      </c>
      <c r="K637" s="788" t="s">
        <v>1069</v>
      </c>
      <c r="L637" s="138" t="s">
        <v>44</v>
      </c>
      <c r="M637" s="396"/>
      <c r="N637" s="397"/>
    </row>
    <row r="638" spans="1:14" x14ac:dyDescent="0.3">
      <c r="A638" s="137">
        <v>45594</v>
      </c>
      <c r="B638" s="81" t="s">
        <v>758</v>
      </c>
      <c r="C638" s="81" t="s">
        <v>113</v>
      </c>
      <c r="D638" s="144" t="s">
        <v>117</v>
      </c>
      <c r="E638" s="129">
        <v>25000</v>
      </c>
      <c r="F638" s="282">
        <v>3866</v>
      </c>
      <c r="G638" s="261">
        <f t="shared" si="9"/>
        <v>6.466632177961718</v>
      </c>
      <c r="H638" s="639" t="s">
        <v>744</v>
      </c>
      <c r="I638" s="139" t="s">
        <v>43</v>
      </c>
      <c r="J638" s="303" t="s">
        <v>938</v>
      </c>
      <c r="K638" s="788" t="s">
        <v>1069</v>
      </c>
      <c r="L638" s="138" t="s">
        <v>44</v>
      </c>
      <c r="M638" s="396"/>
      <c r="N638" s="397"/>
    </row>
    <row r="639" spans="1:14" x14ac:dyDescent="0.3">
      <c r="A639" s="137">
        <v>45594</v>
      </c>
      <c r="B639" s="81" t="s">
        <v>759</v>
      </c>
      <c r="C639" s="81" t="s">
        <v>113</v>
      </c>
      <c r="D639" s="144" t="s">
        <v>117</v>
      </c>
      <c r="E639" s="129">
        <v>25000</v>
      </c>
      <c r="F639" s="282">
        <v>3866</v>
      </c>
      <c r="G639" s="261">
        <f t="shared" si="9"/>
        <v>6.466632177961718</v>
      </c>
      <c r="H639" s="639" t="s">
        <v>742</v>
      </c>
      <c r="I639" s="139" t="s">
        <v>43</v>
      </c>
      <c r="J639" s="303" t="s">
        <v>938</v>
      </c>
      <c r="K639" s="788" t="s">
        <v>1069</v>
      </c>
      <c r="L639" s="138" t="s">
        <v>44</v>
      </c>
      <c r="M639" s="396"/>
      <c r="N639" s="397"/>
    </row>
    <row r="640" spans="1:14" x14ac:dyDescent="0.3">
      <c r="A640" s="137">
        <v>45594</v>
      </c>
      <c r="B640" s="291" t="s">
        <v>320</v>
      </c>
      <c r="C640" s="291" t="s">
        <v>321</v>
      </c>
      <c r="D640" s="427" t="s">
        <v>14</v>
      </c>
      <c r="E640" s="134">
        <v>5000</v>
      </c>
      <c r="F640" s="282">
        <v>3866</v>
      </c>
      <c r="G640" s="261">
        <f t="shared" si="9"/>
        <v>1.2933264355923435</v>
      </c>
      <c r="H640" s="639" t="s">
        <v>41</v>
      </c>
      <c r="I640" s="139" t="s">
        <v>43</v>
      </c>
      <c r="J640" s="303" t="s">
        <v>823</v>
      </c>
      <c r="K640" s="788" t="s">
        <v>1069</v>
      </c>
      <c r="L640" s="138" t="s">
        <v>44</v>
      </c>
      <c r="M640" s="396"/>
      <c r="N640" s="397"/>
    </row>
    <row r="641" spans="1:14" x14ac:dyDescent="0.3">
      <c r="A641" s="137">
        <v>45594</v>
      </c>
      <c r="B641" s="291" t="s">
        <v>320</v>
      </c>
      <c r="C641" s="291" t="s">
        <v>321</v>
      </c>
      <c r="D641" s="427" t="s">
        <v>14</v>
      </c>
      <c r="E641" s="134">
        <v>6000</v>
      </c>
      <c r="F641" s="282">
        <v>3866</v>
      </c>
      <c r="G641" s="261">
        <f t="shared" si="9"/>
        <v>1.5519917227108122</v>
      </c>
      <c r="H641" s="639" t="s">
        <v>41</v>
      </c>
      <c r="I641" s="139" t="s">
        <v>43</v>
      </c>
      <c r="J641" s="303" t="s">
        <v>823</v>
      </c>
      <c r="K641" s="788" t="s">
        <v>1069</v>
      </c>
      <c r="L641" s="138" t="s">
        <v>44</v>
      </c>
      <c r="M641" s="396"/>
      <c r="N641" s="397"/>
    </row>
    <row r="642" spans="1:14" x14ac:dyDescent="0.3">
      <c r="A642" s="137">
        <v>45594</v>
      </c>
      <c r="B642" s="291" t="s">
        <v>998</v>
      </c>
      <c r="C642" s="138" t="s">
        <v>265</v>
      </c>
      <c r="D642" s="427" t="s">
        <v>14</v>
      </c>
      <c r="E642" s="134">
        <v>19500</v>
      </c>
      <c r="F642" s="282">
        <v>3866</v>
      </c>
      <c r="G642" s="261">
        <f t="shared" si="9"/>
        <v>5.0439730988101399</v>
      </c>
      <c r="H642" s="639" t="s">
        <v>41</v>
      </c>
      <c r="I642" s="139" t="s">
        <v>43</v>
      </c>
      <c r="J642" s="303" t="s">
        <v>823</v>
      </c>
      <c r="K642" s="788" t="s">
        <v>1069</v>
      </c>
      <c r="L642" s="138" t="s">
        <v>44</v>
      </c>
      <c r="M642" s="396"/>
      <c r="N642" s="397"/>
    </row>
    <row r="643" spans="1:14" x14ac:dyDescent="0.3">
      <c r="A643" s="137">
        <v>45594</v>
      </c>
      <c r="B643" s="291" t="s">
        <v>998</v>
      </c>
      <c r="C643" s="138" t="s">
        <v>265</v>
      </c>
      <c r="D643" s="80" t="s">
        <v>14</v>
      </c>
      <c r="E643" s="900">
        <v>6000</v>
      </c>
      <c r="F643" s="282">
        <v>3866</v>
      </c>
      <c r="G643" s="261">
        <f t="shared" si="9"/>
        <v>1.5519917227108122</v>
      </c>
      <c r="H643" s="639" t="s">
        <v>41</v>
      </c>
      <c r="I643" s="139" t="s">
        <v>43</v>
      </c>
      <c r="J643" s="303" t="s">
        <v>823</v>
      </c>
      <c r="K643" s="788" t="s">
        <v>1069</v>
      </c>
      <c r="L643" s="138" t="s">
        <v>44</v>
      </c>
      <c r="M643" s="396"/>
      <c r="N643" s="397"/>
    </row>
    <row r="644" spans="1:14" ht="28.8" x14ac:dyDescent="0.3">
      <c r="A644" s="137">
        <v>45594</v>
      </c>
      <c r="B644" s="291" t="s">
        <v>999</v>
      </c>
      <c r="C644" s="138" t="s">
        <v>265</v>
      </c>
      <c r="D644" s="427" t="s">
        <v>14</v>
      </c>
      <c r="E644" s="134">
        <v>41000</v>
      </c>
      <c r="F644" s="282">
        <v>3866</v>
      </c>
      <c r="G644" s="261">
        <f t="shared" si="9"/>
        <v>10.605276771857216</v>
      </c>
      <c r="H644" s="639" t="s">
        <v>41</v>
      </c>
      <c r="I644" s="139" t="s">
        <v>43</v>
      </c>
      <c r="J644" s="303" t="s">
        <v>823</v>
      </c>
      <c r="K644" s="788" t="s">
        <v>1069</v>
      </c>
      <c r="L644" s="138" t="s">
        <v>44</v>
      </c>
      <c r="M644" s="396"/>
      <c r="N644" s="397"/>
    </row>
    <row r="645" spans="1:14" x14ac:dyDescent="0.3">
      <c r="A645" s="406">
        <v>45595</v>
      </c>
      <c r="B645" s="415" t="s">
        <v>111</v>
      </c>
      <c r="C645" s="415" t="s">
        <v>112</v>
      </c>
      <c r="D645" s="666" t="s">
        <v>110</v>
      </c>
      <c r="E645" s="398">
        <v>25000</v>
      </c>
      <c r="F645" s="282">
        <v>3866</v>
      </c>
      <c r="G645" s="261">
        <f t="shared" si="9"/>
        <v>6.466632177961718</v>
      </c>
      <c r="H645" s="639" t="s">
        <v>220</v>
      </c>
      <c r="I645" s="139" t="s">
        <v>43</v>
      </c>
      <c r="J645" s="303" t="s">
        <v>826</v>
      </c>
      <c r="K645" s="788" t="s">
        <v>1069</v>
      </c>
      <c r="L645" s="138" t="s">
        <v>44</v>
      </c>
      <c r="M645" s="396"/>
      <c r="N645" s="397"/>
    </row>
    <row r="646" spans="1:14" x14ac:dyDescent="0.3">
      <c r="A646" s="406">
        <v>45595</v>
      </c>
      <c r="B646" s="415" t="s">
        <v>111</v>
      </c>
      <c r="C646" s="415" t="s">
        <v>112</v>
      </c>
      <c r="D646" s="666" t="s">
        <v>110</v>
      </c>
      <c r="E646" s="398">
        <v>8000</v>
      </c>
      <c r="F646" s="282">
        <v>3866</v>
      </c>
      <c r="G646" s="261">
        <f t="shared" si="9"/>
        <v>2.0693222969477496</v>
      </c>
      <c r="H646" s="639" t="s">
        <v>220</v>
      </c>
      <c r="I646" s="139" t="s">
        <v>43</v>
      </c>
      <c r="J646" s="303" t="s">
        <v>826</v>
      </c>
      <c r="K646" s="788" t="s">
        <v>1069</v>
      </c>
      <c r="L646" s="138" t="s">
        <v>44</v>
      </c>
      <c r="M646" s="396"/>
      <c r="N646" s="397"/>
    </row>
    <row r="647" spans="1:14" x14ac:dyDescent="0.3">
      <c r="A647" s="406">
        <v>45595</v>
      </c>
      <c r="B647" s="415" t="s">
        <v>111</v>
      </c>
      <c r="C647" s="415" t="s">
        <v>112</v>
      </c>
      <c r="D647" s="666" t="s">
        <v>110</v>
      </c>
      <c r="E647" s="398">
        <v>18000</v>
      </c>
      <c r="F647" s="282">
        <v>3866</v>
      </c>
      <c r="G647" s="261">
        <f t="shared" si="9"/>
        <v>4.6559751681324366</v>
      </c>
      <c r="H647" s="639" t="s">
        <v>220</v>
      </c>
      <c r="I647" s="139" t="s">
        <v>43</v>
      </c>
      <c r="J647" s="303" t="s">
        <v>826</v>
      </c>
      <c r="K647" s="788" t="s">
        <v>1069</v>
      </c>
      <c r="L647" s="138" t="s">
        <v>44</v>
      </c>
      <c r="M647" s="396"/>
      <c r="N647" s="397"/>
    </row>
    <row r="648" spans="1:14" x14ac:dyDescent="0.3">
      <c r="A648" s="406">
        <v>45595</v>
      </c>
      <c r="B648" s="415" t="s">
        <v>111</v>
      </c>
      <c r="C648" s="415" t="s">
        <v>112</v>
      </c>
      <c r="D648" s="666" t="s">
        <v>110</v>
      </c>
      <c r="E648" s="398">
        <v>16000</v>
      </c>
      <c r="F648" s="282">
        <v>3866</v>
      </c>
      <c r="G648" s="261">
        <f t="shared" si="9"/>
        <v>4.1386445938954992</v>
      </c>
      <c r="H648" s="639" t="s">
        <v>220</v>
      </c>
      <c r="I648" s="139" t="s">
        <v>43</v>
      </c>
      <c r="J648" s="303" t="s">
        <v>826</v>
      </c>
      <c r="K648" s="788" t="s">
        <v>1069</v>
      </c>
      <c r="L648" s="138" t="s">
        <v>44</v>
      </c>
      <c r="M648" s="396"/>
      <c r="N648" s="397"/>
    </row>
    <row r="649" spans="1:14" x14ac:dyDescent="0.3">
      <c r="A649" s="406">
        <v>45595</v>
      </c>
      <c r="B649" s="415" t="s">
        <v>111</v>
      </c>
      <c r="C649" s="415" t="s">
        <v>112</v>
      </c>
      <c r="D649" s="666" t="s">
        <v>110</v>
      </c>
      <c r="E649" s="398">
        <v>25000</v>
      </c>
      <c r="F649" s="282">
        <v>3866</v>
      </c>
      <c r="G649" s="261">
        <f t="shared" si="9"/>
        <v>6.466632177961718</v>
      </c>
      <c r="H649" s="639" t="s">
        <v>220</v>
      </c>
      <c r="I649" s="139" t="s">
        <v>43</v>
      </c>
      <c r="J649" s="303" t="s">
        <v>826</v>
      </c>
      <c r="K649" s="788" t="s">
        <v>1069</v>
      </c>
      <c r="L649" s="138" t="s">
        <v>44</v>
      </c>
      <c r="M649" s="396"/>
      <c r="N649" s="397"/>
    </row>
    <row r="650" spans="1:14" x14ac:dyDescent="0.3">
      <c r="A650" s="406">
        <v>45595</v>
      </c>
      <c r="B650" s="415" t="s">
        <v>767</v>
      </c>
      <c r="C650" s="415" t="s">
        <v>542</v>
      </c>
      <c r="D650" s="666" t="s">
        <v>110</v>
      </c>
      <c r="E650" s="398">
        <v>16000</v>
      </c>
      <c r="F650" s="282">
        <v>3866</v>
      </c>
      <c r="G650" s="261">
        <f t="shared" si="9"/>
        <v>4.1386445938954992</v>
      </c>
      <c r="H650" s="639" t="s">
        <v>220</v>
      </c>
      <c r="I650" s="139" t="s">
        <v>43</v>
      </c>
      <c r="J650" s="303" t="s">
        <v>827</v>
      </c>
      <c r="K650" s="788" t="s">
        <v>1069</v>
      </c>
      <c r="L650" s="138" t="s">
        <v>44</v>
      </c>
      <c r="M650" s="396"/>
      <c r="N650" s="397"/>
    </row>
    <row r="651" spans="1:14" x14ac:dyDescent="0.3">
      <c r="A651" s="406">
        <v>45595</v>
      </c>
      <c r="B651" s="415" t="s">
        <v>768</v>
      </c>
      <c r="C651" s="415" t="s">
        <v>542</v>
      </c>
      <c r="D651" s="666" t="s">
        <v>110</v>
      </c>
      <c r="E651" s="398">
        <v>4000</v>
      </c>
      <c r="F651" s="282">
        <v>3866</v>
      </c>
      <c r="G651" s="261">
        <f t="shared" ref="G651:G716" si="10">E651/F651</f>
        <v>1.0346611484738748</v>
      </c>
      <c r="H651" s="639" t="s">
        <v>220</v>
      </c>
      <c r="I651" s="139" t="s">
        <v>43</v>
      </c>
      <c r="J651" s="303" t="s">
        <v>828</v>
      </c>
      <c r="K651" s="788" t="s">
        <v>1069</v>
      </c>
      <c r="L651" s="138" t="s">
        <v>44</v>
      </c>
      <c r="M651" s="396"/>
      <c r="N651" s="397"/>
    </row>
    <row r="652" spans="1:14" x14ac:dyDescent="0.3">
      <c r="A652" s="406">
        <v>45595</v>
      </c>
      <c r="B652" s="415" t="s">
        <v>111</v>
      </c>
      <c r="C652" s="415" t="s">
        <v>112</v>
      </c>
      <c r="D652" s="666" t="s">
        <v>110</v>
      </c>
      <c r="E652" s="398">
        <v>15000</v>
      </c>
      <c r="F652" s="282">
        <v>3866</v>
      </c>
      <c r="G652" s="261">
        <f t="shared" si="10"/>
        <v>3.8799793067770305</v>
      </c>
      <c r="H652" s="639" t="s">
        <v>163</v>
      </c>
      <c r="I652" s="139" t="s">
        <v>43</v>
      </c>
      <c r="J652" s="303" t="s">
        <v>612</v>
      </c>
      <c r="K652" s="788" t="s">
        <v>1069</v>
      </c>
      <c r="L652" s="138" t="s">
        <v>44</v>
      </c>
      <c r="M652" s="396"/>
      <c r="N652" s="397"/>
    </row>
    <row r="653" spans="1:14" x14ac:dyDescent="0.3">
      <c r="A653" s="406">
        <v>45595</v>
      </c>
      <c r="B653" s="415" t="s">
        <v>111</v>
      </c>
      <c r="C653" s="415" t="s">
        <v>112</v>
      </c>
      <c r="D653" s="666" t="s">
        <v>110</v>
      </c>
      <c r="E653" s="398">
        <v>9000</v>
      </c>
      <c r="F653" s="282">
        <v>3866</v>
      </c>
      <c r="G653" s="261">
        <f t="shared" si="10"/>
        <v>2.3279875840662183</v>
      </c>
      <c r="H653" s="639" t="s">
        <v>163</v>
      </c>
      <c r="I653" s="139" t="s">
        <v>43</v>
      </c>
      <c r="J653" s="303" t="s">
        <v>612</v>
      </c>
      <c r="K653" s="788" t="s">
        <v>1069</v>
      </c>
      <c r="L653" s="138" t="s">
        <v>44</v>
      </c>
      <c r="M653" s="396"/>
      <c r="N653" s="397"/>
    </row>
    <row r="654" spans="1:14" x14ac:dyDescent="0.3">
      <c r="A654" s="406">
        <v>45595</v>
      </c>
      <c r="B654" s="415" t="s">
        <v>111</v>
      </c>
      <c r="C654" s="415" t="s">
        <v>112</v>
      </c>
      <c r="D654" s="666" t="s">
        <v>110</v>
      </c>
      <c r="E654" s="398">
        <v>15000</v>
      </c>
      <c r="F654" s="282">
        <v>3866</v>
      </c>
      <c r="G654" s="261">
        <f t="shared" si="10"/>
        <v>3.8799793067770305</v>
      </c>
      <c r="H654" s="639" t="s">
        <v>163</v>
      </c>
      <c r="I654" s="139" t="s">
        <v>43</v>
      </c>
      <c r="J654" s="303" t="s">
        <v>612</v>
      </c>
      <c r="K654" s="788" t="s">
        <v>1069</v>
      </c>
      <c r="L654" s="138" t="s">
        <v>44</v>
      </c>
      <c r="M654" s="396"/>
      <c r="N654" s="397"/>
    </row>
    <row r="655" spans="1:14" x14ac:dyDescent="0.3">
      <c r="A655" s="406">
        <v>45595</v>
      </c>
      <c r="B655" s="415" t="s">
        <v>111</v>
      </c>
      <c r="C655" s="415" t="s">
        <v>112</v>
      </c>
      <c r="D655" s="666" t="s">
        <v>110</v>
      </c>
      <c r="E655" s="398">
        <v>9000</v>
      </c>
      <c r="F655" s="282">
        <v>3866</v>
      </c>
      <c r="G655" s="261">
        <f t="shared" si="10"/>
        <v>2.3279875840662183</v>
      </c>
      <c r="H655" s="639" t="s">
        <v>163</v>
      </c>
      <c r="I655" s="139" t="s">
        <v>43</v>
      </c>
      <c r="J655" s="303" t="s">
        <v>612</v>
      </c>
      <c r="K655" s="788" t="s">
        <v>1069</v>
      </c>
      <c r="L655" s="138" t="s">
        <v>44</v>
      </c>
      <c r="M655" s="396"/>
      <c r="N655" s="397"/>
    </row>
    <row r="656" spans="1:14" x14ac:dyDescent="0.3">
      <c r="A656" s="406">
        <v>45595</v>
      </c>
      <c r="B656" s="415" t="s">
        <v>111</v>
      </c>
      <c r="C656" s="415" t="s">
        <v>112</v>
      </c>
      <c r="D656" s="666" t="s">
        <v>110</v>
      </c>
      <c r="E656" s="398">
        <v>15000</v>
      </c>
      <c r="F656" s="282">
        <v>3866</v>
      </c>
      <c r="G656" s="261">
        <f t="shared" si="10"/>
        <v>3.8799793067770305</v>
      </c>
      <c r="H656" s="639" t="s">
        <v>163</v>
      </c>
      <c r="I656" s="139" t="s">
        <v>43</v>
      </c>
      <c r="J656" s="303" t="s">
        <v>612</v>
      </c>
      <c r="K656" s="788" t="s">
        <v>1069</v>
      </c>
      <c r="L656" s="138" t="s">
        <v>44</v>
      </c>
      <c r="M656" s="396"/>
      <c r="N656" s="397"/>
    </row>
    <row r="657" spans="1:14" x14ac:dyDescent="0.3">
      <c r="A657" s="137">
        <v>45595</v>
      </c>
      <c r="B657" s="138" t="s">
        <v>186</v>
      </c>
      <c r="C657" s="138" t="s">
        <v>112</v>
      </c>
      <c r="D657" s="139" t="s">
        <v>117</v>
      </c>
      <c r="E657" s="124">
        <v>19000</v>
      </c>
      <c r="F657" s="282">
        <v>3866</v>
      </c>
      <c r="G657" s="261">
        <f t="shared" si="10"/>
        <v>4.9146404552509058</v>
      </c>
      <c r="H657" s="639" t="s">
        <v>744</v>
      </c>
      <c r="I657" s="139" t="s">
        <v>43</v>
      </c>
      <c r="J657" s="303" t="s">
        <v>798</v>
      </c>
      <c r="K657" s="788" t="s">
        <v>1069</v>
      </c>
      <c r="L657" s="138" t="s">
        <v>44</v>
      </c>
      <c r="M657" s="396"/>
      <c r="N657" s="397"/>
    </row>
    <row r="658" spans="1:14" x14ac:dyDescent="0.3">
      <c r="A658" s="137">
        <v>45595</v>
      </c>
      <c r="B658" s="138" t="s">
        <v>186</v>
      </c>
      <c r="C658" s="138" t="s">
        <v>112</v>
      </c>
      <c r="D658" s="139" t="s">
        <v>117</v>
      </c>
      <c r="E658" s="124">
        <v>6000</v>
      </c>
      <c r="F658" s="282">
        <v>3866</v>
      </c>
      <c r="G658" s="261">
        <f t="shared" si="10"/>
        <v>1.5519917227108122</v>
      </c>
      <c r="H658" s="639" t="s">
        <v>744</v>
      </c>
      <c r="I658" s="139" t="s">
        <v>43</v>
      </c>
      <c r="J658" s="303" t="s">
        <v>798</v>
      </c>
      <c r="K658" s="788" t="s">
        <v>1069</v>
      </c>
      <c r="L658" s="138" t="s">
        <v>44</v>
      </c>
      <c r="M658" s="396"/>
      <c r="N658" s="397"/>
    </row>
    <row r="659" spans="1:14" x14ac:dyDescent="0.3">
      <c r="A659" s="137">
        <v>45595</v>
      </c>
      <c r="B659" s="138" t="s">
        <v>186</v>
      </c>
      <c r="C659" s="138" t="s">
        <v>112</v>
      </c>
      <c r="D659" s="139" t="s">
        <v>117</v>
      </c>
      <c r="E659" s="124">
        <v>5000</v>
      </c>
      <c r="F659" s="282">
        <v>3866</v>
      </c>
      <c r="G659" s="261">
        <f t="shared" si="10"/>
        <v>1.2933264355923435</v>
      </c>
      <c r="H659" s="639" t="s">
        <v>744</v>
      </c>
      <c r="I659" s="139" t="s">
        <v>43</v>
      </c>
      <c r="J659" s="303" t="s">
        <v>798</v>
      </c>
      <c r="K659" s="788" t="s">
        <v>1069</v>
      </c>
      <c r="L659" s="138" t="s">
        <v>44</v>
      </c>
      <c r="M659" s="396"/>
      <c r="N659" s="397"/>
    </row>
    <row r="660" spans="1:14" x14ac:dyDescent="0.3">
      <c r="A660" s="137">
        <v>45595</v>
      </c>
      <c r="B660" s="138" t="s">
        <v>186</v>
      </c>
      <c r="C660" s="138" t="s">
        <v>112</v>
      </c>
      <c r="D660" s="139" t="s">
        <v>117</v>
      </c>
      <c r="E660" s="124">
        <v>4000</v>
      </c>
      <c r="F660" s="282">
        <v>3866</v>
      </c>
      <c r="G660" s="261">
        <f t="shared" si="10"/>
        <v>1.0346611484738748</v>
      </c>
      <c r="H660" s="639" t="s">
        <v>744</v>
      </c>
      <c r="I660" s="139" t="s">
        <v>43</v>
      </c>
      <c r="J660" s="303" t="s">
        <v>798</v>
      </c>
      <c r="K660" s="788" t="s">
        <v>1069</v>
      </c>
      <c r="L660" s="138" t="s">
        <v>44</v>
      </c>
      <c r="M660" s="396"/>
      <c r="N660" s="397"/>
    </row>
    <row r="661" spans="1:14" x14ac:dyDescent="0.3">
      <c r="A661" s="137">
        <v>45595</v>
      </c>
      <c r="B661" s="138" t="s">
        <v>186</v>
      </c>
      <c r="C661" s="138" t="s">
        <v>112</v>
      </c>
      <c r="D661" s="139" t="s">
        <v>117</v>
      </c>
      <c r="E661" s="124">
        <v>21000</v>
      </c>
      <c r="F661" s="282">
        <v>3866</v>
      </c>
      <c r="G661" s="261">
        <f t="shared" si="10"/>
        <v>5.4319710294878432</v>
      </c>
      <c r="H661" s="639" t="s">
        <v>744</v>
      </c>
      <c r="I661" s="139" t="s">
        <v>43</v>
      </c>
      <c r="J661" s="303" t="s">
        <v>798</v>
      </c>
      <c r="K661" s="788" t="s">
        <v>1069</v>
      </c>
      <c r="L661" s="138" t="s">
        <v>44</v>
      </c>
      <c r="M661" s="396"/>
      <c r="N661" s="397"/>
    </row>
    <row r="662" spans="1:14" x14ac:dyDescent="0.3">
      <c r="A662" s="137">
        <v>45595</v>
      </c>
      <c r="B662" s="138" t="s">
        <v>111</v>
      </c>
      <c r="C662" s="138" t="s">
        <v>112</v>
      </c>
      <c r="D662" s="139" t="s">
        <v>117</v>
      </c>
      <c r="E662" s="142">
        <v>14000</v>
      </c>
      <c r="F662" s="282">
        <v>3866</v>
      </c>
      <c r="G662" s="261">
        <f t="shared" si="10"/>
        <v>3.6213140196585618</v>
      </c>
      <c r="H662" s="639" t="s">
        <v>123</v>
      </c>
      <c r="I662" s="139" t="s">
        <v>43</v>
      </c>
      <c r="J662" s="303" t="s">
        <v>852</v>
      </c>
      <c r="K662" s="788" t="s">
        <v>1069</v>
      </c>
      <c r="L662" s="138" t="s">
        <v>44</v>
      </c>
      <c r="M662" s="396"/>
      <c r="N662" s="397"/>
    </row>
    <row r="663" spans="1:14" x14ac:dyDescent="0.3">
      <c r="A663" s="137">
        <v>45595</v>
      </c>
      <c r="B663" s="138" t="s">
        <v>111</v>
      </c>
      <c r="C663" s="138" t="s">
        <v>112</v>
      </c>
      <c r="D663" s="139" t="s">
        <v>117</v>
      </c>
      <c r="E663" s="142">
        <v>9000</v>
      </c>
      <c r="F663" s="282">
        <v>3866</v>
      </c>
      <c r="G663" s="261">
        <f t="shared" si="10"/>
        <v>2.3279875840662183</v>
      </c>
      <c r="H663" s="639" t="s">
        <v>123</v>
      </c>
      <c r="I663" s="139" t="s">
        <v>43</v>
      </c>
      <c r="J663" s="303" t="s">
        <v>852</v>
      </c>
      <c r="K663" s="788" t="s">
        <v>1069</v>
      </c>
      <c r="L663" s="138" t="s">
        <v>44</v>
      </c>
      <c r="M663" s="396"/>
      <c r="N663" s="397"/>
    </row>
    <row r="664" spans="1:14" x14ac:dyDescent="0.3">
      <c r="A664" s="137">
        <v>45595</v>
      </c>
      <c r="B664" s="138" t="s">
        <v>111</v>
      </c>
      <c r="C664" s="138" t="s">
        <v>112</v>
      </c>
      <c r="D664" s="139" t="s">
        <v>117</v>
      </c>
      <c r="E664" s="142">
        <v>10000</v>
      </c>
      <c r="F664" s="282">
        <v>3866</v>
      </c>
      <c r="G664" s="261">
        <f t="shared" si="10"/>
        <v>2.586652871184687</v>
      </c>
      <c r="H664" s="639" t="s">
        <v>123</v>
      </c>
      <c r="I664" s="139" t="s">
        <v>43</v>
      </c>
      <c r="J664" s="303" t="s">
        <v>852</v>
      </c>
      <c r="K664" s="788" t="s">
        <v>1069</v>
      </c>
      <c r="L664" s="138" t="s">
        <v>44</v>
      </c>
      <c r="M664" s="396"/>
      <c r="N664" s="397"/>
    </row>
    <row r="665" spans="1:14" x14ac:dyDescent="0.3">
      <c r="A665" s="137">
        <v>45595</v>
      </c>
      <c r="B665" s="291" t="s">
        <v>778</v>
      </c>
      <c r="C665" s="291" t="s">
        <v>122</v>
      </c>
      <c r="D665" s="427" t="s">
        <v>117</v>
      </c>
      <c r="E665" s="142">
        <v>3000</v>
      </c>
      <c r="F665" s="282">
        <v>3866</v>
      </c>
      <c r="G665" s="261">
        <f t="shared" si="10"/>
        <v>0.7759958613554061</v>
      </c>
      <c r="H665" s="639" t="s">
        <v>123</v>
      </c>
      <c r="I665" s="139" t="s">
        <v>43</v>
      </c>
      <c r="J665" s="303" t="s">
        <v>852</v>
      </c>
      <c r="K665" s="788" t="s">
        <v>1069</v>
      </c>
      <c r="L665" s="138" t="s">
        <v>44</v>
      </c>
      <c r="M665" s="396"/>
      <c r="N665" s="397"/>
    </row>
    <row r="666" spans="1:14" x14ac:dyDescent="0.3">
      <c r="A666" s="137">
        <v>45595</v>
      </c>
      <c r="B666" s="138" t="s">
        <v>779</v>
      </c>
      <c r="C666" s="138" t="s">
        <v>122</v>
      </c>
      <c r="D666" s="139" t="s">
        <v>117</v>
      </c>
      <c r="E666" s="142">
        <v>10000</v>
      </c>
      <c r="F666" s="282">
        <v>3866</v>
      </c>
      <c r="G666" s="261">
        <f t="shared" si="10"/>
        <v>2.586652871184687</v>
      </c>
      <c r="H666" s="639" t="s">
        <v>123</v>
      </c>
      <c r="I666" s="139" t="s">
        <v>43</v>
      </c>
      <c r="J666" s="303" t="s">
        <v>852</v>
      </c>
      <c r="K666" s="788" t="s">
        <v>1069</v>
      </c>
      <c r="L666" s="138" t="s">
        <v>44</v>
      </c>
      <c r="M666" s="396"/>
      <c r="N666" s="397"/>
    </row>
    <row r="667" spans="1:14" x14ac:dyDescent="0.3">
      <c r="A667" s="137">
        <v>45595</v>
      </c>
      <c r="B667" s="138" t="s">
        <v>780</v>
      </c>
      <c r="C667" s="138" t="s">
        <v>122</v>
      </c>
      <c r="D667" s="139" t="s">
        <v>117</v>
      </c>
      <c r="E667" s="142">
        <v>8000</v>
      </c>
      <c r="F667" s="282">
        <v>3866</v>
      </c>
      <c r="G667" s="261">
        <f t="shared" si="10"/>
        <v>2.0693222969477496</v>
      </c>
      <c r="H667" s="639" t="s">
        <v>123</v>
      </c>
      <c r="I667" s="139" t="s">
        <v>43</v>
      </c>
      <c r="J667" s="303" t="s">
        <v>852</v>
      </c>
      <c r="K667" s="788" t="s">
        <v>1069</v>
      </c>
      <c r="L667" s="138" t="s">
        <v>44</v>
      </c>
      <c r="M667" s="396"/>
      <c r="N667" s="397"/>
    </row>
    <row r="668" spans="1:14" x14ac:dyDescent="0.3">
      <c r="A668" s="406">
        <v>45595</v>
      </c>
      <c r="B668" s="126" t="s">
        <v>111</v>
      </c>
      <c r="C668" s="126" t="s">
        <v>112</v>
      </c>
      <c r="D668" s="126" t="s">
        <v>14</v>
      </c>
      <c r="E668" s="790">
        <v>10000</v>
      </c>
      <c r="F668" s="282">
        <v>3866</v>
      </c>
      <c r="G668" s="261">
        <f t="shared" si="10"/>
        <v>2.586652871184687</v>
      </c>
      <c r="H668" s="639" t="s">
        <v>196</v>
      </c>
      <c r="I668" s="139" t="s">
        <v>43</v>
      </c>
      <c r="J668" s="363" t="s">
        <v>1052</v>
      </c>
      <c r="K668" s="788" t="s">
        <v>1069</v>
      </c>
      <c r="L668" s="138" t="s">
        <v>44</v>
      </c>
      <c r="M668" s="396"/>
      <c r="N668" s="397"/>
    </row>
    <row r="669" spans="1:14" x14ac:dyDescent="0.3">
      <c r="A669" s="406">
        <v>45595</v>
      </c>
      <c r="B669" s="126" t="s">
        <v>111</v>
      </c>
      <c r="C669" s="126" t="s">
        <v>112</v>
      </c>
      <c r="D669" s="126" t="s">
        <v>14</v>
      </c>
      <c r="E669" s="790">
        <v>10000</v>
      </c>
      <c r="F669" s="282">
        <v>3866</v>
      </c>
      <c r="G669" s="261">
        <f t="shared" si="10"/>
        <v>2.586652871184687</v>
      </c>
      <c r="H669" s="639" t="s">
        <v>196</v>
      </c>
      <c r="I669" s="139" t="s">
        <v>43</v>
      </c>
      <c r="J669" s="363" t="s">
        <v>1052</v>
      </c>
      <c r="K669" s="788" t="s">
        <v>1069</v>
      </c>
      <c r="L669" s="138" t="s">
        <v>44</v>
      </c>
      <c r="M669" s="396"/>
      <c r="N669" s="397"/>
    </row>
    <row r="670" spans="1:14" x14ac:dyDescent="0.3">
      <c r="A670" s="406">
        <v>45595</v>
      </c>
      <c r="B670" s="126" t="s">
        <v>111</v>
      </c>
      <c r="C670" s="126" t="s">
        <v>112</v>
      </c>
      <c r="D670" s="126" t="s">
        <v>14</v>
      </c>
      <c r="E670" s="790">
        <v>1000</v>
      </c>
      <c r="F670" s="282">
        <v>3866</v>
      </c>
      <c r="G670" s="261">
        <f t="shared" si="10"/>
        <v>0.2586652871184687</v>
      </c>
      <c r="H670" s="639" t="s">
        <v>196</v>
      </c>
      <c r="I670" s="139" t="s">
        <v>43</v>
      </c>
      <c r="J670" s="363" t="s">
        <v>1052</v>
      </c>
      <c r="K670" s="788" t="s">
        <v>1069</v>
      </c>
      <c r="L670" s="138" t="s">
        <v>44</v>
      </c>
      <c r="M670" s="396"/>
      <c r="N670" s="397"/>
    </row>
    <row r="671" spans="1:14" x14ac:dyDescent="0.3">
      <c r="A671" s="406">
        <v>45595</v>
      </c>
      <c r="B671" s="126" t="s">
        <v>111</v>
      </c>
      <c r="C671" s="126" t="s">
        <v>112</v>
      </c>
      <c r="D671" s="126" t="s">
        <v>14</v>
      </c>
      <c r="E671" s="790">
        <v>1000</v>
      </c>
      <c r="F671" s="282">
        <v>3866</v>
      </c>
      <c r="G671" s="261">
        <f t="shared" si="10"/>
        <v>0.2586652871184687</v>
      </c>
      <c r="H671" s="639" t="s">
        <v>196</v>
      </c>
      <c r="I671" s="139" t="s">
        <v>43</v>
      </c>
      <c r="J671" s="363" t="s">
        <v>1052</v>
      </c>
      <c r="K671" s="788" t="s">
        <v>1069</v>
      </c>
      <c r="L671" s="138" t="s">
        <v>44</v>
      </c>
      <c r="M671" s="396"/>
      <c r="N671" s="397"/>
    </row>
    <row r="672" spans="1:14" x14ac:dyDescent="0.3">
      <c r="A672" s="406">
        <v>45595</v>
      </c>
      <c r="B672" s="126" t="s">
        <v>1000</v>
      </c>
      <c r="C672" s="415" t="s">
        <v>269</v>
      </c>
      <c r="D672" s="126" t="s">
        <v>79</v>
      </c>
      <c r="E672" s="790">
        <v>13000</v>
      </c>
      <c r="F672" s="282">
        <v>3866</v>
      </c>
      <c r="G672" s="261">
        <f t="shared" si="10"/>
        <v>3.3626487325400931</v>
      </c>
      <c r="H672" s="639" t="s">
        <v>196</v>
      </c>
      <c r="I672" s="139" t="s">
        <v>43</v>
      </c>
      <c r="J672" s="363" t="s">
        <v>1054</v>
      </c>
      <c r="K672" s="788" t="s">
        <v>1069</v>
      </c>
      <c r="L672" s="138" t="s">
        <v>44</v>
      </c>
      <c r="M672" s="396"/>
      <c r="N672" s="397"/>
    </row>
    <row r="673" spans="1:14" x14ac:dyDescent="0.3">
      <c r="A673" s="406">
        <v>45595</v>
      </c>
      <c r="B673" s="126" t="s">
        <v>786</v>
      </c>
      <c r="C673" s="126" t="s">
        <v>115</v>
      </c>
      <c r="D673" s="126" t="s">
        <v>79</v>
      </c>
      <c r="E673" s="790">
        <v>300000</v>
      </c>
      <c r="F673" s="282">
        <v>3866</v>
      </c>
      <c r="G673" s="261">
        <f t="shared" si="10"/>
        <v>77.599586135540605</v>
      </c>
      <c r="H673" s="639" t="s">
        <v>196</v>
      </c>
      <c r="I673" s="139" t="s">
        <v>43</v>
      </c>
      <c r="J673" s="363" t="s">
        <v>1059</v>
      </c>
      <c r="K673" s="788" t="s">
        <v>1069</v>
      </c>
      <c r="L673" s="138" t="s">
        <v>44</v>
      </c>
      <c r="M673" s="396"/>
      <c r="N673" s="397"/>
    </row>
    <row r="674" spans="1:14" x14ac:dyDescent="0.3">
      <c r="A674" s="406">
        <v>45595</v>
      </c>
      <c r="B674" s="126" t="s">
        <v>787</v>
      </c>
      <c r="C674" s="126" t="s">
        <v>115</v>
      </c>
      <c r="D674" s="126" t="s">
        <v>79</v>
      </c>
      <c r="E674" s="790">
        <v>113500</v>
      </c>
      <c r="F674" s="282">
        <v>3866</v>
      </c>
      <c r="G674" s="261">
        <f t="shared" si="10"/>
        <v>29.358510087946197</v>
      </c>
      <c r="H674" s="639" t="s">
        <v>196</v>
      </c>
      <c r="I674" s="139" t="s">
        <v>43</v>
      </c>
      <c r="J674" s="363" t="s">
        <v>1054</v>
      </c>
      <c r="K674" s="788" t="s">
        <v>1069</v>
      </c>
      <c r="L674" s="138" t="s">
        <v>44</v>
      </c>
      <c r="M674" s="396"/>
      <c r="N674" s="397"/>
    </row>
    <row r="675" spans="1:14" x14ac:dyDescent="0.3">
      <c r="A675" s="137">
        <v>45595</v>
      </c>
      <c r="B675" s="138" t="s">
        <v>186</v>
      </c>
      <c r="C675" s="138" t="s">
        <v>112</v>
      </c>
      <c r="D675" s="139" t="s">
        <v>117</v>
      </c>
      <c r="E675" s="124">
        <v>25000</v>
      </c>
      <c r="F675" s="282">
        <v>3866</v>
      </c>
      <c r="G675" s="261">
        <f t="shared" si="10"/>
        <v>6.466632177961718</v>
      </c>
      <c r="H675" s="639" t="s">
        <v>742</v>
      </c>
      <c r="I675" s="139" t="s">
        <v>43</v>
      </c>
      <c r="J675" s="303" t="s">
        <v>808</v>
      </c>
      <c r="K675" s="788" t="s">
        <v>1069</v>
      </c>
      <c r="L675" s="138" t="s">
        <v>44</v>
      </c>
      <c r="M675" s="396"/>
      <c r="N675" s="397"/>
    </row>
    <row r="676" spans="1:14" x14ac:dyDescent="0.3">
      <c r="A676" s="137">
        <v>45595</v>
      </c>
      <c r="B676" s="138" t="s">
        <v>186</v>
      </c>
      <c r="C676" s="138" t="s">
        <v>112</v>
      </c>
      <c r="D676" s="139" t="s">
        <v>117</v>
      </c>
      <c r="E676" s="348">
        <v>10000</v>
      </c>
      <c r="F676" s="282">
        <v>3866</v>
      </c>
      <c r="G676" s="261">
        <f t="shared" si="10"/>
        <v>2.586652871184687</v>
      </c>
      <c r="H676" s="639" t="s">
        <v>742</v>
      </c>
      <c r="I676" s="139" t="s">
        <v>43</v>
      </c>
      <c r="J676" s="303" t="s">
        <v>808</v>
      </c>
      <c r="K676" s="788" t="s">
        <v>1069</v>
      </c>
      <c r="L676" s="138" t="s">
        <v>44</v>
      </c>
      <c r="M676" s="396"/>
      <c r="N676" s="397"/>
    </row>
    <row r="677" spans="1:14" x14ac:dyDescent="0.3">
      <c r="A677" s="137">
        <v>45595</v>
      </c>
      <c r="B677" s="138" t="s">
        <v>186</v>
      </c>
      <c r="C677" s="138" t="s">
        <v>112</v>
      </c>
      <c r="D677" s="139" t="s">
        <v>117</v>
      </c>
      <c r="E677" s="124">
        <v>10000</v>
      </c>
      <c r="F677" s="282">
        <v>3866</v>
      </c>
      <c r="G677" s="261">
        <f t="shared" si="10"/>
        <v>2.586652871184687</v>
      </c>
      <c r="H677" s="639" t="s">
        <v>742</v>
      </c>
      <c r="I677" s="139" t="s">
        <v>43</v>
      </c>
      <c r="J677" s="303" t="s">
        <v>808</v>
      </c>
      <c r="K677" s="788" t="s">
        <v>1069</v>
      </c>
      <c r="L677" s="138" t="s">
        <v>44</v>
      </c>
      <c r="M677" s="396"/>
      <c r="N677" s="397"/>
    </row>
    <row r="678" spans="1:14" x14ac:dyDescent="0.3">
      <c r="A678" s="137">
        <v>45595</v>
      </c>
      <c r="B678" s="138" t="s">
        <v>186</v>
      </c>
      <c r="C678" s="138" t="s">
        <v>112</v>
      </c>
      <c r="D678" s="139" t="s">
        <v>117</v>
      </c>
      <c r="E678" s="142">
        <v>10000</v>
      </c>
      <c r="F678" s="282">
        <v>3866</v>
      </c>
      <c r="G678" s="261">
        <f t="shared" si="10"/>
        <v>2.586652871184687</v>
      </c>
      <c r="H678" s="639" t="s">
        <v>742</v>
      </c>
      <c r="I678" s="139" t="s">
        <v>43</v>
      </c>
      <c r="J678" s="303" t="s">
        <v>808</v>
      </c>
      <c r="K678" s="788" t="s">
        <v>1069</v>
      </c>
      <c r="L678" s="138" t="s">
        <v>44</v>
      </c>
      <c r="M678" s="396"/>
      <c r="N678" s="397"/>
    </row>
    <row r="679" spans="1:14" x14ac:dyDescent="0.3">
      <c r="A679" s="137">
        <v>45595</v>
      </c>
      <c r="B679" s="138" t="s">
        <v>186</v>
      </c>
      <c r="C679" s="138" t="s">
        <v>112</v>
      </c>
      <c r="D679" s="139" t="s">
        <v>117</v>
      </c>
      <c r="E679" s="142">
        <v>8000</v>
      </c>
      <c r="F679" s="282">
        <v>3866</v>
      </c>
      <c r="G679" s="261">
        <f t="shared" si="10"/>
        <v>2.0693222969477496</v>
      </c>
      <c r="H679" s="639" t="s">
        <v>742</v>
      </c>
      <c r="I679" s="139" t="s">
        <v>43</v>
      </c>
      <c r="J679" s="303" t="s">
        <v>808</v>
      </c>
      <c r="K679" s="788" t="s">
        <v>1069</v>
      </c>
      <c r="L679" s="138" t="s">
        <v>44</v>
      </c>
      <c r="M679" s="396"/>
      <c r="N679" s="397"/>
    </row>
    <row r="680" spans="1:14" x14ac:dyDescent="0.3">
      <c r="A680" s="137">
        <v>45595</v>
      </c>
      <c r="B680" s="138" t="s">
        <v>186</v>
      </c>
      <c r="C680" s="138" t="s">
        <v>112</v>
      </c>
      <c r="D680" s="139" t="s">
        <v>117</v>
      </c>
      <c r="E680" s="142">
        <v>20000</v>
      </c>
      <c r="F680" s="282">
        <v>3866</v>
      </c>
      <c r="G680" s="261">
        <f t="shared" si="10"/>
        <v>5.173305742369374</v>
      </c>
      <c r="H680" s="639" t="s">
        <v>742</v>
      </c>
      <c r="I680" s="139" t="s">
        <v>43</v>
      </c>
      <c r="J680" s="303" t="s">
        <v>808</v>
      </c>
      <c r="K680" s="788" t="s">
        <v>1069</v>
      </c>
      <c r="L680" s="138" t="s">
        <v>44</v>
      </c>
      <c r="M680" s="396"/>
      <c r="N680" s="397"/>
    </row>
    <row r="681" spans="1:14" x14ac:dyDescent="0.3">
      <c r="A681" s="137">
        <v>45595</v>
      </c>
      <c r="B681" s="291" t="s">
        <v>950</v>
      </c>
      <c r="C681" s="291" t="s">
        <v>697</v>
      </c>
      <c r="D681" s="427" t="s">
        <v>14</v>
      </c>
      <c r="E681" s="134">
        <v>87600</v>
      </c>
      <c r="F681" s="282">
        <v>3866</v>
      </c>
      <c r="G681" s="261">
        <f t="shared" si="10"/>
        <v>22.65907915157786</v>
      </c>
      <c r="H681" s="639" t="s">
        <v>41</v>
      </c>
      <c r="I681" s="139" t="s">
        <v>43</v>
      </c>
      <c r="J681" s="303" t="s">
        <v>941</v>
      </c>
      <c r="K681" s="788" t="s">
        <v>1069</v>
      </c>
      <c r="L681" s="138" t="s">
        <v>44</v>
      </c>
      <c r="M681" s="396"/>
      <c r="N681" s="397"/>
    </row>
    <row r="682" spans="1:14" x14ac:dyDescent="0.3">
      <c r="A682" s="137">
        <v>45595</v>
      </c>
      <c r="B682" s="138" t="s">
        <v>1022</v>
      </c>
      <c r="C682" s="138" t="s">
        <v>115</v>
      </c>
      <c r="D682" s="139" t="s">
        <v>79</v>
      </c>
      <c r="E682" s="917">
        <v>1888000</v>
      </c>
      <c r="F682" s="282">
        <v>3866</v>
      </c>
      <c r="G682" s="261">
        <f t="shared" si="10"/>
        <v>488.36006207966892</v>
      </c>
      <c r="H682" s="639" t="s">
        <v>153</v>
      </c>
      <c r="I682" s="139" t="s">
        <v>43</v>
      </c>
      <c r="J682" s="303" t="s">
        <v>1057</v>
      </c>
      <c r="K682" s="788" t="s">
        <v>1069</v>
      </c>
      <c r="L682" s="138" t="s">
        <v>44</v>
      </c>
      <c r="M682" s="396"/>
      <c r="N682" s="397"/>
    </row>
    <row r="683" spans="1:14" x14ac:dyDescent="0.3">
      <c r="A683" s="137">
        <v>45595</v>
      </c>
      <c r="B683" s="291" t="s">
        <v>1014</v>
      </c>
      <c r="C683" s="291" t="s">
        <v>1004</v>
      </c>
      <c r="D683" s="427" t="s">
        <v>79</v>
      </c>
      <c r="E683" s="917">
        <v>3000</v>
      </c>
      <c r="F683" s="282">
        <v>3866</v>
      </c>
      <c r="G683" s="261">
        <f t="shared" si="10"/>
        <v>0.7759958613554061</v>
      </c>
      <c r="H683" s="639" t="s">
        <v>153</v>
      </c>
      <c r="I683" s="139" t="s">
        <v>43</v>
      </c>
      <c r="J683" s="303" t="s">
        <v>1056</v>
      </c>
      <c r="K683" s="788" t="s">
        <v>1069</v>
      </c>
      <c r="L683" s="138" t="s">
        <v>44</v>
      </c>
      <c r="M683" s="396"/>
      <c r="N683" s="397"/>
    </row>
    <row r="684" spans="1:14" x14ac:dyDescent="0.3">
      <c r="A684" s="137">
        <v>45595</v>
      </c>
      <c r="B684" s="138" t="s">
        <v>1024</v>
      </c>
      <c r="C684" s="138" t="s">
        <v>126</v>
      </c>
      <c r="D684" s="139" t="s">
        <v>117</v>
      </c>
      <c r="E684" s="917">
        <v>81400</v>
      </c>
      <c r="F684" s="282">
        <v>3866</v>
      </c>
      <c r="G684" s="261">
        <f t="shared" si="10"/>
        <v>21.055354371443354</v>
      </c>
      <c r="H684" s="639" t="s">
        <v>148</v>
      </c>
      <c r="I684" s="139" t="s">
        <v>43</v>
      </c>
      <c r="J684" s="303" t="s">
        <v>1058</v>
      </c>
      <c r="K684" s="788" t="s">
        <v>1069</v>
      </c>
      <c r="L684" s="138"/>
      <c r="M684" s="396"/>
      <c r="N684" s="397"/>
    </row>
    <row r="685" spans="1:14" x14ac:dyDescent="0.3">
      <c r="A685" s="406">
        <v>45596</v>
      </c>
      <c r="B685" s="126" t="s">
        <v>111</v>
      </c>
      <c r="C685" s="126" t="s">
        <v>112</v>
      </c>
      <c r="D685" s="126" t="s">
        <v>14</v>
      </c>
      <c r="E685" s="790">
        <v>10000</v>
      </c>
      <c r="F685" s="282">
        <v>3866</v>
      </c>
      <c r="G685" s="261">
        <f t="shared" si="10"/>
        <v>2.586652871184687</v>
      </c>
      <c r="H685" s="639" t="s">
        <v>196</v>
      </c>
      <c r="I685" s="139" t="s">
        <v>43</v>
      </c>
      <c r="J685" s="363" t="s">
        <v>1060</v>
      </c>
      <c r="K685" s="788" t="s">
        <v>1069</v>
      </c>
      <c r="L685" s="138" t="s">
        <v>44</v>
      </c>
      <c r="M685" s="396"/>
      <c r="N685" s="397"/>
    </row>
    <row r="686" spans="1:14" x14ac:dyDescent="0.3">
      <c r="A686" s="406">
        <v>45596</v>
      </c>
      <c r="B686" s="126" t="s">
        <v>111</v>
      </c>
      <c r="C686" s="126" t="s">
        <v>112</v>
      </c>
      <c r="D686" s="126" t="s">
        <v>14</v>
      </c>
      <c r="E686" s="790">
        <v>10000</v>
      </c>
      <c r="F686" s="282">
        <v>3866</v>
      </c>
      <c r="G686" s="261">
        <f t="shared" si="10"/>
        <v>2.586652871184687</v>
      </c>
      <c r="H686" s="639" t="s">
        <v>196</v>
      </c>
      <c r="I686" s="139" t="s">
        <v>43</v>
      </c>
      <c r="J686" s="363" t="s">
        <v>1060</v>
      </c>
      <c r="K686" s="788" t="s">
        <v>1069</v>
      </c>
      <c r="L686" s="138" t="s">
        <v>44</v>
      </c>
      <c r="M686" s="396"/>
      <c r="N686" s="397"/>
    </row>
    <row r="687" spans="1:14" x14ac:dyDescent="0.3">
      <c r="A687" s="137">
        <v>45596</v>
      </c>
      <c r="B687" s="138" t="s">
        <v>186</v>
      </c>
      <c r="C687" s="138" t="s">
        <v>112</v>
      </c>
      <c r="D687" s="139" t="s">
        <v>117</v>
      </c>
      <c r="E687" s="348">
        <v>20000</v>
      </c>
      <c r="F687" s="282">
        <v>3866</v>
      </c>
      <c r="G687" s="261">
        <f t="shared" si="10"/>
        <v>5.173305742369374</v>
      </c>
      <c r="H687" s="639" t="s">
        <v>744</v>
      </c>
      <c r="I687" s="139" t="s">
        <v>43</v>
      </c>
      <c r="J687" s="303" t="s">
        <v>799</v>
      </c>
      <c r="K687" s="788" t="s">
        <v>1069</v>
      </c>
      <c r="L687" s="138" t="s">
        <v>44</v>
      </c>
      <c r="M687" s="396"/>
      <c r="N687" s="397"/>
    </row>
    <row r="688" spans="1:14" x14ac:dyDescent="0.3">
      <c r="A688" s="137">
        <v>45596</v>
      </c>
      <c r="B688" s="138" t="s">
        <v>186</v>
      </c>
      <c r="C688" s="138" t="s">
        <v>112</v>
      </c>
      <c r="D688" s="139" t="s">
        <v>117</v>
      </c>
      <c r="E688" s="124">
        <v>6000</v>
      </c>
      <c r="F688" s="282">
        <v>3866</v>
      </c>
      <c r="G688" s="261">
        <f t="shared" si="10"/>
        <v>1.5519917227108122</v>
      </c>
      <c r="H688" s="639" t="s">
        <v>744</v>
      </c>
      <c r="I688" s="139" t="s">
        <v>43</v>
      </c>
      <c r="J688" s="303" t="s">
        <v>799</v>
      </c>
      <c r="K688" s="788" t="s">
        <v>1069</v>
      </c>
      <c r="L688" s="138" t="s">
        <v>44</v>
      </c>
      <c r="M688" s="396"/>
      <c r="N688" s="397"/>
    </row>
    <row r="689" spans="1:14" x14ac:dyDescent="0.3">
      <c r="A689" s="137">
        <v>45596</v>
      </c>
      <c r="B689" s="138" t="s">
        <v>186</v>
      </c>
      <c r="C689" s="138" t="s">
        <v>112</v>
      </c>
      <c r="D689" s="139" t="s">
        <v>117</v>
      </c>
      <c r="E689" s="124">
        <v>12000</v>
      </c>
      <c r="F689" s="282">
        <v>3866</v>
      </c>
      <c r="G689" s="261">
        <f t="shared" si="10"/>
        <v>3.1039834454216244</v>
      </c>
      <c r="H689" s="639" t="s">
        <v>744</v>
      </c>
      <c r="I689" s="139" t="s">
        <v>43</v>
      </c>
      <c r="J689" s="303" t="s">
        <v>799</v>
      </c>
      <c r="K689" s="788" t="s">
        <v>1069</v>
      </c>
      <c r="L689" s="138" t="s">
        <v>44</v>
      </c>
      <c r="M689" s="396"/>
      <c r="N689" s="397"/>
    </row>
    <row r="690" spans="1:14" x14ac:dyDescent="0.3">
      <c r="A690" s="137">
        <v>45596</v>
      </c>
      <c r="B690" s="138" t="s">
        <v>186</v>
      </c>
      <c r="C690" s="138" t="s">
        <v>112</v>
      </c>
      <c r="D690" s="139" t="s">
        <v>117</v>
      </c>
      <c r="E690" s="348">
        <v>5000</v>
      </c>
      <c r="F690" s="282">
        <v>3866</v>
      </c>
      <c r="G690" s="261">
        <f t="shared" si="10"/>
        <v>1.2933264355923435</v>
      </c>
      <c r="H690" s="639" t="s">
        <v>744</v>
      </c>
      <c r="I690" s="139" t="s">
        <v>43</v>
      </c>
      <c r="J690" s="303" t="s">
        <v>799</v>
      </c>
      <c r="K690" s="788" t="s">
        <v>1069</v>
      </c>
      <c r="L690" s="138" t="s">
        <v>44</v>
      </c>
      <c r="M690" s="396"/>
      <c r="N690" s="397"/>
    </row>
    <row r="691" spans="1:14" x14ac:dyDescent="0.3">
      <c r="A691" s="137">
        <v>45596</v>
      </c>
      <c r="B691" s="138" t="s">
        <v>186</v>
      </c>
      <c r="C691" s="138" t="s">
        <v>112</v>
      </c>
      <c r="D691" s="139" t="s">
        <v>117</v>
      </c>
      <c r="E691" s="124">
        <v>3000</v>
      </c>
      <c r="F691" s="282">
        <v>3866</v>
      </c>
      <c r="G691" s="261">
        <f t="shared" si="10"/>
        <v>0.7759958613554061</v>
      </c>
      <c r="H691" s="639" t="s">
        <v>744</v>
      </c>
      <c r="I691" s="139" t="s">
        <v>43</v>
      </c>
      <c r="J691" s="303" t="s">
        <v>799</v>
      </c>
      <c r="K691" s="788" t="s">
        <v>1069</v>
      </c>
      <c r="L691" s="138" t="s">
        <v>44</v>
      </c>
      <c r="M691" s="396"/>
      <c r="N691" s="397"/>
    </row>
    <row r="692" spans="1:14" x14ac:dyDescent="0.3">
      <c r="A692" s="137">
        <v>45596</v>
      </c>
      <c r="B692" s="138" t="s">
        <v>186</v>
      </c>
      <c r="C692" s="138" t="s">
        <v>112</v>
      </c>
      <c r="D692" s="139" t="s">
        <v>117</v>
      </c>
      <c r="E692" s="142">
        <v>18000</v>
      </c>
      <c r="F692" s="282">
        <v>3866</v>
      </c>
      <c r="G692" s="261">
        <f t="shared" si="10"/>
        <v>4.6559751681324366</v>
      </c>
      <c r="H692" s="639" t="s">
        <v>744</v>
      </c>
      <c r="I692" s="139" t="s">
        <v>43</v>
      </c>
      <c r="J692" s="303" t="s">
        <v>799</v>
      </c>
      <c r="K692" s="788" t="s">
        <v>1069</v>
      </c>
      <c r="L692" s="138" t="s">
        <v>44</v>
      </c>
      <c r="M692" s="396"/>
      <c r="N692" s="397"/>
    </row>
    <row r="693" spans="1:14" x14ac:dyDescent="0.3">
      <c r="A693" s="137">
        <v>45596</v>
      </c>
      <c r="B693" s="138" t="s">
        <v>111</v>
      </c>
      <c r="C693" s="138" t="s">
        <v>112</v>
      </c>
      <c r="D693" s="427" t="s">
        <v>117</v>
      </c>
      <c r="E693" s="142">
        <v>8000</v>
      </c>
      <c r="F693" s="282">
        <v>3866</v>
      </c>
      <c r="G693" s="261">
        <f t="shared" si="10"/>
        <v>2.0693222969477496</v>
      </c>
      <c r="H693" s="639" t="s">
        <v>123</v>
      </c>
      <c r="I693" s="139" t="s">
        <v>43</v>
      </c>
      <c r="J693" s="303" t="s">
        <v>872</v>
      </c>
      <c r="K693" s="788" t="s">
        <v>1069</v>
      </c>
      <c r="L693" s="138" t="s">
        <v>44</v>
      </c>
      <c r="M693" s="396"/>
      <c r="N693" s="397"/>
    </row>
    <row r="694" spans="1:14" x14ac:dyDescent="0.3">
      <c r="A694" s="137">
        <v>45596</v>
      </c>
      <c r="B694" s="138" t="s">
        <v>111</v>
      </c>
      <c r="C694" s="138" t="s">
        <v>112</v>
      </c>
      <c r="D694" s="427" t="s">
        <v>117</v>
      </c>
      <c r="E694" s="142">
        <v>4000</v>
      </c>
      <c r="F694" s="282">
        <v>3866</v>
      </c>
      <c r="G694" s="261">
        <f t="shared" si="10"/>
        <v>1.0346611484738748</v>
      </c>
      <c r="H694" s="639" t="s">
        <v>123</v>
      </c>
      <c r="I694" s="139" t="s">
        <v>43</v>
      </c>
      <c r="J694" s="303" t="s">
        <v>872</v>
      </c>
      <c r="K694" s="788" t="s">
        <v>1069</v>
      </c>
      <c r="L694" s="138" t="s">
        <v>44</v>
      </c>
      <c r="M694" s="396"/>
      <c r="N694" s="397"/>
    </row>
    <row r="695" spans="1:14" x14ac:dyDescent="0.3">
      <c r="A695" s="137">
        <v>45596</v>
      </c>
      <c r="B695" s="138" t="s">
        <v>111</v>
      </c>
      <c r="C695" s="138" t="s">
        <v>112</v>
      </c>
      <c r="D695" s="427" t="s">
        <v>117</v>
      </c>
      <c r="E695" s="142">
        <v>15000</v>
      </c>
      <c r="F695" s="282">
        <v>3866</v>
      </c>
      <c r="G695" s="261">
        <f t="shared" si="10"/>
        <v>3.8799793067770305</v>
      </c>
      <c r="H695" s="639" t="s">
        <v>123</v>
      </c>
      <c r="I695" s="139" t="s">
        <v>43</v>
      </c>
      <c r="J695" s="303" t="s">
        <v>872</v>
      </c>
      <c r="K695" s="788" t="s">
        <v>1069</v>
      </c>
      <c r="L695" s="138" t="s">
        <v>44</v>
      </c>
      <c r="M695" s="396"/>
      <c r="N695" s="397"/>
    </row>
    <row r="696" spans="1:14" x14ac:dyDescent="0.3">
      <c r="A696" s="137">
        <v>45596</v>
      </c>
      <c r="B696" s="138" t="s">
        <v>111</v>
      </c>
      <c r="C696" s="138" t="s">
        <v>112</v>
      </c>
      <c r="D696" s="427" t="s">
        <v>117</v>
      </c>
      <c r="E696" s="142">
        <v>9000</v>
      </c>
      <c r="F696" s="282">
        <v>3866</v>
      </c>
      <c r="G696" s="261">
        <f t="shared" si="10"/>
        <v>2.3279875840662183</v>
      </c>
      <c r="H696" s="639" t="s">
        <v>123</v>
      </c>
      <c r="I696" s="139" t="s">
        <v>43</v>
      </c>
      <c r="J696" s="303" t="s">
        <v>872</v>
      </c>
      <c r="K696" s="788" t="s">
        <v>1069</v>
      </c>
      <c r="L696" s="138" t="s">
        <v>44</v>
      </c>
      <c r="M696" s="396"/>
      <c r="N696" s="397"/>
    </row>
    <row r="697" spans="1:14" x14ac:dyDescent="0.3">
      <c r="A697" s="137">
        <v>45596</v>
      </c>
      <c r="B697" s="138" t="s">
        <v>894</v>
      </c>
      <c r="C697" s="138" t="s">
        <v>122</v>
      </c>
      <c r="D697" s="427" t="s">
        <v>117</v>
      </c>
      <c r="E697" s="142">
        <v>10000</v>
      </c>
      <c r="F697" s="282">
        <v>3866</v>
      </c>
      <c r="G697" s="261">
        <f t="shared" si="10"/>
        <v>2.586652871184687</v>
      </c>
      <c r="H697" s="639" t="s">
        <v>123</v>
      </c>
      <c r="I697" s="139" t="s">
        <v>43</v>
      </c>
      <c r="J697" s="303" t="s">
        <v>872</v>
      </c>
      <c r="K697" s="788" t="s">
        <v>1069</v>
      </c>
      <c r="L697" s="138" t="s">
        <v>44</v>
      </c>
      <c r="M697" s="396"/>
      <c r="N697" s="397"/>
    </row>
    <row r="698" spans="1:14" x14ac:dyDescent="0.3">
      <c r="A698" s="137">
        <v>45596</v>
      </c>
      <c r="B698" s="138" t="s">
        <v>895</v>
      </c>
      <c r="C698" s="138" t="s">
        <v>122</v>
      </c>
      <c r="D698" s="427" t="s">
        <v>117</v>
      </c>
      <c r="E698" s="142">
        <v>10000</v>
      </c>
      <c r="F698" s="282">
        <v>3866</v>
      </c>
      <c r="G698" s="261">
        <f t="shared" si="10"/>
        <v>2.586652871184687</v>
      </c>
      <c r="H698" s="639" t="s">
        <v>123</v>
      </c>
      <c r="I698" s="139" t="s">
        <v>43</v>
      </c>
      <c r="J698" s="303" t="s">
        <v>872</v>
      </c>
      <c r="K698" s="788" t="s">
        <v>1069</v>
      </c>
      <c r="L698" s="138" t="s">
        <v>44</v>
      </c>
      <c r="M698" s="396"/>
      <c r="N698" s="397"/>
    </row>
    <row r="699" spans="1:14" x14ac:dyDescent="0.3">
      <c r="A699" s="406">
        <v>45596</v>
      </c>
      <c r="B699" s="415" t="s">
        <v>111</v>
      </c>
      <c r="C699" s="415" t="s">
        <v>112</v>
      </c>
      <c r="D699" s="666" t="s">
        <v>110</v>
      </c>
      <c r="E699" s="398">
        <v>15000</v>
      </c>
      <c r="F699" s="282">
        <v>3866</v>
      </c>
      <c r="G699" s="261">
        <f t="shared" si="10"/>
        <v>3.8799793067770305</v>
      </c>
      <c r="H699" s="639" t="s">
        <v>163</v>
      </c>
      <c r="I699" s="139" t="s">
        <v>43</v>
      </c>
      <c r="J699" s="303" t="s">
        <v>896</v>
      </c>
      <c r="K699" s="788" t="s">
        <v>1069</v>
      </c>
      <c r="L699" s="138" t="s">
        <v>44</v>
      </c>
      <c r="M699" s="396"/>
      <c r="N699" s="397"/>
    </row>
    <row r="700" spans="1:14" x14ac:dyDescent="0.3">
      <c r="A700" s="406">
        <v>45596</v>
      </c>
      <c r="B700" s="415" t="s">
        <v>111</v>
      </c>
      <c r="C700" s="415" t="s">
        <v>112</v>
      </c>
      <c r="D700" s="666" t="s">
        <v>110</v>
      </c>
      <c r="E700" s="398">
        <v>20000</v>
      </c>
      <c r="F700" s="282">
        <v>3866</v>
      </c>
      <c r="G700" s="261">
        <f t="shared" si="10"/>
        <v>5.173305742369374</v>
      </c>
      <c r="H700" s="639" t="s">
        <v>163</v>
      </c>
      <c r="I700" s="139" t="s">
        <v>43</v>
      </c>
      <c r="J700" s="303" t="s">
        <v>896</v>
      </c>
      <c r="K700" s="788" t="s">
        <v>1069</v>
      </c>
      <c r="L700" s="138" t="s">
        <v>44</v>
      </c>
      <c r="M700" s="396"/>
      <c r="N700" s="397"/>
    </row>
    <row r="701" spans="1:14" x14ac:dyDescent="0.3">
      <c r="A701" s="406">
        <v>45596</v>
      </c>
      <c r="B701" s="415" t="s">
        <v>111</v>
      </c>
      <c r="C701" s="415" t="s">
        <v>112</v>
      </c>
      <c r="D701" s="666" t="s">
        <v>110</v>
      </c>
      <c r="E701" s="398">
        <v>17000</v>
      </c>
      <c r="F701" s="282">
        <v>3866</v>
      </c>
      <c r="G701" s="261">
        <f t="shared" si="10"/>
        <v>4.3973098810139684</v>
      </c>
      <c r="H701" s="639" t="s">
        <v>163</v>
      </c>
      <c r="I701" s="139" t="s">
        <v>43</v>
      </c>
      <c r="J701" s="303" t="s">
        <v>896</v>
      </c>
      <c r="K701" s="788" t="s">
        <v>1069</v>
      </c>
      <c r="L701" s="138" t="s">
        <v>44</v>
      </c>
      <c r="M701" s="396"/>
      <c r="N701" s="397"/>
    </row>
    <row r="702" spans="1:14" x14ac:dyDescent="0.3">
      <c r="A702" s="406">
        <v>45596</v>
      </c>
      <c r="B702" s="415" t="s">
        <v>111</v>
      </c>
      <c r="C702" s="415" t="s">
        <v>112</v>
      </c>
      <c r="D702" s="666" t="s">
        <v>110</v>
      </c>
      <c r="E702" s="398">
        <v>16000</v>
      </c>
      <c r="F702" s="282">
        <v>3866</v>
      </c>
      <c r="G702" s="261">
        <f t="shared" si="10"/>
        <v>4.1386445938954992</v>
      </c>
      <c r="H702" s="639" t="s">
        <v>163</v>
      </c>
      <c r="I702" s="139" t="s">
        <v>43</v>
      </c>
      <c r="J702" s="303" t="s">
        <v>896</v>
      </c>
      <c r="K702" s="788" t="s">
        <v>1069</v>
      </c>
      <c r="L702" s="138" t="s">
        <v>44</v>
      </c>
      <c r="M702" s="396"/>
      <c r="N702" s="397"/>
    </row>
    <row r="703" spans="1:14" x14ac:dyDescent="0.3">
      <c r="A703" s="406">
        <v>45596</v>
      </c>
      <c r="B703" s="415" t="s">
        <v>897</v>
      </c>
      <c r="C703" s="415" t="s">
        <v>542</v>
      </c>
      <c r="D703" s="666" t="s">
        <v>110</v>
      </c>
      <c r="E703" s="398">
        <v>15000</v>
      </c>
      <c r="F703" s="282">
        <v>3866</v>
      </c>
      <c r="G703" s="261">
        <f t="shared" si="10"/>
        <v>3.8799793067770305</v>
      </c>
      <c r="H703" s="639" t="s">
        <v>163</v>
      </c>
      <c r="I703" s="139" t="s">
        <v>43</v>
      </c>
      <c r="J703" s="303" t="s">
        <v>896</v>
      </c>
      <c r="K703" s="788" t="s">
        <v>1069</v>
      </c>
      <c r="L703" s="138" t="s">
        <v>44</v>
      </c>
      <c r="M703" s="396"/>
      <c r="N703" s="397"/>
    </row>
    <row r="704" spans="1:14" x14ac:dyDescent="0.3">
      <c r="A704" s="406">
        <v>45596</v>
      </c>
      <c r="B704" s="415" t="s">
        <v>898</v>
      </c>
      <c r="C704" s="415" t="s">
        <v>542</v>
      </c>
      <c r="D704" s="666" t="s">
        <v>110</v>
      </c>
      <c r="E704" s="398">
        <v>5000</v>
      </c>
      <c r="F704" s="282">
        <v>3866</v>
      </c>
      <c r="G704" s="261">
        <f t="shared" si="10"/>
        <v>1.2933264355923435</v>
      </c>
      <c r="H704" s="639" t="s">
        <v>163</v>
      </c>
      <c r="I704" s="139" t="s">
        <v>43</v>
      </c>
      <c r="J704" s="303" t="s">
        <v>896</v>
      </c>
      <c r="K704" s="788" t="s">
        <v>1069</v>
      </c>
      <c r="L704" s="138" t="s">
        <v>44</v>
      </c>
      <c r="M704" s="396"/>
      <c r="N704" s="397"/>
    </row>
    <row r="705" spans="1:14" x14ac:dyDescent="0.3">
      <c r="A705" s="406">
        <v>45596</v>
      </c>
      <c r="B705" s="415" t="s">
        <v>111</v>
      </c>
      <c r="C705" s="415" t="s">
        <v>112</v>
      </c>
      <c r="D705" s="666" t="s">
        <v>110</v>
      </c>
      <c r="E705" s="398">
        <v>25000</v>
      </c>
      <c r="F705" s="282">
        <v>3866</v>
      </c>
      <c r="G705" s="261">
        <f t="shared" si="10"/>
        <v>6.466632177961718</v>
      </c>
      <c r="H705" s="639" t="s">
        <v>220</v>
      </c>
      <c r="I705" s="139" t="s">
        <v>43</v>
      </c>
      <c r="J705" s="303" t="s">
        <v>904</v>
      </c>
      <c r="K705" s="788" t="s">
        <v>1069</v>
      </c>
      <c r="L705" s="138" t="s">
        <v>44</v>
      </c>
      <c r="M705" s="396"/>
      <c r="N705" s="397"/>
    </row>
    <row r="706" spans="1:14" x14ac:dyDescent="0.3">
      <c r="A706" s="406">
        <v>45596</v>
      </c>
      <c r="B706" s="415" t="s">
        <v>111</v>
      </c>
      <c r="C706" s="415" t="s">
        <v>112</v>
      </c>
      <c r="D706" s="666" t="s">
        <v>110</v>
      </c>
      <c r="E706" s="398">
        <v>15000</v>
      </c>
      <c r="F706" s="282">
        <v>3866</v>
      </c>
      <c r="G706" s="261">
        <f t="shared" si="10"/>
        <v>3.8799793067770305</v>
      </c>
      <c r="H706" s="639" t="s">
        <v>220</v>
      </c>
      <c r="I706" s="139" t="s">
        <v>43</v>
      </c>
      <c r="J706" s="303" t="s">
        <v>904</v>
      </c>
      <c r="K706" s="788" t="s">
        <v>1069</v>
      </c>
      <c r="L706" s="138" t="s">
        <v>44</v>
      </c>
      <c r="M706" s="396"/>
      <c r="N706" s="397"/>
    </row>
    <row r="707" spans="1:14" x14ac:dyDescent="0.3">
      <c r="A707" s="406">
        <v>45596</v>
      </c>
      <c r="B707" s="415" t="s">
        <v>111</v>
      </c>
      <c r="C707" s="415" t="s">
        <v>112</v>
      </c>
      <c r="D707" s="666" t="s">
        <v>110</v>
      </c>
      <c r="E707" s="398">
        <v>7000</v>
      </c>
      <c r="F707" s="282">
        <v>3866</v>
      </c>
      <c r="G707" s="261">
        <f t="shared" si="10"/>
        <v>1.8106570098292809</v>
      </c>
      <c r="H707" s="639" t="s">
        <v>220</v>
      </c>
      <c r="I707" s="139" t="s">
        <v>43</v>
      </c>
      <c r="J707" s="303" t="s">
        <v>904</v>
      </c>
      <c r="K707" s="788" t="s">
        <v>1069</v>
      </c>
      <c r="L707" s="138" t="s">
        <v>44</v>
      </c>
      <c r="M707" s="396"/>
      <c r="N707" s="397"/>
    </row>
    <row r="708" spans="1:14" x14ac:dyDescent="0.3">
      <c r="A708" s="406">
        <v>45596</v>
      </c>
      <c r="B708" s="415" t="s">
        <v>111</v>
      </c>
      <c r="C708" s="415" t="s">
        <v>112</v>
      </c>
      <c r="D708" s="666" t="s">
        <v>110</v>
      </c>
      <c r="E708" s="398">
        <v>13000</v>
      </c>
      <c r="F708" s="282">
        <v>3866</v>
      </c>
      <c r="G708" s="261">
        <f t="shared" si="10"/>
        <v>3.3626487325400931</v>
      </c>
      <c r="H708" s="639" t="s">
        <v>220</v>
      </c>
      <c r="I708" s="139" t="s">
        <v>43</v>
      </c>
      <c r="J708" s="303" t="s">
        <v>904</v>
      </c>
      <c r="K708" s="788" t="s">
        <v>1069</v>
      </c>
      <c r="L708" s="138" t="s">
        <v>44</v>
      </c>
      <c r="M708" s="396"/>
      <c r="N708" s="397"/>
    </row>
    <row r="709" spans="1:14" x14ac:dyDescent="0.3">
      <c r="A709" s="406">
        <v>45596</v>
      </c>
      <c r="B709" s="415" t="s">
        <v>111</v>
      </c>
      <c r="C709" s="415" t="s">
        <v>112</v>
      </c>
      <c r="D709" s="666" t="s">
        <v>110</v>
      </c>
      <c r="E709" s="398">
        <v>17000</v>
      </c>
      <c r="F709" s="282">
        <v>3866</v>
      </c>
      <c r="G709" s="261">
        <f t="shared" si="10"/>
        <v>4.3973098810139684</v>
      </c>
      <c r="H709" s="639" t="s">
        <v>220</v>
      </c>
      <c r="I709" s="139" t="s">
        <v>43</v>
      </c>
      <c r="J709" s="303" t="s">
        <v>904</v>
      </c>
      <c r="K709" s="788" t="s">
        <v>1069</v>
      </c>
      <c r="L709" s="138" t="s">
        <v>44</v>
      </c>
      <c r="M709" s="396"/>
      <c r="N709" s="397"/>
    </row>
    <row r="710" spans="1:14" x14ac:dyDescent="0.3">
      <c r="A710" s="406">
        <v>45596</v>
      </c>
      <c r="B710" s="415" t="s">
        <v>902</v>
      </c>
      <c r="C710" s="415" t="s">
        <v>542</v>
      </c>
      <c r="D710" s="666" t="s">
        <v>110</v>
      </c>
      <c r="E710" s="398">
        <v>5000</v>
      </c>
      <c r="F710" s="282">
        <v>3866</v>
      </c>
      <c r="G710" s="261">
        <f t="shared" si="10"/>
        <v>1.2933264355923435</v>
      </c>
      <c r="H710" s="639" t="s">
        <v>220</v>
      </c>
      <c r="I710" s="139" t="s">
        <v>43</v>
      </c>
      <c r="J710" s="303" t="s">
        <v>904</v>
      </c>
      <c r="K710" s="788" t="s">
        <v>1069</v>
      </c>
      <c r="L710" s="138" t="s">
        <v>44</v>
      </c>
      <c r="M710" s="396"/>
      <c r="N710" s="397"/>
    </row>
    <row r="711" spans="1:14" x14ac:dyDescent="0.3">
      <c r="A711" s="406">
        <v>45596</v>
      </c>
      <c r="B711" s="415" t="s">
        <v>903</v>
      </c>
      <c r="C711" s="415" t="s">
        <v>542</v>
      </c>
      <c r="D711" s="666" t="s">
        <v>110</v>
      </c>
      <c r="E711" s="398">
        <v>11000</v>
      </c>
      <c r="F711" s="282">
        <v>3866</v>
      </c>
      <c r="G711" s="261">
        <f t="shared" si="10"/>
        <v>2.8453181583031557</v>
      </c>
      <c r="H711" s="639" t="s">
        <v>220</v>
      </c>
      <c r="I711" s="139" t="s">
        <v>43</v>
      </c>
      <c r="J711" s="303" t="s">
        <v>904</v>
      </c>
      <c r="K711" s="788" t="s">
        <v>1069</v>
      </c>
      <c r="L711" s="138" t="s">
        <v>44</v>
      </c>
      <c r="M711" s="396"/>
      <c r="N711" s="397"/>
    </row>
    <row r="712" spans="1:14" x14ac:dyDescent="0.3">
      <c r="A712" s="137">
        <v>45596</v>
      </c>
      <c r="B712" s="291" t="s">
        <v>918</v>
      </c>
      <c r="C712" s="291" t="s">
        <v>321</v>
      </c>
      <c r="D712" s="427" t="s">
        <v>14</v>
      </c>
      <c r="E712" s="124">
        <v>100000</v>
      </c>
      <c r="F712" s="282">
        <v>3866</v>
      </c>
      <c r="G712" s="261">
        <f t="shared" si="10"/>
        <v>25.866528711846872</v>
      </c>
      <c r="H712" s="639" t="s">
        <v>149</v>
      </c>
      <c r="I712" s="139" t="s">
        <v>43</v>
      </c>
      <c r="J712" s="303" t="s">
        <v>919</v>
      </c>
      <c r="K712" s="788" t="s">
        <v>1069</v>
      </c>
      <c r="L712" s="138" t="s">
        <v>44</v>
      </c>
      <c r="M712" s="396"/>
      <c r="N712" s="397"/>
    </row>
    <row r="713" spans="1:14" x14ac:dyDescent="0.3">
      <c r="A713" s="137">
        <v>45596</v>
      </c>
      <c r="B713" s="291" t="s">
        <v>922</v>
      </c>
      <c r="C713" s="415" t="s">
        <v>269</v>
      </c>
      <c r="D713" s="427" t="s">
        <v>79</v>
      </c>
      <c r="E713" s="124">
        <v>24600</v>
      </c>
      <c r="F713" s="282">
        <v>3866</v>
      </c>
      <c r="G713" s="261">
        <f t="shared" si="10"/>
        <v>6.3631660631143303</v>
      </c>
      <c r="H713" s="639" t="s">
        <v>149</v>
      </c>
      <c r="I713" s="139" t="s">
        <v>43</v>
      </c>
      <c r="J713" s="303" t="s">
        <v>921</v>
      </c>
      <c r="K713" s="788" t="s">
        <v>1069</v>
      </c>
      <c r="L713" s="138" t="s">
        <v>44</v>
      </c>
      <c r="M713" s="396"/>
      <c r="N713" s="397"/>
    </row>
    <row r="714" spans="1:14" x14ac:dyDescent="0.3">
      <c r="A714" s="137">
        <v>45596</v>
      </c>
      <c r="B714" s="291" t="s">
        <v>565</v>
      </c>
      <c r="C714" s="291" t="s">
        <v>321</v>
      </c>
      <c r="D714" s="427" t="s">
        <v>14</v>
      </c>
      <c r="E714" s="134">
        <v>170000</v>
      </c>
      <c r="F714" s="282">
        <v>3866</v>
      </c>
      <c r="G714" s="261">
        <f t="shared" si="10"/>
        <v>43.973098810139682</v>
      </c>
      <c r="H714" s="639" t="s">
        <v>41</v>
      </c>
      <c r="I714" s="139" t="s">
        <v>43</v>
      </c>
      <c r="J714" s="303" t="s">
        <v>1061</v>
      </c>
      <c r="K714" s="788" t="s">
        <v>1069</v>
      </c>
      <c r="L714" s="138" t="s">
        <v>44</v>
      </c>
      <c r="M714" s="396"/>
      <c r="N714" s="397"/>
    </row>
    <row r="715" spans="1:14" x14ac:dyDescent="0.3">
      <c r="A715" s="137">
        <v>45596</v>
      </c>
      <c r="B715" s="291" t="s">
        <v>320</v>
      </c>
      <c r="C715" s="291" t="s">
        <v>321</v>
      </c>
      <c r="D715" s="427" t="s">
        <v>14</v>
      </c>
      <c r="E715" s="124">
        <v>10000</v>
      </c>
      <c r="F715" s="282">
        <v>3866</v>
      </c>
      <c r="G715" s="261">
        <f t="shared" si="10"/>
        <v>2.586652871184687</v>
      </c>
      <c r="H715" s="639" t="s">
        <v>149</v>
      </c>
      <c r="I715" s="139" t="s">
        <v>43</v>
      </c>
      <c r="J715" s="363" t="s">
        <v>920</v>
      </c>
      <c r="K715" s="788" t="s">
        <v>1069</v>
      </c>
      <c r="L715" s="138" t="s">
        <v>44</v>
      </c>
      <c r="M715" s="396"/>
      <c r="N715" s="397"/>
    </row>
    <row r="716" spans="1:14" x14ac:dyDescent="0.3">
      <c r="A716" s="137">
        <v>45596</v>
      </c>
      <c r="B716" s="291" t="s">
        <v>320</v>
      </c>
      <c r="C716" s="291" t="s">
        <v>321</v>
      </c>
      <c r="D716" s="427" t="s">
        <v>14</v>
      </c>
      <c r="E716" s="347">
        <v>10000</v>
      </c>
      <c r="F716" s="282">
        <v>3866</v>
      </c>
      <c r="G716" s="261">
        <f t="shared" si="10"/>
        <v>2.586652871184687</v>
      </c>
      <c r="H716" s="639" t="s">
        <v>149</v>
      </c>
      <c r="I716" s="139" t="s">
        <v>43</v>
      </c>
      <c r="J716" s="701" t="s">
        <v>920</v>
      </c>
      <c r="K716" s="788" t="s">
        <v>1069</v>
      </c>
      <c r="L716" s="138" t="s">
        <v>44</v>
      </c>
      <c r="M716" s="396"/>
      <c r="N716" s="397"/>
    </row>
    <row r="717" spans="1:14" x14ac:dyDescent="0.3">
      <c r="A717" s="137">
        <v>45596</v>
      </c>
      <c r="B717" s="81" t="s">
        <v>566</v>
      </c>
      <c r="C717" s="889" t="s">
        <v>113</v>
      </c>
      <c r="D717" s="890" t="s">
        <v>14</v>
      </c>
      <c r="E717" s="129">
        <v>60000</v>
      </c>
      <c r="F717" s="282">
        <v>3866</v>
      </c>
      <c r="G717" s="261">
        <f t="shared" ref="G717:G725" si="11">E717/F717</f>
        <v>15.519917227108122</v>
      </c>
      <c r="H717" s="639" t="s">
        <v>149</v>
      </c>
      <c r="I717" s="139" t="s">
        <v>43</v>
      </c>
      <c r="J717" s="303" t="s">
        <v>1057</v>
      </c>
      <c r="K717" s="788" t="s">
        <v>1069</v>
      </c>
      <c r="L717" s="138" t="s">
        <v>44</v>
      </c>
      <c r="M717" s="396"/>
      <c r="N717" s="397"/>
    </row>
    <row r="718" spans="1:14" x14ac:dyDescent="0.3">
      <c r="A718" s="137">
        <v>45596</v>
      </c>
      <c r="B718" s="81" t="s">
        <v>940</v>
      </c>
      <c r="C718" s="889" t="s">
        <v>113</v>
      </c>
      <c r="D718" s="890" t="s">
        <v>14</v>
      </c>
      <c r="E718" s="129">
        <v>20000</v>
      </c>
      <c r="F718" s="282">
        <v>3866</v>
      </c>
      <c r="G718" s="261">
        <f t="shared" si="11"/>
        <v>5.173305742369374</v>
      </c>
      <c r="H718" s="639" t="s">
        <v>149</v>
      </c>
      <c r="I718" s="139" t="s">
        <v>43</v>
      </c>
      <c r="J718" s="303" t="s">
        <v>1057</v>
      </c>
      <c r="K718" s="788" t="s">
        <v>1069</v>
      </c>
      <c r="L718" s="138" t="s">
        <v>44</v>
      </c>
      <c r="M718" s="396"/>
      <c r="N718" s="397"/>
    </row>
    <row r="719" spans="1:14" x14ac:dyDescent="0.3">
      <c r="A719" s="137">
        <v>45596</v>
      </c>
      <c r="B719" s="291" t="s">
        <v>320</v>
      </c>
      <c r="C719" s="291" t="s">
        <v>321</v>
      </c>
      <c r="D719" s="427" t="s">
        <v>14</v>
      </c>
      <c r="E719" s="134">
        <v>5000</v>
      </c>
      <c r="F719" s="282">
        <v>3866</v>
      </c>
      <c r="G719" s="261">
        <f t="shared" si="11"/>
        <v>1.2933264355923435</v>
      </c>
      <c r="H719" s="639" t="s">
        <v>41</v>
      </c>
      <c r="I719" s="139" t="s">
        <v>43</v>
      </c>
      <c r="J719" s="303" t="s">
        <v>951</v>
      </c>
      <c r="K719" s="788" t="s">
        <v>1069</v>
      </c>
      <c r="L719" s="138" t="s">
        <v>44</v>
      </c>
      <c r="M719" s="396"/>
      <c r="N719" s="397"/>
    </row>
    <row r="720" spans="1:14" x14ac:dyDescent="0.3">
      <c r="A720" s="137">
        <v>45596</v>
      </c>
      <c r="B720" s="291" t="s">
        <v>320</v>
      </c>
      <c r="C720" s="291" t="s">
        <v>321</v>
      </c>
      <c r="D720" s="427" t="s">
        <v>14</v>
      </c>
      <c r="E720" s="134">
        <v>3000</v>
      </c>
      <c r="F720" s="282">
        <v>3866</v>
      </c>
      <c r="G720" s="261">
        <f t="shared" si="11"/>
        <v>0.7759958613554061</v>
      </c>
      <c r="H720" s="639" t="s">
        <v>41</v>
      </c>
      <c r="I720" s="139" t="s">
        <v>43</v>
      </c>
      <c r="J720" s="303" t="s">
        <v>951</v>
      </c>
      <c r="K720" s="788" t="s">
        <v>1069</v>
      </c>
      <c r="L720" s="138" t="s">
        <v>44</v>
      </c>
      <c r="M720" s="396"/>
      <c r="N720" s="397"/>
    </row>
    <row r="721" spans="1:14" x14ac:dyDescent="0.3">
      <c r="A721" s="137">
        <v>45596</v>
      </c>
      <c r="B721" s="291" t="s">
        <v>320</v>
      </c>
      <c r="C721" s="291" t="s">
        <v>321</v>
      </c>
      <c r="D721" s="427" t="s">
        <v>14</v>
      </c>
      <c r="E721" s="134">
        <v>4000</v>
      </c>
      <c r="F721" s="282">
        <v>3866</v>
      </c>
      <c r="G721" s="261">
        <f t="shared" si="11"/>
        <v>1.0346611484738748</v>
      </c>
      <c r="H721" s="639" t="s">
        <v>41</v>
      </c>
      <c r="I721" s="139" t="s">
        <v>43</v>
      </c>
      <c r="J721" s="303" t="s">
        <v>951</v>
      </c>
      <c r="K721" s="788" t="s">
        <v>1069</v>
      </c>
      <c r="L721" s="138" t="s">
        <v>44</v>
      </c>
      <c r="M721" s="396"/>
      <c r="N721" s="397"/>
    </row>
    <row r="722" spans="1:14" x14ac:dyDescent="0.3">
      <c r="A722" s="137">
        <v>45596</v>
      </c>
      <c r="B722" s="291" t="s">
        <v>1001</v>
      </c>
      <c r="C722" s="138" t="s">
        <v>265</v>
      </c>
      <c r="D722" s="427" t="s">
        <v>14</v>
      </c>
      <c r="E722" s="134">
        <v>30000</v>
      </c>
      <c r="F722" s="282">
        <v>3866</v>
      </c>
      <c r="G722" s="261">
        <f t="shared" si="11"/>
        <v>7.759958613554061</v>
      </c>
      <c r="H722" s="639" t="s">
        <v>41</v>
      </c>
      <c r="I722" s="139" t="s">
        <v>43</v>
      </c>
      <c r="J722" s="303" t="s">
        <v>1062</v>
      </c>
      <c r="K722" s="788" t="s">
        <v>1069</v>
      </c>
      <c r="L722" s="138" t="s">
        <v>44</v>
      </c>
      <c r="M722" s="396"/>
      <c r="N722" s="397"/>
    </row>
    <row r="723" spans="1:14" x14ac:dyDescent="0.3">
      <c r="A723" s="137">
        <v>45596</v>
      </c>
      <c r="B723" s="291" t="s">
        <v>1015</v>
      </c>
      <c r="C723" s="291" t="s">
        <v>1004</v>
      </c>
      <c r="D723" s="427" t="s">
        <v>79</v>
      </c>
      <c r="E723" s="134">
        <v>30000</v>
      </c>
      <c r="F723" s="282">
        <v>3866</v>
      </c>
      <c r="G723" s="261">
        <f t="shared" si="11"/>
        <v>7.759958613554061</v>
      </c>
      <c r="H723" s="639" t="s">
        <v>153</v>
      </c>
      <c r="I723" s="139" t="s">
        <v>43</v>
      </c>
      <c r="J723" s="303" t="s">
        <v>1063</v>
      </c>
      <c r="K723" s="788" t="s">
        <v>1069</v>
      </c>
      <c r="L723" s="138" t="s">
        <v>44</v>
      </c>
      <c r="M723" s="396"/>
      <c r="N723" s="397"/>
    </row>
    <row r="724" spans="1:14" x14ac:dyDescent="0.3">
      <c r="A724" s="137">
        <v>45596</v>
      </c>
      <c r="B724" s="291" t="s">
        <v>1002</v>
      </c>
      <c r="C724" s="138" t="s">
        <v>265</v>
      </c>
      <c r="D724" s="427" t="s">
        <v>14</v>
      </c>
      <c r="E724" s="134">
        <v>7000</v>
      </c>
      <c r="F724" s="282">
        <v>3866</v>
      </c>
      <c r="G724" s="261">
        <f t="shared" si="11"/>
        <v>1.8106570098292809</v>
      </c>
      <c r="H724" s="639" t="s">
        <v>41</v>
      </c>
      <c r="I724" s="139" t="s">
        <v>43</v>
      </c>
      <c r="J724" s="303" t="s">
        <v>924</v>
      </c>
      <c r="K724" s="788" t="s">
        <v>1069</v>
      </c>
      <c r="L724" s="138" t="s">
        <v>44</v>
      </c>
      <c r="M724" s="396"/>
      <c r="N724" s="397"/>
    </row>
    <row r="725" spans="1:14" ht="16.8" customHeight="1" thickBot="1" x14ac:dyDescent="0.35">
      <c r="A725" s="137">
        <v>45596</v>
      </c>
      <c r="B725" s="291" t="s">
        <v>1003</v>
      </c>
      <c r="C725" s="291" t="s">
        <v>1004</v>
      </c>
      <c r="D725" s="427" t="s">
        <v>79</v>
      </c>
      <c r="E725" s="916">
        <v>2000</v>
      </c>
      <c r="F725" s="282">
        <v>3866</v>
      </c>
      <c r="G725" s="261">
        <f t="shared" si="11"/>
        <v>0.5173305742369374</v>
      </c>
      <c r="H725" s="639" t="s">
        <v>120</v>
      </c>
      <c r="I725" s="139" t="s">
        <v>43</v>
      </c>
      <c r="J725" s="303" t="s">
        <v>1064</v>
      </c>
      <c r="K725" s="788" t="s">
        <v>1069</v>
      </c>
      <c r="L725" s="138" t="s">
        <v>44</v>
      </c>
    </row>
    <row r="726" spans="1:14" ht="22.5" customHeight="1" thickBot="1" x14ac:dyDescent="0.35">
      <c r="E726" s="456">
        <f>SUM(E3:E725)</f>
        <v>29815710</v>
      </c>
      <c r="F726" s="457"/>
      <c r="G726" s="458">
        <f>SUM(G3:G725)</f>
        <v>7712.2891877909879</v>
      </c>
    </row>
    <row r="727" spans="1:14" x14ac:dyDescent="0.3">
      <c r="C727" s="138"/>
    </row>
  </sheetData>
  <autoFilter ref="A2:N726" xr:uid="{00000000-0009-0000-0000-000002000000}"/>
  <sortState xmlns:xlrd2="http://schemas.microsoft.com/office/spreadsheetml/2017/richdata2" ref="A3:H918">
    <sortCondition sortBy="icon" ref="A41"/>
  </sortState>
  <mergeCells count="1">
    <mergeCell ref="A1:N1"/>
  </mergeCells>
  <phoneticPr fontId="74" type="noConversion"/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7EF4-BE0C-4B00-B7D2-0CEFCF841B6E}">
  <dimension ref="A3:D17"/>
  <sheetViews>
    <sheetView workbookViewId="0">
      <selection activeCell="D17" sqref="D17"/>
    </sheetView>
  </sheetViews>
  <sheetFormatPr defaultRowHeight="14.4" x14ac:dyDescent="0.3"/>
  <cols>
    <col min="1" max="1" width="12.5546875" bestFit="1" customWidth="1"/>
    <col min="2" max="2" width="34.88671875" bestFit="1" customWidth="1"/>
    <col min="3" max="3" width="15.109375" bestFit="1" customWidth="1"/>
    <col min="4" max="4" width="17.33203125" customWidth="1"/>
  </cols>
  <sheetData>
    <row r="3" spans="1:4" x14ac:dyDescent="0.3">
      <c r="A3" s="319" t="s">
        <v>102</v>
      </c>
      <c r="B3" t="s">
        <v>118</v>
      </c>
      <c r="C3" t="s">
        <v>119</v>
      </c>
      <c r="D3" s="722"/>
    </row>
    <row r="4" spans="1:4" x14ac:dyDescent="0.3">
      <c r="A4" s="143" t="s">
        <v>63</v>
      </c>
      <c r="B4" s="320">
        <v>830000</v>
      </c>
      <c r="C4" s="320"/>
      <c r="D4" s="722">
        <f>GETPIVOTDATA("Sum of spent in national currency (Ugx)",$A$3,"Name","Airtime")-GETPIVOTDATA("Sum of Received",$A$3,"Name","Airtime")</f>
        <v>830000</v>
      </c>
    </row>
    <row r="5" spans="1:4" x14ac:dyDescent="0.3">
      <c r="A5" s="143" t="s">
        <v>163</v>
      </c>
      <c r="B5" s="320">
        <v>1425000</v>
      </c>
      <c r="C5" s="320">
        <v>60000</v>
      </c>
      <c r="D5" s="722">
        <f>GETPIVOTDATA("Sum of spent in national currency (Ugx)",$A$3,"Name","Ashiraf")-GETPIVOTDATA("Sum of Received",$A$3,"Name","Ashiraf")</f>
        <v>1365000</v>
      </c>
    </row>
    <row r="6" spans="1:4" x14ac:dyDescent="0.3">
      <c r="A6" s="143" t="s">
        <v>148</v>
      </c>
      <c r="B6" s="320">
        <v>1859000</v>
      </c>
      <c r="C6" s="320">
        <v>366000</v>
      </c>
      <c r="D6" s="722">
        <f>GETPIVOTDATA("Sum of spent in national currency (Ugx)",$A$3,"Name","i07")-GETPIVOTDATA("Sum of Received",$A$3,"Name","i07")</f>
        <v>1493000</v>
      </c>
    </row>
    <row r="7" spans="1:4" x14ac:dyDescent="0.3">
      <c r="A7" s="143" t="s">
        <v>123</v>
      </c>
      <c r="B7" s="320">
        <v>1466000</v>
      </c>
      <c r="C7" s="320">
        <v>101000</v>
      </c>
      <c r="D7" s="722">
        <f>GETPIVOTDATA("Sum of spent in national currency (Ugx)",$A$3,"Name","i18")-GETPIVOTDATA("Sum of Received",$A$3,"Name","i18")</f>
        <v>1365000</v>
      </c>
    </row>
    <row r="8" spans="1:4" x14ac:dyDescent="0.3">
      <c r="A8" s="143" t="s">
        <v>744</v>
      </c>
      <c r="B8" s="320">
        <v>199000</v>
      </c>
      <c r="C8" s="320"/>
      <c r="D8" s="722">
        <f>GETPIVOTDATA("Sum of spent in national currency (Ugx)",$A$3,"Name","i41")-GETPIVOTDATA("Sum of Received",$A$3,"Name","i41")</f>
        <v>199000</v>
      </c>
    </row>
    <row r="9" spans="1:4" x14ac:dyDescent="0.3">
      <c r="A9" s="143" t="s">
        <v>742</v>
      </c>
      <c r="B9" s="320">
        <v>254000</v>
      </c>
      <c r="C9" s="320"/>
      <c r="D9" s="722">
        <f>GETPIVOTDATA("Sum of spent in national currency (Ugx)",$A$3,"Name","i93")-GETPIVOTDATA("Sum of Received",$A$3,"Name","i93")</f>
        <v>254000</v>
      </c>
    </row>
    <row r="10" spans="1:4" x14ac:dyDescent="0.3">
      <c r="A10" s="143" t="s">
        <v>183</v>
      </c>
      <c r="B10" s="320">
        <v>626000</v>
      </c>
      <c r="C10" s="320">
        <v>7000</v>
      </c>
      <c r="D10" s="722">
        <f>GETPIVOTDATA("Sum of spent in national currency (Ugx)",$A$3,"Name","Judith")-GETPIVOTDATA("Sum of Received",$A$3,"Name","Judith")</f>
        <v>619000</v>
      </c>
    </row>
    <row r="11" spans="1:4" x14ac:dyDescent="0.3">
      <c r="A11" s="143" t="s">
        <v>41</v>
      </c>
      <c r="B11" s="320">
        <v>4861600</v>
      </c>
      <c r="C11" s="320">
        <v>229000</v>
      </c>
      <c r="D11" s="722">
        <f>GETPIVOTDATA("Sum of spent in national currency (Ugx)",$A$3,"Name","Lydia")-GETPIVOTDATA("Sum of Received",$A$3,"Name","Lydia")</f>
        <v>4632600</v>
      </c>
    </row>
    <row r="12" spans="1:4" x14ac:dyDescent="0.3">
      <c r="A12" s="143" t="s">
        <v>196</v>
      </c>
      <c r="B12" s="320">
        <v>2652610</v>
      </c>
      <c r="C12" s="320">
        <v>129900</v>
      </c>
      <c r="D12" s="722">
        <f>GETPIVOTDATA("Sum of spent in national currency (Ugx)",$A$3,"Name","Mary")-GETPIVOTDATA("Sum of Received",$A$3,"Name","Mary")</f>
        <v>2522710</v>
      </c>
    </row>
    <row r="13" spans="1:4" x14ac:dyDescent="0.3">
      <c r="A13" s="143" t="s">
        <v>149</v>
      </c>
      <c r="B13" s="320">
        <v>2095600</v>
      </c>
      <c r="C13" s="320"/>
      <c r="D13" s="722">
        <f>GETPIVOTDATA("Sum of spent in national currency (Ugx)",$A$3,"Name","Rebecca")-GETPIVOTDATA("Sum of Received",$A$3,"Name","Rebecca")</f>
        <v>2095600</v>
      </c>
    </row>
    <row r="14" spans="1:4" x14ac:dyDescent="0.3">
      <c r="A14" s="143" t="s">
        <v>220</v>
      </c>
      <c r="B14" s="320">
        <v>1754000</v>
      </c>
      <c r="C14" s="320">
        <v>47000</v>
      </c>
      <c r="D14" s="722">
        <f>GETPIVOTDATA("Sum of spent in national currency (Ugx)",$A$3,"Name","Ruff")-GETPIVOTDATA("Sum of Received",$A$3,"Name","Ruff")</f>
        <v>1707000</v>
      </c>
    </row>
    <row r="15" spans="1:4" x14ac:dyDescent="0.3">
      <c r="A15" s="143" t="s">
        <v>103</v>
      </c>
      <c r="B15" s="320"/>
      <c r="C15" s="320">
        <v>18799000</v>
      </c>
    </row>
    <row r="16" spans="1:4" x14ac:dyDescent="0.3">
      <c r="A16" s="143" t="s">
        <v>104</v>
      </c>
      <c r="B16" s="320">
        <v>18022810</v>
      </c>
      <c r="C16" s="320">
        <v>19738900</v>
      </c>
    </row>
    <row r="17" spans="3:3" x14ac:dyDescent="0.3">
      <c r="C17" s="919">
        <f>GETPIVOTDATA("Sum of Received",$A$3,"Name","Ashiraf")+GETPIVOTDATA("Sum of Received",$A$3,"Name","i07")+GETPIVOTDATA("Sum of Received",$A$3,"Name","i18")+GETPIVOTDATA("Sum of Received",$A$3,"Name","Judith")+GETPIVOTDATA("Sum of Received",$A$3,"Name","Lydia")+GETPIVOTDATA("Sum of Received",$A$3,"Name","Mary")+GETPIVOTDATA("Sum of Received",$A$3,"Name","Ruff")</f>
        <v>939900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457"/>
  <sheetViews>
    <sheetView zoomScale="89" zoomScaleNormal="89" workbookViewId="0">
      <pane xSplit="1" ySplit="2" topLeftCell="D3" activePane="bottomRight" state="frozen"/>
      <selection activeCell="H319" sqref="H319"/>
      <selection pane="topRight" activeCell="H319" sqref="H319"/>
      <selection pane="bottomLeft" activeCell="H319" sqref="H319"/>
      <selection pane="bottomRight" activeCell="H11" sqref="H11"/>
    </sheetView>
  </sheetViews>
  <sheetFormatPr defaultColWidth="10.88671875" defaultRowHeight="14.4" x14ac:dyDescent="0.3"/>
  <cols>
    <col min="1" max="1" width="17.6640625" style="25" customWidth="1"/>
    <col min="2" max="2" width="39.109375" style="25" bestFit="1" customWidth="1"/>
    <col min="3" max="3" width="18.44140625" style="25" bestFit="1" customWidth="1"/>
    <col min="4" max="4" width="14.6640625" style="25" customWidth="1"/>
    <col min="5" max="5" width="14.44140625" style="62" customWidth="1"/>
    <col min="6" max="6" width="19.21875" style="62" customWidth="1"/>
    <col min="7" max="7" width="21.109375" style="62" customWidth="1"/>
    <col min="8" max="9" width="21.109375" style="25" customWidth="1"/>
    <col min="10" max="10" width="26.109375" style="25" customWidth="1"/>
    <col min="11" max="11" width="10.88671875" style="25"/>
    <col min="12" max="12" width="13.44140625" style="25" customWidth="1"/>
    <col min="13" max="13" width="14.88671875" style="25" customWidth="1"/>
    <col min="14" max="14" width="28" style="25" customWidth="1"/>
    <col min="15" max="16384" width="10.88671875" style="25"/>
  </cols>
  <sheetData>
    <row r="1" spans="1:14" s="2" customFormat="1" ht="21" customHeight="1" x14ac:dyDescent="0.3">
      <c r="A1" s="921" t="s">
        <v>177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</row>
    <row r="2" spans="1:14" s="2" customFormat="1" ht="45.75" customHeight="1" x14ac:dyDescent="0.3">
      <c r="A2" s="435" t="s">
        <v>0</v>
      </c>
      <c r="B2" s="436" t="s">
        <v>5</v>
      </c>
      <c r="C2" s="436" t="s">
        <v>10</v>
      </c>
      <c r="D2" s="437" t="s">
        <v>8</v>
      </c>
      <c r="E2" s="437" t="s">
        <v>55</v>
      </c>
      <c r="F2" s="437" t="s">
        <v>34</v>
      </c>
      <c r="G2" s="438" t="s">
        <v>40</v>
      </c>
      <c r="H2" s="438" t="s">
        <v>2</v>
      </c>
      <c r="I2" s="438" t="s">
        <v>3</v>
      </c>
      <c r="J2" s="436" t="s">
        <v>9</v>
      </c>
      <c r="K2" s="436" t="s">
        <v>1</v>
      </c>
      <c r="L2" s="436" t="s">
        <v>4</v>
      </c>
      <c r="M2" s="439" t="s">
        <v>12</v>
      </c>
      <c r="N2" s="440" t="s">
        <v>11</v>
      </c>
    </row>
    <row r="3" spans="1:14" s="11" customFormat="1" x14ac:dyDescent="0.3">
      <c r="A3" s="649">
        <v>45566</v>
      </c>
      <c r="B3" s="393" t="s">
        <v>178</v>
      </c>
      <c r="C3" s="393"/>
      <c r="D3" s="685"/>
      <c r="E3" s="686"/>
      <c r="F3" s="357"/>
      <c r="G3" s="357">
        <v>8161476</v>
      </c>
      <c r="H3" s="687"/>
      <c r="I3" s="688" t="s">
        <v>18</v>
      </c>
      <c r="J3" s="689"/>
      <c r="K3" s="688"/>
      <c r="L3" s="688" t="s">
        <v>57</v>
      </c>
      <c r="M3" s="690"/>
      <c r="N3" s="690"/>
    </row>
    <row r="4" spans="1:14" s="11" customFormat="1" x14ac:dyDescent="0.3">
      <c r="A4" s="137">
        <v>45566</v>
      </c>
      <c r="B4" s="138" t="s">
        <v>180</v>
      </c>
      <c r="C4" s="138" t="s">
        <v>48</v>
      </c>
      <c r="D4" s="139" t="s">
        <v>181</v>
      </c>
      <c r="E4" s="901">
        <v>50000</v>
      </c>
      <c r="F4" s="901"/>
      <c r="G4" s="124">
        <f>G3-E4+F4</f>
        <v>8111476</v>
      </c>
      <c r="H4" s="127" t="s">
        <v>163</v>
      </c>
      <c r="I4" s="127" t="s">
        <v>18</v>
      </c>
      <c r="J4" s="701" t="s">
        <v>193</v>
      </c>
      <c r="K4" s="788" t="s">
        <v>1069</v>
      </c>
      <c r="L4" s="127" t="s">
        <v>57</v>
      </c>
      <c r="M4" s="127"/>
      <c r="N4" s="127"/>
    </row>
    <row r="5" spans="1:14" s="11" customFormat="1" x14ac:dyDescent="0.3">
      <c r="A5" s="137">
        <v>45566</v>
      </c>
      <c r="B5" s="138" t="s">
        <v>180</v>
      </c>
      <c r="C5" s="138" t="s">
        <v>48</v>
      </c>
      <c r="D5" s="139" t="s">
        <v>181</v>
      </c>
      <c r="E5" s="902">
        <v>70000</v>
      </c>
      <c r="F5" s="901"/>
      <c r="G5" s="124">
        <f t="shared" ref="G5:G67" si="0">G4-E5+F5</f>
        <v>8041476</v>
      </c>
      <c r="H5" s="431" t="s">
        <v>183</v>
      </c>
      <c r="I5" s="433" t="s">
        <v>18</v>
      </c>
      <c r="J5" s="303" t="s">
        <v>185</v>
      </c>
      <c r="K5" s="788" t="s">
        <v>1069</v>
      </c>
      <c r="L5" s="433" t="s">
        <v>57</v>
      </c>
      <c r="M5" s="434"/>
      <c r="N5" s="433"/>
    </row>
    <row r="6" spans="1:14" s="11" customFormat="1" x14ac:dyDescent="0.3">
      <c r="A6" s="137">
        <v>45566</v>
      </c>
      <c r="B6" s="138" t="s">
        <v>180</v>
      </c>
      <c r="C6" s="138" t="s">
        <v>48</v>
      </c>
      <c r="D6" s="139" t="s">
        <v>117</v>
      </c>
      <c r="E6" s="902">
        <v>105000</v>
      </c>
      <c r="F6" s="903"/>
      <c r="G6" s="124">
        <f t="shared" si="0"/>
        <v>7936476</v>
      </c>
      <c r="H6" s="432" t="s">
        <v>148</v>
      </c>
      <c r="I6" s="433" t="s">
        <v>18</v>
      </c>
      <c r="J6" s="303" t="s">
        <v>194</v>
      </c>
      <c r="K6" s="788" t="s">
        <v>1069</v>
      </c>
      <c r="L6" s="433" t="s">
        <v>57</v>
      </c>
      <c r="M6" s="434"/>
      <c r="N6" s="433"/>
    </row>
    <row r="7" spans="1:14" s="11" customFormat="1" x14ac:dyDescent="0.3">
      <c r="A7" s="137">
        <v>45566</v>
      </c>
      <c r="B7" s="138" t="s">
        <v>180</v>
      </c>
      <c r="C7" s="138" t="s">
        <v>48</v>
      </c>
      <c r="D7" s="139" t="s">
        <v>117</v>
      </c>
      <c r="E7" s="902">
        <v>50000</v>
      </c>
      <c r="F7" s="903"/>
      <c r="G7" s="124">
        <f t="shared" si="0"/>
        <v>7886476</v>
      </c>
      <c r="H7" s="432" t="s">
        <v>123</v>
      </c>
      <c r="I7" s="433" t="s">
        <v>18</v>
      </c>
      <c r="J7" s="303" t="s">
        <v>195</v>
      </c>
      <c r="K7" s="788" t="s">
        <v>1069</v>
      </c>
      <c r="L7" s="433" t="s">
        <v>57</v>
      </c>
      <c r="M7" s="434"/>
      <c r="N7" s="433"/>
    </row>
    <row r="8" spans="1:14" s="11" customFormat="1" x14ac:dyDescent="0.3">
      <c r="A8" s="137">
        <v>45566</v>
      </c>
      <c r="B8" s="138" t="s">
        <v>180</v>
      </c>
      <c r="C8" s="138" t="s">
        <v>48</v>
      </c>
      <c r="D8" s="139" t="s">
        <v>181</v>
      </c>
      <c r="E8" s="902">
        <v>90000</v>
      </c>
      <c r="F8" s="903"/>
      <c r="G8" s="124">
        <f t="shared" si="0"/>
        <v>7796476</v>
      </c>
      <c r="H8" s="432" t="s">
        <v>220</v>
      </c>
      <c r="I8" s="433" t="s">
        <v>18</v>
      </c>
      <c r="J8" s="303" t="s">
        <v>212</v>
      </c>
      <c r="K8" s="788" t="s">
        <v>1069</v>
      </c>
      <c r="L8" s="433" t="s">
        <v>57</v>
      </c>
      <c r="M8" s="434"/>
      <c r="N8" s="433"/>
    </row>
    <row r="9" spans="1:14" s="11" customFormat="1" x14ac:dyDescent="0.3">
      <c r="A9" s="137">
        <v>45566</v>
      </c>
      <c r="B9" s="138" t="s">
        <v>180</v>
      </c>
      <c r="C9" s="138" t="s">
        <v>48</v>
      </c>
      <c r="D9" s="139" t="s">
        <v>14</v>
      </c>
      <c r="E9" s="902">
        <v>31000</v>
      </c>
      <c r="F9" s="903"/>
      <c r="G9" s="124">
        <f t="shared" si="0"/>
        <v>7765476</v>
      </c>
      <c r="H9" s="432" t="s">
        <v>196</v>
      </c>
      <c r="I9" s="433" t="s">
        <v>18</v>
      </c>
      <c r="J9" s="702" t="s">
        <v>179</v>
      </c>
      <c r="K9" s="788" t="s">
        <v>1069</v>
      </c>
      <c r="L9" s="433" t="s">
        <v>57</v>
      </c>
      <c r="M9" s="434"/>
      <c r="N9" s="433"/>
    </row>
    <row r="10" spans="1:14" s="11" customFormat="1" x14ac:dyDescent="0.3">
      <c r="A10" s="137">
        <v>45566</v>
      </c>
      <c r="B10" s="138" t="s">
        <v>180</v>
      </c>
      <c r="C10" s="138" t="s">
        <v>48</v>
      </c>
      <c r="D10" s="139" t="s">
        <v>14</v>
      </c>
      <c r="E10" s="902">
        <v>92000</v>
      </c>
      <c r="F10" s="903"/>
      <c r="G10" s="124">
        <f t="shared" si="0"/>
        <v>7673476</v>
      </c>
      <c r="H10" s="432" t="s">
        <v>196</v>
      </c>
      <c r="I10" s="433" t="s">
        <v>18</v>
      </c>
      <c r="J10" s="701" t="s">
        <v>226</v>
      </c>
      <c r="K10" s="788" t="s">
        <v>1069</v>
      </c>
      <c r="L10" s="433" t="s">
        <v>57</v>
      </c>
      <c r="M10" s="434"/>
      <c r="N10" s="433"/>
    </row>
    <row r="11" spans="1:14" s="11" customFormat="1" x14ac:dyDescent="0.3">
      <c r="A11" s="137">
        <v>45566</v>
      </c>
      <c r="B11" s="138" t="s">
        <v>180</v>
      </c>
      <c r="C11" s="138" t="s">
        <v>48</v>
      </c>
      <c r="D11" s="139" t="s">
        <v>14</v>
      </c>
      <c r="E11" s="902">
        <v>50000</v>
      </c>
      <c r="F11" s="903"/>
      <c r="G11" s="124">
        <f t="shared" si="0"/>
        <v>7623476</v>
      </c>
      <c r="H11" s="432" t="s">
        <v>196</v>
      </c>
      <c r="I11" s="433" t="s">
        <v>18</v>
      </c>
      <c r="J11" s="303" t="s">
        <v>253</v>
      </c>
      <c r="K11" s="788" t="s">
        <v>1069</v>
      </c>
      <c r="L11" s="433" t="s">
        <v>57</v>
      </c>
      <c r="M11" s="434"/>
      <c r="N11" s="433"/>
    </row>
    <row r="12" spans="1:14" s="11" customFormat="1" x14ac:dyDescent="0.3">
      <c r="A12" s="137">
        <v>45566</v>
      </c>
      <c r="B12" s="138" t="s">
        <v>180</v>
      </c>
      <c r="C12" s="138" t="s">
        <v>48</v>
      </c>
      <c r="D12" s="139" t="s">
        <v>14</v>
      </c>
      <c r="E12" s="902">
        <v>55000</v>
      </c>
      <c r="F12" s="903"/>
      <c r="G12" s="124">
        <f t="shared" si="0"/>
        <v>7568476</v>
      </c>
      <c r="H12" s="432" t="s">
        <v>196</v>
      </c>
      <c r="I12" s="433" t="s">
        <v>18</v>
      </c>
      <c r="J12" s="701" t="s">
        <v>272</v>
      </c>
      <c r="K12" s="788" t="s">
        <v>1069</v>
      </c>
      <c r="L12" s="433" t="s">
        <v>57</v>
      </c>
      <c r="M12" s="434"/>
      <c r="N12" s="433"/>
    </row>
    <row r="13" spans="1:14" s="11" customFormat="1" x14ac:dyDescent="0.3">
      <c r="A13" s="137">
        <v>45567</v>
      </c>
      <c r="B13" s="138" t="s">
        <v>156</v>
      </c>
      <c r="C13" s="138" t="s">
        <v>48</v>
      </c>
      <c r="D13" s="139" t="s">
        <v>181</v>
      </c>
      <c r="E13" s="902"/>
      <c r="F13" s="903">
        <v>5000</v>
      </c>
      <c r="G13" s="124">
        <f t="shared" si="0"/>
        <v>7573476</v>
      </c>
      <c r="H13" s="432" t="s">
        <v>163</v>
      </c>
      <c r="I13" s="433" t="s">
        <v>18</v>
      </c>
      <c r="J13" s="303" t="s">
        <v>193</v>
      </c>
      <c r="K13" s="788" t="s">
        <v>1069</v>
      </c>
      <c r="L13" s="433" t="s">
        <v>57</v>
      </c>
      <c r="M13" s="434"/>
      <c r="N13" s="433"/>
    </row>
    <row r="14" spans="1:14" s="11" customFormat="1" x14ac:dyDescent="0.3">
      <c r="A14" s="137">
        <v>45567</v>
      </c>
      <c r="B14" s="138" t="s">
        <v>189</v>
      </c>
      <c r="C14" s="138" t="s">
        <v>48</v>
      </c>
      <c r="D14" s="139" t="s">
        <v>117</v>
      </c>
      <c r="E14" s="902">
        <v>5000</v>
      </c>
      <c r="F14" s="903"/>
      <c r="G14" s="124">
        <f t="shared" si="0"/>
        <v>7568476</v>
      </c>
      <c r="H14" s="432" t="s">
        <v>148</v>
      </c>
      <c r="I14" s="433" t="s">
        <v>18</v>
      </c>
      <c r="J14" s="701" t="s">
        <v>194</v>
      </c>
      <c r="K14" s="788" t="s">
        <v>1069</v>
      </c>
      <c r="L14" s="433" t="s">
        <v>57</v>
      </c>
      <c r="M14" s="434"/>
      <c r="N14" s="433"/>
    </row>
    <row r="15" spans="1:14" s="11" customFormat="1" x14ac:dyDescent="0.3">
      <c r="A15" s="137">
        <v>45567</v>
      </c>
      <c r="B15" s="138" t="s">
        <v>211</v>
      </c>
      <c r="C15" s="138" t="s">
        <v>48</v>
      </c>
      <c r="D15" s="139" t="s">
        <v>181</v>
      </c>
      <c r="E15" s="902">
        <v>9000</v>
      </c>
      <c r="F15" s="903"/>
      <c r="G15" s="124">
        <f t="shared" si="0"/>
        <v>7559476</v>
      </c>
      <c r="H15" s="432" t="s">
        <v>220</v>
      </c>
      <c r="I15" s="433" t="s">
        <v>18</v>
      </c>
      <c r="J15" s="702" t="s">
        <v>212</v>
      </c>
      <c r="K15" s="788" t="s">
        <v>1069</v>
      </c>
      <c r="L15" s="433" t="s">
        <v>57</v>
      </c>
      <c r="M15" s="434"/>
      <c r="N15" s="433"/>
    </row>
    <row r="16" spans="1:14" s="11" customFormat="1" x14ac:dyDescent="0.3">
      <c r="A16" s="137">
        <v>45567</v>
      </c>
      <c r="B16" s="138" t="s">
        <v>156</v>
      </c>
      <c r="C16" s="138" t="s">
        <v>48</v>
      </c>
      <c r="D16" s="139" t="s">
        <v>14</v>
      </c>
      <c r="E16" s="902"/>
      <c r="F16" s="903">
        <v>37000</v>
      </c>
      <c r="G16" s="124">
        <f t="shared" si="0"/>
        <v>7596476</v>
      </c>
      <c r="H16" s="432" t="s">
        <v>196</v>
      </c>
      <c r="I16" s="433" t="s">
        <v>18</v>
      </c>
      <c r="J16" s="702" t="s">
        <v>179</v>
      </c>
      <c r="K16" s="788" t="s">
        <v>1069</v>
      </c>
      <c r="L16" s="433" t="s">
        <v>57</v>
      </c>
      <c r="M16" s="434"/>
      <c r="N16" s="433"/>
    </row>
    <row r="17" spans="1:14" s="370" customFormat="1" x14ac:dyDescent="0.3">
      <c r="A17" s="137">
        <v>45567</v>
      </c>
      <c r="B17" s="138" t="s">
        <v>221</v>
      </c>
      <c r="C17" s="138" t="s">
        <v>48</v>
      </c>
      <c r="D17" s="139" t="s">
        <v>117</v>
      </c>
      <c r="E17" s="902">
        <v>500000</v>
      </c>
      <c r="F17" s="903"/>
      <c r="G17" s="124">
        <f t="shared" si="0"/>
        <v>7096476</v>
      </c>
      <c r="H17" s="432" t="s">
        <v>148</v>
      </c>
      <c r="I17" s="433" t="s">
        <v>18</v>
      </c>
      <c r="J17" s="303" t="s">
        <v>314</v>
      </c>
      <c r="K17" s="788" t="s">
        <v>1069</v>
      </c>
      <c r="L17" s="433" t="s">
        <v>57</v>
      </c>
      <c r="M17" s="434"/>
      <c r="N17" s="433"/>
    </row>
    <row r="18" spans="1:14" s="11" customFormat="1" x14ac:dyDescent="0.3">
      <c r="A18" s="137">
        <v>45567</v>
      </c>
      <c r="B18" s="138" t="s">
        <v>180</v>
      </c>
      <c r="C18" s="138" t="s">
        <v>48</v>
      </c>
      <c r="D18" s="139" t="s">
        <v>181</v>
      </c>
      <c r="E18" s="902">
        <v>85000</v>
      </c>
      <c r="F18" s="903"/>
      <c r="G18" s="124">
        <f t="shared" si="0"/>
        <v>7011476</v>
      </c>
      <c r="H18" s="432" t="s">
        <v>220</v>
      </c>
      <c r="I18" s="433" t="s">
        <v>18</v>
      </c>
      <c r="J18" s="701" t="s">
        <v>222</v>
      </c>
      <c r="K18" s="788" t="s">
        <v>1069</v>
      </c>
      <c r="L18" s="433" t="s">
        <v>57</v>
      </c>
      <c r="M18" s="434"/>
      <c r="N18" s="433"/>
    </row>
    <row r="19" spans="1:14" s="11" customFormat="1" x14ac:dyDescent="0.3">
      <c r="A19" s="137">
        <v>45567</v>
      </c>
      <c r="B19" s="138" t="s">
        <v>180</v>
      </c>
      <c r="C19" s="138" t="s">
        <v>48</v>
      </c>
      <c r="D19" s="139" t="s">
        <v>117</v>
      </c>
      <c r="E19" s="902">
        <v>53000</v>
      </c>
      <c r="F19" s="903"/>
      <c r="G19" s="124">
        <f t="shared" si="0"/>
        <v>6958476</v>
      </c>
      <c r="H19" s="432" t="s">
        <v>148</v>
      </c>
      <c r="I19" s="433" t="s">
        <v>18</v>
      </c>
      <c r="J19" s="303" t="s">
        <v>223</v>
      </c>
      <c r="K19" s="788" t="s">
        <v>1069</v>
      </c>
      <c r="L19" s="433" t="s">
        <v>57</v>
      </c>
      <c r="M19" s="434"/>
      <c r="N19" s="433"/>
    </row>
    <row r="20" spans="1:14" s="11" customFormat="1" x14ac:dyDescent="0.3">
      <c r="A20" s="137">
        <v>45567</v>
      </c>
      <c r="B20" s="138" t="s">
        <v>180</v>
      </c>
      <c r="C20" s="138" t="s">
        <v>48</v>
      </c>
      <c r="D20" s="139" t="s">
        <v>181</v>
      </c>
      <c r="E20" s="902">
        <v>67000</v>
      </c>
      <c r="F20" s="903"/>
      <c r="G20" s="124">
        <f t="shared" si="0"/>
        <v>6891476</v>
      </c>
      <c r="H20" s="432" t="s">
        <v>163</v>
      </c>
      <c r="I20" s="433" t="s">
        <v>18</v>
      </c>
      <c r="J20" s="303" t="s">
        <v>224</v>
      </c>
      <c r="K20" s="788" t="s">
        <v>1069</v>
      </c>
      <c r="L20" s="433" t="s">
        <v>57</v>
      </c>
      <c r="M20" s="434"/>
      <c r="N20" s="433"/>
    </row>
    <row r="21" spans="1:14" s="11" customFormat="1" x14ac:dyDescent="0.3">
      <c r="A21" s="137">
        <v>45567</v>
      </c>
      <c r="B21" s="138" t="s">
        <v>180</v>
      </c>
      <c r="C21" s="138" t="s">
        <v>48</v>
      </c>
      <c r="D21" s="139" t="s">
        <v>181</v>
      </c>
      <c r="E21" s="902">
        <v>100000</v>
      </c>
      <c r="F21" s="903"/>
      <c r="G21" s="124">
        <f t="shared" si="0"/>
        <v>6791476</v>
      </c>
      <c r="H21" s="432" t="s">
        <v>183</v>
      </c>
      <c r="I21" s="433" t="s">
        <v>18</v>
      </c>
      <c r="J21" s="303" t="s">
        <v>225</v>
      </c>
      <c r="K21" s="788" t="s">
        <v>1069</v>
      </c>
      <c r="L21" s="433" t="s">
        <v>57</v>
      </c>
      <c r="M21" s="434"/>
      <c r="N21" s="433"/>
    </row>
    <row r="22" spans="1:14" s="11" customFormat="1" x14ac:dyDescent="0.3">
      <c r="A22" s="137">
        <v>45567</v>
      </c>
      <c r="B22" s="138" t="s">
        <v>180</v>
      </c>
      <c r="C22" s="138" t="s">
        <v>48</v>
      </c>
      <c r="D22" s="139" t="s">
        <v>14</v>
      </c>
      <c r="E22" s="902">
        <v>20000</v>
      </c>
      <c r="F22" s="903"/>
      <c r="G22" s="124">
        <f t="shared" si="0"/>
        <v>6771476</v>
      </c>
      <c r="H22" s="432" t="s">
        <v>196</v>
      </c>
      <c r="I22" s="433" t="s">
        <v>18</v>
      </c>
      <c r="J22" s="363" t="s">
        <v>282</v>
      </c>
      <c r="K22" s="788" t="s">
        <v>1069</v>
      </c>
      <c r="L22" s="433" t="s">
        <v>57</v>
      </c>
      <c r="M22" s="434"/>
      <c r="N22" s="433"/>
    </row>
    <row r="23" spans="1:14" s="11" customFormat="1" x14ac:dyDescent="0.3">
      <c r="A23" s="137">
        <v>45567</v>
      </c>
      <c r="B23" s="138" t="s">
        <v>180</v>
      </c>
      <c r="C23" s="138" t="s">
        <v>48</v>
      </c>
      <c r="D23" s="139" t="s">
        <v>181</v>
      </c>
      <c r="E23" s="902">
        <v>300000</v>
      </c>
      <c r="F23" s="903"/>
      <c r="G23" s="124">
        <f t="shared" si="0"/>
        <v>6471476</v>
      </c>
      <c r="H23" s="432" t="s">
        <v>149</v>
      </c>
      <c r="I23" s="433" t="s">
        <v>18</v>
      </c>
      <c r="J23" s="363" t="s">
        <v>789</v>
      </c>
      <c r="K23" s="788" t="s">
        <v>1069</v>
      </c>
      <c r="L23" s="433" t="s">
        <v>57</v>
      </c>
      <c r="M23" s="434"/>
      <c r="N23" s="433"/>
    </row>
    <row r="24" spans="1:14" s="11" customFormat="1" x14ac:dyDescent="0.3">
      <c r="A24" s="137">
        <v>45567</v>
      </c>
      <c r="B24" s="138" t="s">
        <v>233</v>
      </c>
      <c r="C24" s="138" t="s">
        <v>48</v>
      </c>
      <c r="D24" s="139" t="s">
        <v>181</v>
      </c>
      <c r="E24" s="902"/>
      <c r="F24" s="903">
        <v>4000</v>
      </c>
      <c r="G24" s="124">
        <f t="shared" si="0"/>
        <v>6475476</v>
      </c>
      <c r="H24" s="363" t="s">
        <v>220</v>
      </c>
      <c r="I24" s="433" t="s">
        <v>18</v>
      </c>
      <c r="J24" s="303" t="s">
        <v>222</v>
      </c>
      <c r="K24" s="788" t="s">
        <v>1069</v>
      </c>
      <c r="L24" s="433" t="s">
        <v>57</v>
      </c>
      <c r="M24" s="434"/>
      <c r="N24" s="433"/>
    </row>
    <row r="25" spans="1:14" s="11" customFormat="1" x14ac:dyDescent="0.3">
      <c r="A25" s="137">
        <v>45567</v>
      </c>
      <c r="B25" s="138" t="s">
        <v>241</v>
      </c>
      <c r="C25" s="138" t="s">
        <v>48</v>
      </c>
      <c r="D25" s="139" t="s">
        <v>181</v>
      </c>
      <c r="E25" s="902">
        <v>2000</v>
      </c>
      <c r="F25" s="903"/>
      <c r="G25" s="124">
        <f t="shared" si="0"/>
        <v>6473476</v>
      </c>
      <c r="H25" s="303" t="s">
        <v>163</v>
      </c>
      <c r="I25" s="433" t="s">
        <v>18</v>
      </c>
      <c r="J25" s="701" t="s">
        <v>224</v>
      </c>
      <c r="K25" s="788" t="s">
        <v>1069</v>
      </c>
      <c r="L25" s="433" t="s">
        <v>57</v>
      </c>
      <c r="M25" s="434"/>
      <c r="N25" s="433"/>
    </row>
    <row r="26" spans="1:14" s="11" customFormat="1" x14ac:dyDescent="0.3">
      <c r="A26" s="137">
        <v>45568</v>
      </c>
      <c r="B26" s="138" t="s">
        <v>180</v>
      </c>
      <c r="C26" s="138" t="s">
        <v>48</v>
      </c>
      <c r="D26" s="139" t="s">
        <v>181</v>
      </c>
      <c r="E26" s="902">
        <v>65000</v>
      </c>
      <c r="F26" s="903"/>
      <c r="G26" s="124">
        <f t="shared" si="0"/>
        <v>6408476</v>
      </c>
      <c r="H26" s="303" t="s">
        <v>220</v>
      </c>
      <c r="I26" s="433" t="s">
        <v>18</v>
      </c>
      <c r="J26" s="701" t="s">
        <v>228</v>
      </c>
      <c r="K26" s="788" t="s">
        <v>1069</v>
      </c>
      <c r="L26" s="433" t="s">
        <v>57</v>
      </c>
      <c r="M26" s="434"/>
      <c r="N26" s="433"/>
    </row>
    <row r="27" spans="1:14" s="11" customFormat="1" x14ac:dyDescent="0.3">
      <c r="A27" s="137">
        <v>45568</v>
      </c>
      <c r="B27" s="138" t="s">
        <v>180</v>
      </c>
      <c r="C27" s="138" t="s">
        <v>48</v>
      </c>
      <c r="D27" s="139" t="s">
        <v>181</v>
      </c>
      <c r="E27" s="902">
        <v>75000</v>
      </c>
      <c r="F27" s="903"/>
      <c r="G27" s="124">
        <f t="shared" si="0"/>
        <v>6333476</v>
      </c>
      <c r="H27" s="303" t="s">
        <v>163</v>
      </c>
      <c r="I27" s="433" t="s">
        <v>18</v>
      </c>
      <c r="J27" s="363" t="s">
        <v>251</v>
      </c>
      <c r="K27" s="788" t="s">
        <v>1069</v>
      </c>
      <c r="L27" s="433" t="s">
        <v>57</v>
      </c>
      <c r="M27" s="434"/>
      <c r="N27" s="433"/>
    </row>
    <row r="28" spans="1:14" s="11" customFormat="1" x14ac:dyDescent="0.3">
      <c r="A28" s="137">
        <v>45568</v>
      </c>
      <c r="B28" s="138" t="s">
        <v>180</v>
      </c>
      <c r="C28" s="138" t="s">
        <v>48</v>
      </c>
      <c r="D28" s="139" t="s">
        <v>181</v>
      </c>
      <c r="E28" s="902">
        <v>101000</v>
      </c>
      <c r="F28" s="903"/>
      <c r="G28" s="124">
        <f t="shared" si="0"/>
        <v>6232476</v>
      </c>
      <c r="H28" s="303" t="s">
        <v>183</v>
      </c>
      <c r="I28" s="433" t="s">
        <v>18</v>
      </c>
      <c r="J28" s="303" t="s">
        <v>252</v>
      </c>
      <c r="K28" s="788" t="s">
        <v>1069</v>
      </c>
      <c r="L28" s="433" t="s">
        <v>57</v>
      </c>
      <c r="M28" s="434"/>
      <c r="N28" s="433"/>
    </row>
    <row r="29" spans="1:14" s="11" customFormat="1" x14ac:dyDescent="0.3">
      <c r="A29" s="369">
        <v>45568</v>
      </c>
      <c r="B29" s="138" t="s">
        <v>180</v>
      </c>
      <c r="C29" s="138" t="s">
        <v>48</v>
      </c>
      <c r="D29" s="139" t="s">
        <v>14</v>
      </c>
      <c r="E29" s="902">
        <v>20000</v>
      </c>
      <c r="F29" s="903"/>
      <c r="G29" s="124">
        <f t="shared" si="0"/>
        <v>6212476</v>
      </c>
      <c r="H29" s="303" t="s">
        <v>196</v>
      </c>
      <c r="I29" s="433" t="s">
        <v>18</v>
      </c>
      <c r="J29" s="303" t="s">
        <v>311</v>
      </c>
      <c r="K29" s="788" t="s">
        <v>1069</v>
      </c>
      <c r="L29" s="433" t="s">
        <v>57</v>
      </c>
      <c r="M29" s="434"/>
      <c r="N29" s="433"/>
    </row>
    <row r="30" spans="1:14" s="11" customFormat="1" x14ac:dyDescent="0.3">
      <c r="A30" s="369">
        <v>45568</v>
      </c>
      <c r="B30" s="138" t="s">
        <v>180</v>
      </c>
      <c r="C30" s="138" t="s">
        <v>48</v>
      </c>
      <c r="D30" s="139" t="s">
        <v>14</v>
      </c>
      <c r="E30" s="902">
        <v>251000</v>
      </c>
      <c r="F30" s="903"/>
      <c r="G30" s="124">
        <f t="shared" si="0"/>
        <v>5961476</v>
      </c>
      <c r="H30" s="303" t="s">
        <v>149</v>
      </c>
      <c r="I30" s="433" t="s">
        <v>18</v>
      </c>
      <c r="J30" s="702" t="s">
        <v>791</v>
      </c>
      <c r="K30" s="788" t="s">
        <v>1069</v>
      </c>
      <c r="L30" s="433" t="s">
        <v>57</v>
      </c>
      <c r="M30" s="434"/>
      <c r="N30" s="433"/>
    </row>
    <row r="31" spans="1:14" s="11" customFormat="1" x14ac:dyDescent="0.3">
      <c r="A31" s="406">
        <v>45568</v>
      </c>
      <c r="B31" s="415" t="s">
        <v>218</v>
      </c>
      <c r="C31" s="415" t="s">
        <v>48</v>
      </c>
      <c r="D31" s="666" t="s">
        <v>110</v>
      </c>
      <c r="E31" s="902"/>
      <c r="F31" s="903">
        <v>2000</v>
      </c>
      <c r="G31" s="124">
        <f t="shared" si="0"/>
        <v>5963476</v>
      </c>
      <c r="H31" s="303" t="s">
        <v>220</v>
      </c>
      <c r="I31" s="433" t="s">
        <v>18</v>
      </c>
      <c r="J31" s="702" t="s">
        <v>228</v>
      </c>
      <c r="K31" s="788" t="s">
        <v>1069</v>
      </c>
      <c r="L31" s="433" t="s">
        <v>57</v>
      </c>
      <c r="M31" s="434"/>
      <c r="N31" s="433"/>
    </row>
    <row r="32" spans="1:14" s="11" customFormat="1" x14ac:dyDescent="0.3">
      <c r="A32" s="406">
        <v>45569</v>
      </c>
      <c r="B32" s="291" t="s">
        <v>156</v>
      </c>
      <c r="C32" s="291" t="s">
        <v>48</v>
      </c>
      <c r="D32" s="427" t="s">
        <v>110</v>
      </c>
      <c r="E32" s="902"/>
      <c r="F32" s="903">
        <v>7000</v>
      </c>
      <c r="G32" s="124">
        <f t="shared" si="0"/>
        <v>5970476</v>
      </c>
      <c r="H32" s="432" t="s">
        <v>183</v>
      </c>
      <c r="I32" s="433" t="s">
        <v>18</v>
      </c>
      <c r="J32" s="701" t="s">
        <v>252</v>
      </c>
      <c r="K32" s="788" t="s">
        <v>1069</v>
      </c>
      <c r="L32" s="433" t="s">
        <v>57</v>
      </c>
      <c r="M32" s="434"/>
      <c r="N32" s="433"/>
    </row>
    <row r="33" spans="1:29" s="11" customFormat="1" x14ac:dyDescent="0.3">
      <c r="A33" s="137">
        <v>45569</v>
      </c>
      <c r="B33" s="138" t="s">
        <v>180</v>
      </c>
      <c r="C33" s="138" t="s">
        <v>48</v>
      </c>
      <c r="D33" s="139" t="s">
        <v>14</v>
      </c>
      <c r="E33" s="902">
        <v>300000</v>
      </c>
      <c r="F33" s="903"/>
      <c r="G33" s="124">
        <f t="shared" si="0"/>
        <v>5670476</v>
      </c>
      <c r="H33" s="432" t="s">
        <v>196</v>
      </c>
      <c r="I33" s="433" t="s">
        <v>18</v>
      </c>
      <c r="J33" s="701" t="s">
        <v>359</v>
      </c>
      <c r="K33" s="788" t="s">
        <v>1069</v>
      </c>
      <c r="L33" s="433" t="s">
        <v>57</v>
      </c>
      <c r="M33" s="434"/>
      <c r="N33" s="433"/>
    </row>
    <row r="34" spans="1:29" s="831" customFormat="1" x14ac:dyDescent="0.3">
      <c r="A34" s="137">
        <v>45569</v>
      </c>
      <c r="B34" s="138" t="s">
        <v>180</v>
      </c>
      <c r="C34" s="138" t="s">
        <v>48</v>
      </c>
      <c r="D34" s="139" t="s">
        <v>14</v>
      </c>
      <c r="E34" s="902">
        <v>88000</v>
      </c>
      <c r="F34" s="903"/>
      <c r="G34" s="124">
        <f t="shared" si="0"/>
        <v>5582476</v>
      </c>
      <c r="H34" s="432" t="s">
        <v>41</v>
      </c>
      <c r="I34" s="433" t="s">
        <v>18</v>
      </c>
      <c r="J34" s="701" t="s">
        <v>328</v>
      </c>
      <c r="K34" s="788" t="s">
        <v>1069</v>
      </c>
      <c r="L34" s="433" t="s">
        <v>57</v>
      </c>
      <c r="M34" s="434"/>
      <c r="N34" s="433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</row>
    <row r="35" spans="1:29" s="831" customFormat="1" x14ac:dyDescent="0.3">
      <c r="A35" s="137">
        <v>45568</v>
      </c>
      <c r="B35" s="138"/>
      <c r="C35" s="138" t="s">
        <v>48</v>
      </c>
      <c r="D35" s="139" t="s">
        <v>273</v>
      </c>
      <c r="E35" s="902"/>
      <c r="F35" s="903">
        <v>3000</v>
      </c>
      <c r="G35" s="124">
        <f t="shared" si="0"/>
        <v>5585476</v>
      </c>
      <c r="H35" s="432" t="s">
        <v>163</v>
      </c>
      <c r="I35" s="433" t="s">
        <v>18</v>
      </c>
      <c r="J35" s="363" t="s">
        <v>251</v>
      </c>
      <c r="K35" s="788" t="s">
        <v>1069</v>
      </c>
      <c r="L35" s="433" t="s">
        <v>57</v>
      </c>
      <c r="M35" s="434"/>
      <c r="N35" s="433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</row>
    <row r="36" spans="1:29" s="11" customFormat="1" x14ac:dyDescent="0.3">
      <c r="A36" s="137">
        <v>45569</v>
      </c>
      <c r="B36" s="138" t="s">
        <v>180</v>
      </c>
      <c r="C36" s="138" t="s">
        <v>48</v>
      </c>
      <c r="D36" s="139" t="s">
        <v>273</v>
      </c>
      <c r="E36" s="902">
        <v>85000</v>
      </c>
      <c r="F36" s="903"/>
      <c r="G36" s="124">
        <f t="shared" si="0"/>
        <v>5500476</v>
      </c>
      <c r="H36" s="432" t="s">
        <v>163</v>
      </c>
      <c r="I36" s="433" t="s">
        <v>18</v>
      </c>
      <c r="J36" s="303" t="s">
        <v>274</v>
      </c>
      <c r="K36" s="788" t="s">
        <v>1069</v>
      </c>
      <c r="L36" s="433" t="s">
        <v>57</v>
      </c>
      <c r="M36" s="434"/>
      <c r="N36" s="433"/>
    </row>
    <row r="37" spans="1:29" s="11" customFormat="1" x14ac:dyDescent="0.3">
      <c r="A37" s="137">
        <v>45569</v>
      </c>
      <c r="B37" s="138" t="s">
        <v>180</v>
      </c>
      <c r="C37" s="138" t="s">
        <v>48</v>
      </c>
      <c r="D37" s="139" t="s">
        <v>273</v>
      </c>
      <c r="E37" s="902">
        <v>50000</v>
      </c>
      <c r="F37" s="903"/>
      <c r="G37" s="124">
        <f t="shared" si="0"/>
        <v>5450476</v>
      </c>
      <c r="H37" s="432" t="s">
        <v>183</v>
      </c>
      <c r="I37" s="433" t="s">
        <v>18</v>
      </c>
      <c r="J37" s="701" t="s">
        <v>275</v>
      </c>
      <c r="K37" s="788" t="s">
        <v>1069</v>
      </c>
      <c r="L37" s="433" t="s">
        <v>57</v>
      </c>
      <c r="M37" s="434"/>
      <c r="N37" s="433"/>
    </row>
    <row r="38" spans="1:29" s="11" customFormat="1" x14ac:dyDescent="0.3">
      <c r="A38" s="137">
        <v>45569</v>
      </c>
      <c r="B38" s="138" t="s">
        <v>180</v>
      </c>
      <c r="C38" s="138" t="s">
        <v>48</v>
      </c>
      <c r="D38" s="139" t="s">
        <v>14</v>
      </c>
      <c r="E38" s="902">
        <v>20000</v>
      </c>
      <c r="F38" s="903"/>
      <c r="G38" s="124">
        <f t="shared" si="0"/>
        <v>5430476</v>
      </c>
      <c r="H38" s="432" t="s">
        <v>196</v>
      </c>
      <c r="I38" s="433" t="s">
        <v>18</v>
      </c>
      <c r="J38" s="701" t="s">
        <v>367</v>
      </c>
      <c r="K38" s="788" t="s">
        <v>1069</v>
      </c>
      <c r="L38" s="433" t="s">
        <v>57</v>
      </c>
      <c r="M38" s="434"/>
      <c r="N38" s="433"/>
    </row>
    <row r="39" spans="1:29" s="11" customFormat="1" x14ac:dyDescent="0.3">
      <c r="A39" s="137">
        <v>45569</v>
      </c>
      <c r="B39" s="138" t="s">
        <v>180</v>
      </c>
      <c r="C39" s="138" t="s">
        <v>48</v>
      </c>
      <c r="D39" s="139" t="s">
        <v>273</v>
      </c>
      <c r="E39" s="902">
        <v>90000</v>
      </c>
      <c r="F39" s="903"/>
      <c r="G39" s="124">
        <f t="shared" si="0"/>
        <v>5340476</v>
      </c>
      <c r="H39" s="432" t="s">
        <v>220</v>
      </c>
      <c r="I39" s="433" t="s">
        <v>18</v>
      </c>
      <c r="J39" s="701" t="s">
        <v>276</v>
      </c>
      <c r="K39" s="788" t="s">
        <v>1069</v>
      </c>
      <c r="L39" s="433" t="s">
        <v>57</v>
      </c>
      <c r="M39" s="434"/>
      <c r="N39" s="433"/>
    </row>
    <row r="40" spans="1:29" s="11" customFormat="1" x14ac:dyDescent="0.3">
      <c r="A40" s="137">
        <v>45569</v>
      </c>
      <c r="B40" s="138" t="s">
        <v>180</v>
      </c>
      <c r="C40" s="138" t="s">
        <v>48</v>
      </c>
      <c r="D40" s="139" t="s">
        <v>14</v>
      </c>
      <c r="E40" s="902">
        <v>300000</v>
      </c>
      <c r="F40" s="903"/>
      <c r="G40" s="124">
        <f t="shared" si="0"/>
        <v>5040476</v>
      </c>
      <c r="H40" s="432" t="s">
        <v>149</v>
      </c>
      <c r="I40" s="433" t="s">
        <v>18</v>
      </c>
      <c r="J40" s="701" t="s">
        <v>792</v>
      </c>
      <c r="K40" s="788" t="s">
        <v>1069</v>
      </c>
      <c r="L40" s="433" t="s">
        <v>57</v>
      </c>
      <c r="M40" s="434"/>
      <c r="N40" s="433"/>
    </row>
    <row r="41" spans="1:29" s="11" customFormat="1" x14ac:dyDescent="0.3">
      <c r="A41" s="137">
        <v>45569</v>
      </c>
      <c r="B41" s="138" t="s">
        <v>180</v>
      </c>
      <c r="C41" s="138" t="s">
        <v>48</v>
      </c>
      <c r="D41" s="139" t="s">
        <v>14</v>
      </c>
      <c r="E41" s="902">
        <v>100000</v>
      </c>
      <c r="F41" s="903"/>
      <c r="G41" s="124">
        <f t="shared" si="0"/>
        <v>4940476</v>
      </c>
      <c r="H41" s="432" t="s">
        <v>196</v>
      </c>
      <c r="I41" s="433" t="s">
        <v>18</v>
      </c>
      <c r="J41" s="701" t="s">
        <v>368</v>
      </c>
      <c r="K41" s="788" t="s">
        <v>1069</v>
      </c>
      <c r="L41" s="433" t="s">
        <v>57</v>
      </c>
      <c r="M41" s="434"/>
      <c r="N41" s="433"/>
    </row>
    <row r="42" spans="1:29" s="11" customFormat="1" x14ac:dyDescent="0.3">
      <c r="A42" s="137">
        <v>45569</v>
      </c>
      <c r="B42" s="138" t="s">
        <v>180</v>
      </c>
      <c r="C42" s="138" t="s">
        <v>48</v>
      </c>
      <c r="D42" s="139" t="s">
        <v>14</v>
      </c>
      <c r="E42" s="902">
        <v>41000</v>
      </c>
      <c r="F42" s="903"/>
      <c r="G42" s="124">
        <f t="shared" si="0"/>
        <v>4899476</v>
      </c>
      <c r="H42" s="432" t="s">
        <v>196</v>
      </c>
      <c r="I42" s="433" t="s">
        <v>18</v>
      </c>
      <c r="J42" s="303" t="s">
        <v>369</v>
      </c>
      <c r="K42" s="788" t="s">
        <v>1069</v>
      </c>
      <c r="L42" s="433" t="s">
        <v>57</v>
      </c>
      <c r="M42" s="434"/>
      <c r="N42" s="433"/>
    </row>
    <row r="43" spans="1:29" s="11" customFormat="1" x14ac:dyDescent="0.3">
      <c r="A43" s="137">
        <v>45569</v>
      </c>
      <c r="B43" s="138" t="s">
        <v>180</v>
      </c>
      <c r="C43" s="138" t="s">
        <v>48</v>
      </c>
      <c r="D43" s="139" t="s">
        <v>14</v>
      </c>
      <c r="E43" s="902">
        <v>60000</v>
      </c>
      <c r="F43" s="903"/>
      <c r="G43" s="124">
        <f t="shared" si="0"/>
        <v>4839476</v>
      </c>
      <c r="H43" s="432" t="s">
        <v>196</v>
      </c>
      <c r="I43" s="433" t="s">
        <v>18</v>
      </c>
      <c r="J43" s="303" t="s">
        <v>698</v>
      </c>
      <c r="K43" s="788" t="s">
        <v>1069</v>
      </c>
      <c r="L43" s="433" t="s">
        <v>57</v>
      </c>
      <c r="M43" s="434"/>
      <c r="N43" s="433"/>
    </row>
    <row r="44" spans="1:29" s="11" customFormat="1" x14ac:dyDescent="0.3">
      <c r="A44" s="406">
        <v>45569</v>
      </c>
      <c r="B44" s="126" t="s">
        <v>218</v>
      </c>
      <c r="C44" s="126" t="s">
        <v>48</v>
      </c>
      <c r="D44" s="126" t="s">
        <v>14</v>
      </c>
      <c r="E44" s="902"/>
      <c r="F44" s="903">
        <v>30000</v>
      </c>
      <c r="G44" s="124">
        <f t="shared" si="0"/>
        <v>4869476</v>
      </c>
      <c r="H44" s="432" t="s">
        <v>196</v>
      </c>
      <c r="I44" s="433" t="s">
        <v>18</v>
      </c>
      <c r="J44" s="303" t="s">
        <v>272</v>
      </c>
      <c r="K44" s="788" t="s">
        <v>1069</v>
      </c>
      <c r="L44" s="433" t="s">
        <v>57</v>
      </c>
      <c r="M44" s="434"/>
      <c r="N44" s="433"/>
    </row>
    <row r="45" spans="1:29" s="11" customFormat="1" x14ac:dyDescent="0.3">
      <c r="A45" s="406">
        <v>45569</v>
      </c>
      <c r="B45" s="415" t="s">
        <v>241</v>
      </c>
      <c r="C45" s="415" t="s">
        <v>48</v>
      </c>
      <c r="D45" s="666" t="s">
        <v>110</v>
      </c>
      <c r="E45" s="902">
        <v>8000</v>
      </c>
      <c r="F45" s="903"/>
      <c r="G45" s="124">
        <f t="shared" si="0"/>
        <v>4861476</v>
      </c>
      <c r="H45" s="432" t="s">
        <v>163</v>
      </c>
      <c r="I45" s="433" t="s">
        <v>18</v>
      </c>
      <c r="J45" s="702" t="s">
        <v>274</v>
      </c>
      <c r="K45" s="788" t="s">
        <v>1069</v>
      </c>
      <c r="L45" s="433" t="s">
        <v>57</v>
      </c>
      <c r="M45" s="434"/>
      <c r="N45" s="433"/>
    </row>
    <row r="46" spans="1:29" s="11" customFormat="1" x14ac:dyDescent="0.3">
      <c r="A46" s="406">
        <v>45569</v>
      </c>
      <c r="B46" s="415" t="s">
        <v>218</v>
      </c>
      <c r="C46" s="415" t="s">
        <v>48</v>
      </c>
      <c r="D46" s="666" t="s">
        <v>110</v>
      </c>
      <c r="E46" s="902"/>
      <c r="F46" s="903">
        <v>4000</v>
      </c>
      <c r="G46" s="124">
        <f t="shared" si="0"/>
        <v>4865476</v>
      </c>
      <c r="H46" s="432" t="s">
        <v>220</v>
      </c>
      <c r="I46" s="433" t="s">
        <v>18</v>
      </c>
      <c r="J46" s="702" t="s">
        <v>276</v>
      </c>
      <c r="K46" s="788" t="s">
        <v>1069</v>
      </c>
      <c r="L46" s="433" t="s">
        <v>57</v>
      </c>
      <c r="M46" s="434"/>
      <c r="N46" s="433"/>
    </row>
    <row r="47" spans="1:29" s="11" customFormat="1" x14ac:dyDescent="0.3">
      <c r="A47" s="137">
        <v>45570</v>
      </c>
      <c r="B47" s="138" t="s">
        <v>180</v>
      </c>
      <c r="C47" s="138" t="s">
        <v>48</v>
      </c>
      <c r="D47" s="139" t="s">
        <v>273</v>
      </c>
      <c r="E47" s="902">
        <v>50000</v>
      </c>
      <c r="F47" s="903"/>
      <c r="G47" s="124">
        <f t="shared" si="0"/>
        <v>4815476</v>
      </c>
      <c r="H47" s="432" t="s">
        <v>183</v>
      </c>
      <c r="I47" s="433" t="s">
        <v>18</v>
      </c>
      <c r="J47" s="702" t="s">
        <v>302</v>
      </c>
      <c r="K47" s="788" t="s">
        <v>1069</v>
      </c>
      <c r="L47" s="433" t="s">
        <v>57</v>
      </c>
      <c r="M47" s="434"/>
      <c r="N47" s="433"/>
    </row>
    <row r="48" spans="1:29" s="11" customFormat="1" x14ac:dyDescent="0.3">
      <c r="A48" s="369">
        <v>45570</v>
      </c>
      <c r="B48" s="138" t="s">
        <v>180</v>
      </c>
      <c r="C48" s="138" t="s">
        <v>48</v>
      </c>
      <c r="D48" s="139" t="s">
        <v>273</v>
      </c>
      <c r="E48" s="902">
        <v>50000</v>
      </c>
      <c r="F48" s="903"/>
      <c r="G48" s="124">
        <f t="shared" si="0"/>
        <v>4765476</v>
      </c>
      <c r="H48" s="432" t="s">
        <v>220</v>
      </c>
      <c r="I48" s="433" t="s">
        <v>18</v>
      </c>
      <c r="J48" s="702" t="s">
        <v>300</v>
      </c>
      <c r="K48" s="788" t="s">
        <v>1069</v>
      </c>
      <c r="L48" s="433" t="s">
        <v>57</v>
      </c>
      <c r="M48" s="434"/>
      <c r="N48" s="433"/>
    </row>
    <row r="49" spans="1:14" s="11" customFormat="1" x14ac:dyDescent="0.3">
      <c r="A49" s="137">
        <v>45570</v>
      </c>
      <c r="B49" s="138" t="s">
        <v>180</v>
      </c>
      <c r="C49" s="138" t="s">
        <v>48</v>
      </c>
      <c r="D49" s="139" t="s">
        <v>273</v>
      </c>
      <c r="E49" s="902">
        <v>30000</v>
      </c>
      <c r="F49" s="903"/>
      <c r="G49" s="124">
        <f t="shared" si="0"/>
        <v>4735476</v>
      </c>
      <c r="H49" s="432" t="s">
        <v>163</v>
      </c>
      <c r="I49" s="433" t="s">
        <v>18</v>
      </c>
      <c r="J49" s="303" t="s">
        <v>287</v>
      </c>
      <c r="K49" s="788" t="s">
        <v>1069</v>
      </c>
      <c r="L49" s="433" t="s">
        <v>57</v>
      </c>
      <c r="M49" s="434"/>
      <c r="N49" s="433"/>
    </row>
    <row r="50" spans="1:14" s="11" customFormat="1" x14ac:dyDescent="0.3">
      <c r="A50" s="137">
        <v>45570</v>
      </c>
      <c r="B50" s="138" t="s">
        <v>180</v>
      </c>
      <c r="C50" s="138" t="s">
        <v>48</v>
      </c>
      <c r="D50" s="139" t="s">
        <v>14</v>
      </c>
      <c r="E50" s="902">
        <v>20000</v>
      </c>
      <c r="F50" s="903"/>
      <c r="G50" s="124">
        <f t="shared" si="0"/>
        <v>4715476</v>
      </c>
      <c r="H50" s="432" t="s">
        <v>196</v>
      </c>
      <c r="I50" s="433" t="s">
        <v>18</v>
      </c>
      <c r="J50" s="702" t="s">
        <v>370</v>
      </c>
      <c r="K50" s="788" t="s">
        <v>1069</v>
      </c>
      <c r="L50" s="433" t="s">
        <v>57</v>
      </c>
      <c r="M50" s="434"/>
      <c r="N50" s="433"/>
    </row>
    <row r="51" spans="1:14" s="11" customFormat="1" x14ac:dyDescent="0.3">
      <c r="A51" s="137">
        <v>45572</v>
      </c>
      <c r="B51" s="138" t="s">
        <v>180</v>
      </c>
      <c r="C51" s="138" t="s">
        <v>48</v>
      </c>
      <c r="D51" s="139" t="s">
        <v>313</v>
      </c>
      <c r="E51" s="902">
        <v>60000</v>
      </c>
      <c r="F51" s="903"/>
      <c r="G51" s="124">
        <f t="shared" si="0"/>
        <v>4655476</v>
      </c>
      <c r="H51" s="432" t="s">
        <v>123</v>
      </c>
      <c r="I51" s="433" t="s">
        <v>18</v>
      </c>
      <c r="J51" s="702" t="s">
        <v>315</v>
      </c>
      <c r="K51" s="788" t="s">
        <v>1069</v>
      </c>
      <c r="L51" s="433" t="s">
        <v>57</v>
      </c>
      <c r="M51" s="434"/>
      <c r="N51" s="433"/>
    </row>
    <row r="52" spans="1:14" s="370" customFormat="1" x14ac:dyDescent="0.3">
      <c r="A52" s="137">
        <v>45572</v>
      </c>
      <c r="B52" s="138" t="s">
        <v>180</v>
      </c>
      <c r="C52" s="138" t="s">
        <v>48</v>
      </c>
      <c r="D52" s="139" t="s">
        <v>273</v>
      </c>
      <c r="E52" s="902">
        <v>85000</v>
      </c>
      <c r="F52" s="903"/>
      <c r="G52" s="124">
        <f t="shared" si="0"/>
        <v>4570476</v>
      </c>
      <c r="H52" s="432" t="s">
        <v>220</v>
      </c>
      <c r="I52" s="433" t="s">
        <v>18</v>
      </c>
      <c r="J52" s="702" t="s">
        <v>309</v>
      </c>
      <c r="K52" s="788" t="s">
        <v>1069</v>
      </c>
      <c r="L52" s="433" t="s">
        <v>57</v>
      </c>
      <c r="M52" s="434"/>
      <c r="N52" s="433"/>
    </row>
    <row r="53" spans="1:14" s="11" customFormat="1" x14ac:dyDescent="0.3">
      <c r="A53" s="137">
        <v>45572</v>
      </c>
      <c r="B53" s="138" t="s">
        <v>180</v>
      </c>
      <c r="C53" s="138" t="s">
        <v>48</v>
      </c>
      <c r="D53" s="139" t="s">
        <v>14</v>
      </c>
      <c r="E53" s="902">
        <v>161000</v>
      </c>
      <c r="F53" s="903"/>
      <c r="G53" s="124">
        <f t="shared" si="0"/>
        <v>4409476</v>
      </c>
      <c r="H53" s="432" t="s">
        <v>41</v>
      </c>
      <c r="I53" s="433" t="s">
        <v>18</v>
      </c>
      <c r="J53" s="303" t="s">
        <v>310</v>
      </c>
      <c r="K53" s="788" t="s">
        <v>1069</v>
      </c>
      <c r="L53" s="433" t="s">
        <v>57</v>
      </c>
      <c r="M53" s="434"/>
      <c r="N53" s="433"/>
    </row>
    <row r="54" spans="1:14" s="11" customFormat="1" x14ac:dyDescent="0.3">
      <c r="A54" s="137">
        <v>45572</v>
      </c>
      <c r="B54" s="138" t="s">
        <v>180</v>
      </c>
      <c r="C54" s="138" t="s">
        <v>48</v>
      </c>
      <c r="D54" s="139" t="s">
        <v>14</v>
      </c>
      <c r="E54" s="902">
        <v>190000</v>
      </c>
      <c r="F54" s="903"/>
      <c r="G54" s="124">
        <f t="shared" si="0"/>
        <v>4219476</v>
      </c>
      <c r="H54" s="432" t="s">
        <v>63</v>
      </c>
      <c r="I54" s="433" t="s">
        <v>18</v>
      </c>
      <c r="J54" s="303" t="s">
        <v>358</v>
      </c>
      <c r="K54" s="788" t="s">
        <v>1069</v>
      </c>
      <c r="L54" s="433" t="s">
        <v>57</v>
      </c>
      <c r="M54" s="434"/>
      <c r="N54" s="433"/>
    </row>
    <row r="55" spans="1:14" s="11" customFormat="1" x14ac:dyDescent="0.3">
      <c r="A55" s="137">
        <v>45572</v>
      </c>
      <c r="B55" s="138" t="s">
        <v>180</v>
      </c>
      <c r="C55" s="138" t="s">
        <v>48</v>
      </c>
      <c r="D55" s="139" t="s">
        <v>273</v>
      </c>
      <c r="E55" s="902">
        <v>50000</v>
      </c>
      <c r="F55" s="903"/>
      <c r="G55" s="124">
        <f t="shared" si="0"/>
        <v>4169476</v>
      </c>
      <c r="H55" s="432" t="s">
        <v>183</v>
      </c>
      <c r="I55" s="433" t="s">
        <v>18</v>
      </c>
      <c r="J55" s="303" t="s">
        <v>312</v>
      </c>
      <c r="K55" s="788" t="s">
        <v>1069</v>
      </c>
      <c r="L55" s="433" t="s">
        <v>57</v>
      </c>
      <c r="M55" s="434"/>
      <c r="N55" s="433"/>
    </row>
    <row r="56" spans="1:14" s="11" customFormat="1" x14ac:dyDescent="0.3">
      <c r="A56" s="137">
        <v>45572</v>
      </c>
      <c r="B56" s="138" t="s">
        <v>180</v>
      </c>
      <c r="C56" s="138" t="s">
        <v>48</v>
      </c>
      <c r="D56" s="139" t="s">
        <v>14</v>
      </c>
      <c r="E56" s="902">
        <v>20000</v>
      </c>
      <c r="F56" s="903"/>
      <c r="G56" s="124">
        <f>G55-E56+F56</f>
        <v>4149476</v>
      </c>
      <c r="H56" s="432" t="s">
        <v>196</v>
      </c>
      <c r="I56" s="433" t="s">
        <v>18</v>
      </c>
      <c r="J56" s="303" t="s">
        <v>493</v>
      </c>
      <c r="K56" s="788" t="s">
        <v>1069</v>
      </c>
      <c r="L56" s="433" t="s">
        <v>57</v>
      </c>
      <c r="M56" s="434"/>
      <c r="N56" s="433"/>
    </row>
    <row r="57" spans="1:14" s="11" customFormat="1" x14ac:dyDescent="0.3">
      <c r="A57" s="137">
        <v>45572</v>
      </c>
      <c r="B57" s="138" t="s">
        <v>180</v>
      </c>
      <c r="C57" s="138" t="s">
        <v>48</v>
      </c>
      <c r="D57" s="139" t="s">
        <v>313</v>
      </c>
      <c r="E57" s="902">
        <v>51000</v>
      </c>
      <c r="F57" s="903"/>
      <c r="G57" s="124">
        <f t="shared" si="0"/>
        <v>4098476</v>
      </c>
      <c r="H57" s="432" t="s">
        <v>148</v>
      </c>
      <c r="I57" s="433" t="s">
        <v>18</v>
      </c>
      <c r="J57" s="303" t="s">
        <v>352</v>
      </c>
      <c r="K57" s="788" t="s">
        <v>1069</v>
      </c>
      <c r="L57" s="433" t="s">
        <v>57</v>
      </c>
      <c r="M57" s="434"/>
      <c r="N57" s="433"/>
    </row>
    <row r="58" spans="1:14" s="11" customFormat="1" x14ac:dyDescent="0.3">
      <c r="A58" s="137">
        <v>45572</v>
      </c>
      <c r="B58" s="138" t="s">
        <v>156</v>
      </c>
      <c r="C58" s="138" t="s">
        <v>48</v>
      </c>
      <c r="D58" s="139" t="s">
        <v>117</v>
      </c>
      <c r="E58" s="902"/>
      <c r="F58" s="903">
        <v>1000</v>
      </c>
      <c r="G58" s="124">
        <f t="shared" si="0"/>
        <v>4099476</v>
      </c>
      <c r="H58" s="432" t="s">
        <v>123</v>
      </c>
      <c r="I58" s="433" t="s">
        <v>18</v>
      </c>
      <c r="J58" s="303" t="s">
        <v>315</v>
      </c>
      <c r="K58" s="788" t="s">
        <v>1069</v>
      </c>
      <c r="L58" s="433" t="s">
        <v>57</v>
      </c>
      <c r="M58" s="434"/>
      <c r="N58" s="433"/>
    </row>
    <row r="59" spans="1:14" s="11" customFormat="1" ht="18" customHeight="1" x14ac:dyDescent="0.3">
      <c r="A59" s="137">
        <v>45572</v>
      </c>
      <c r="B59" s="291" t="s">
        <v>156</v>
      </c>
      <c r="C59" s="291" t="s">
        <v>48</v>
      </c>
      <c r="D59" s="427" t="s">
        <v>14</v>
      </c>
      <c r="E59" s="902"/>
      <c r="F59" s="903">
        <v>73000</v>
      </c>
      <c r="G59" s="124">
        <f t="shared" si="0"/>
        <v>4172476</v>
      </c>
      <c r="H59" s="432" t="s">
        <v>41</v>
      </c>
      <c r="I59" s="433" t="s">
        <v>18</v>
      </c>
      <c r="J59" s="303" t="s">
        <v>310</v>
      </c>
      <c r="K59" s="788" t="s">
        <v>1069</v>
      </c>
      <c r="L59" s="433" t="s">
        <v>57</v>
      </c>
      <c r="M59" s="434"/>
      <c r="N59" s="433"/>
    </row>
    <row r="60" spans="1:14" s="11" customFormat="1" ht="18" customHeight="1" x14ac:dyDescent="0.3">
      <c r="A60" s="137">
        <v>45572</v>
      </c>
      <c r="B60" s="138" t="s">
        <v>189</v>
      </c>
      <c r="C60" s="138" t="s">
        <v>48</v>
      </c>
      <c r="D60" s="139" t="s">
        <v>14</v>
      </c>
      <c r="E60" s="902">
        <v>3000</v>
      </c>
      <c r="F60" s="903"/>
      <c r="G60" s="124">
        <f t="shared" si="0"/>
        <v>4169476</v>
      </c>
      <c r="H60" s="432" t="s">
        <v>148</v>
      </c>
      <c r="I60" s="433" t="s">
        <v>18</v>
      </c>
      <c r="J60" s="303" t="s">
        <v>314</v>
      </c>
      <c r="K60" s="788" t="s">
        <v>1069</v>
      </c>
      <c r="L60" s="433" t="s">
        <v>57</v>
      </c>
      <c r="M60" s="434"/>
      <c r="N60" s="433"/>
    </row>
    <row r="61" spans="1:14" s="11" customFormat="1" ht="18" customHeight="1" x14ac:dyDescent="0.3">
      <c r="A61" s="137">
        <v>45572</v>
      </c>
      <c r="B61" s="138" t="s">
        <v>180</v>
      </c>
      <c r="C61" s="138" t="s">
        <v>48</v>
      </c>
      <c r="D61" s="139" t="s">
        <v>14</v>
      </c>
      <c r="E61" s="902">
        <v>60000</v>
      </c>
      <c r="F61" s="903"/>
      <c r="G61" s="124">
        <f t="shared" si="0"/>
        <v>4109476</v>
      </c>
      <c r="H61" s="432" t="s">
        <v>163</v>
      </c>
      <c r="I61" s="433" t="s">
        <v>18</v>
      </c>
      <c r="J61" s="303" t="s">
        <v>345</v>
      </c>
      <c r="K61" s="788" t="s">
        <v>1069</v>
      </c>
      <c r="L61" s="433" t="s">
        <v>57</v>
      </c>
      <c r="M61" s="434"/>
      <c r="N61" s="433"/>
    </row>
    <row r="62" spans="1:14" s="11" customFormat="1" ht="18" customHeight="1" x14ac:dyDescent="0.3">
      <c r="A62" s="406">
        <v>45572</v>
      </c>
      <c r="B62" s="415" t="s">
        <v>218</v>
      </c>
      <c r="C62" s="415" t="s">
        <v>48</v>
      </c>
      <c r="D62" s="666" t="s">
        <v>110</v>
      </c>
      <c r="E62" s="902"/>
      <c r="F62" s="903">
        <v>1000</v>
      </c>
      <c r="G62" s="124">
        <f t="shared" si="0"/>
        <v>4110476</v>
      </c>
      <c r="H62" s="432" t="s">
        <v>163</v>
      </c>
      <c r="I62" s="433" t="s">
        <v>18</v>
      </c>
      <c r="J62" s="702" t="s">
        <v>345</v>
      </c>
      <c r="K62" s="788" t="s">
        <v>1069</v>
      </c>
      <c r="L62" s="433" t="s">
        <v>57</v>
      </c>
      <c r="M62" s="434"/>
      <c r="N62" s="433"/>
    </row>
    <row r="63" spans="1:14" s="11" customFormat="1" ht="18" customHeight="1" x14ac:dyDescent="0.3">
      <c r="A63" s="369">
        <v>45573</v>
      </c>
      <c r="B63" s="138" t="s">
        <v>180</v>
      </c>
      <c r="C63" s="138" t="s">
        <v>48</v>
      </c>
      <c r="D63" s="139" t="s">
        <v>273</v>
      </c>
      <c r="E63" s="902">
        <v>50000</v>
      </c>
      <c r="F63" s="903"/>
      <c r="G63" s="124">
        <f t="shared" si="0"/>
        <v>4060476</v>
      </c>
      <c r="H63" s="432" t="s">
        <v>163</v>
      </c>
      <c r="I63" s="433" t="s">
        <v>18</v>
      </c>
      <c r="J63" s="303" t="s">
        <v>348</v>
      </c>
      <c r="K63" s="788" t="s">
        <v>1069</v>
      </c>
      <c r="L63" s="433" t="s">
        <v>57</v>
      </c>
      <c r="M63" s="434"/>
      <c r="N63" s="433"/>
    </row>
    <row r="64" spans="1:14" s="11" customFormat="1" ht="18" customHeight="1" x14ac:dyDescent="0.3">
      <c r="A64" s="369">
        <v>45573</v>
      </c>
      <c r="B64" s="138" t="s">
        <v>180</v>
      </c>
      <c r="C64" s="138" t="s">
        <v>48</v>
      </c>
      <c r="D64" s="139" t="s">
        <v>273</v>
      </c>
      <c r="E64" s="902">
        <v>70000</v>
      </c>
      <c r="F64" s="903"/>
      <c r="G64" s="124">
        <f t="shared" si="0"/>
        <v>3990476</v>
      </c>
      <c r="H64" s="432" t="s">
        <v>183</v>
      </c>
      <c r="I64" s="433" t="s">
        <v>18</v>
      </c>
      <c r="J64" s="303" t="s">
        <v>353</v>
      </c>
      <c r="K64" s="788" t="s">
        <v>1069</v>
      </c>
      <c r="L64" s="433" t="s">
        <v>57</v>
      </c>
      <c r="M64" s="434"/>
      <c r="N64" s="433"/>
    </row>
    <row r="65" spans="1:14" s="11" customFormat="1" ht="18" customHeight="1" x14ac:dyDescent="0.3">
      <c r="A65" s="369">
        <v>45573</v>
      </c>
      <c r="B65" s="138" t="s">
        <v>180</v>
      </c>
      <c r="C65" s="138" t="s">
        <v>48</v>
      </c>
      <c r="D65" s="139" t="s">
        <v>117</v>
      </c>
      <c r="E65" s="902">
        <v>80000</v>
      </c>
      <c r="F65" s="903"/>
      <c r="G65" s="124">
        <f t="shared" si="0"/>
        <v>3910476</v>
      </c>
      <c r="H65" s="432" t="s">
        <v>123</v>
      </c>
      <c r="I65" s="433" t="s">
        <v>18</v>
      </c>
      <c r="J65" s="303" t="s">
        <v>355</v>
      </c>
      <c r="K65" s="788" t="s">
        <v>1069</v>
      </c>
      <c r="L65" s="433" t="s">
        <v>57</v>
      </c>
      <c r="M65" s="434"/>
      <c r="N65" s="433"/>
    </row>
    <row r="66" spans="1:14" s="11" customFormat="1" ht="18" customHeight="1" x14ac:dyDescent="0.3">
      <c r="A66" s="369">
        <v>45573</v>
      </c>
      <c r="B66" s="138" t="s">
        <v>180</v>
      </c>
      <c r="C66" s="138" t="s">
        <v>48</v>
      </c>
      <c r="D66" s="139" t="s">
        <v>117</v>
      </c>
      <c r="E66" s="902">
        <v>67000</v>
      </c>
      <c r="F66" s="903"/>
      <c r="G66" s="124">
        <f t="shared" si="0"/>
        <v>3843476</v>
      </c>
      <c r="H66" s="432" t="s">
        <v>148</v>
      </c>
      <c r="I66" s="433" t="s">
        <v>18</v>
      </c>
      <c r="J66" s="702" t="s">
        <v>377</v>
      </c>
      <c r="K66" s="788" t="s">
        <v>1069</v>
      </c>
      <c r="L66" s="433" t="s">
        <v>57</v>
      </c>
      <c r="M66" s="434"/>
      <c r="N66" s="433"/>
    </row>
    <row r="67" spans="1:14" s="11" customFormat="1" ht="18" customHeight="1" x14ac:dyDescent="0.3">
      <c r="A67" s="369">
        <v>45573</v>
      </c>
      <c r="B67" s="138" t="s">
        <v>180</v>
      </c>
      <c r="C67" s="138" t="s">
        <v>48</v>
      </c>
      <c r="D67" s="139" t="s">
        <v>14</v>
      </c>
      <c r="E67" s="902">
        <v>200000</v>
      </c>
      <c r="F67" s="903"/>
      <c r="G67" s="124">
        <f t="shared" si="0"/>
        <v>3643476</v>
      </c>
      <c r="H67" s="432" t="s">
        <v>41</v>
      </c>
      <c r="I67" s="433" t="s">
        <v>18</v>
      </c>
      <c r="J67" s="303" t="s">
        <v>363</v>
      </c>
      <c r="K67" s="788" t="s">
        <v>1069</v>
      </c>
      <c r="L67" s="433" t="s">
        <v>57</v>
      </c>
      <c r="M67" s="434"/>
      <c r="N67" s="433"/>
    </row>
    <row r="68" spans="1:14" s="11" customFormat="1" ht="18" customHeight="1" x14ac:dyDescent="0.3">
      <c r="A68" s="369">
        <v>45573</v>
      </c>
      <c r="B68" s="138" t="s">
        <v>156</v>
      </c>
      <c r="C68" s="138" t="s">
        <v>48</v>
      </c>
      <c r="D68" s="139" t="s">
        <v>14</v>
      </c>
      <c r="E68" s="902"/>
      <c r="F68" s="903">
        <v>3500</v>
      </c>
      <c r="G68" s="124">
        <f>G67-E68+F68</f>
        <v>3646976</v>
      </c>
      <c r="H68" s="432" t="s">
        <v>196</v>
      </c>
      <c r="I68" s="433" t="s">
        <v>18</v>
      </c>
      <c r="J68" s="303" t="s">
        <v>311</v>
      </c>
      <c r="K68" s="788" t="s">
        <v>1069</v>
      </c>
      <c r="L68" s="433" t="s">
        <v>57</v>
      </c>
      <c r="M68" s="434"/>
      <c r="N68" s="433"/>
    </row>
    <row r="69" spans="1:14" s="11" customFormat="1" ht="18" customHeight="1" x14ac:dyDescent="0.3">
      <c r="A69" s="369">
        <v>45573</v>
      </c>
      <c r="B69" s="138" t="s">
        <v>180</v>
      </c>
      <c r="C69" s="138" t="s">
        <v>48</v>
      </c>
      <c r="D69" s="139" t="s">
        <v>14</v>
      </c>
      <c r="E69" s="902">
        <v>20000</v>
      </c>
      <c r="F69" s="903"/>
      <c r="G69" s="124">
        <f t="shared" ref="G69:G74" si="1">G68-E69+F69</f>
        <v>3626976</v>
      </c>
      <c r="H69" s="432" t="s">
        <v>196</v>
      </c>
      <c r="I69" s="433" t="s">
        <v>18</v>
      </c>
      <c r="J69" s="303" t="s">
        <v>513</v>
      </c>
      <c r="K69" s="788" t="s">
        <v>1069</v>
      </c>
      <c r="L69" s="433" t="s">
        <v>57</v>
      </c>
      <c r="M69" s="434"/>
      <c r="N69" s="433"/>
    </row>
    <row r="70" spans="1:14" s="11" customFormat="1" ht="18" customHeight="1" x14ac:dyDescent="0.3">
      <c r="A70" s="369">
        <v>45573</v>
      </c>
      <c r="B70" s="138" t="s">
        <v>180</v>
      </c>
      <c r="C70" s="138" t="s">
        <v>48</v>
      </c>
      <c r="D70" s="139" t="s">
        <v>14</v>
      </c>
      <c r="E70" s="902">
        <v>22000</v>
      </c>
      <c r="F70" s="903"/>
      <c r="G70" s="124">
        <f t="shared" si="1"/>
        <v>3604976</v>
      </c>
      <c r="H70" s="432" t="s">
        <v>196</v>
      </c>
      <c r="I70" s="433" t="s">
        <v>18</v>
      </c>
      <c r="J70" s="303" t="s">
        <v>514</v>
      </c>
      <c r="K70" s="788" t="s">
        <v>1069</v>
      </c>
      <c r="L70" s="433" t="s">
        <v>57</v>
      </c>
      <c r="M70" s="434"/>
      <c r="N70" s="433"/>
    </row>
    <row r="71" spans="1:14" s="11" customFormat="1" ht="18" customHeight="1" x14ac:dyDescent="0.3">
      <c r="A71" s="137">
        <v>45573</v>
      </c>
      <c r="B71" s="138" t="s">
        <v>156</v>
      </c>
      <c r="C71" s="138" t="s">
        <v>48</v>
      </c>
      <c r="D71" s="139" t="s">
        <v>117</v>
      </c>
      <c r="E71" s="902"/>
      <c r="F71" s="903">
        <v>3000</v>
      </c>
      <c r="G71" s="124">
        <f t="shared" si="1"/>
        <v>3607976</v>
      </c>
      <c r="H71" s="432" t="s">
        <v>123</v>
      </c>
      <c r="I71" s="433" t="s">
        <v>18</v>
      </c>
      <c r="J71" s="132" t="s">
        <v>355</v>
      </c>
      <c r="K71" s="788" t="s">
        <v>1069</v>
      </c>
      <c r="L71" s="433" t="s">
        <v>57</v>
      </c>
      <c r="M71" s="581"/>
      <c r="N71" s="433"/>
    </row>
    <row r="72" spans="1:14" s="11" customFormat="1" ht="18" customHeight="1" x14ac:dyDescent="0.3">
      <c r="A72" s="137">
        <v>45573</v>
      </c>
      <c r="B72" s="138" t="s">
        <v>360</v>
      </c>
      <c r="C72" s="138" t="s">
        <v>48</v>
      </c>
      <c r="D72" s="139" t="s">
        <v>117</v>
      </c>
      <c r="E72" s="902"/>
      <c r="F72" s="903">
        <v>2000</v>
      </c>
      <c r="G72" s="124">
        <f t="shared" si="1"/>
        <v>3609976</v>
      </c>
      <c r="H72" s="432" t="s">
        <v>148</v>
      </c>
      <c r="I72" s="433" t="s">
        <v>18</v>
      </c>
      <c r="J72" s="303" t="s">
        <v>352</v>
      </c>
      <c r="K72" s="788" t="s">
        <v>1069</v>
      </c>
      <c r="L72" s="433" t="s">
        <v>57</v>
      </c>
      <c r="M72" s="581"/>
      <c r="N72" s="433"/>
    </row>
    <row r="73" spans="1:14" s="11" customFormat="1" ht="18" customHeight="1" x14ac:dyDescent="0.3">
      <c r="A73" s="406">
        <v>45573</v>
      </c>
      <c r="B73" s="415" t="s">
        <v>156</v>
      </c>
      <c r="C73" s="415" t="s">
        <v>48</v>
      </c>
      <c r="D73" s="666" t="s">
        <v>110</v>
      </c>
      <c r="E73" s="902"/>
      <c r="F73" s="903">
        <v>5000</v>
      </c>
      <c r="G73" s="124">
        <f t="shared" si="1"/>
        <v>3614976</v>
      </c>
      <c r="H73" s="432" t="s">
        <v>220</v>
      </c>
      <c r="I73" s="433" t="s">
        <v>18</v>
      </c>
      <c r="J73" s="303" t="s">
        <v>309</v>
      </c>
      <c r="K73" s="788" t="s">
        <v>1069</v>
      </c>
      <c r="L73" s="433" t="s">
        <v>57</v>
      </c>
      <c r="M73" s="581"/>
      <c r="N73" s="433"/>
    </row>
    <row r="74" spans="1:14" s="11" customFormat="1" x14ac:dyDescent="0.3">
      <c r="A74" s="137">
        <v>45573</v>
      </c>
      <c r="B74" s="291" t="s">
        <v>218</v>
      </c>
      <c r="C74" s="291" t="s">
        <v>48</v>
      </c>
      <c r="D74" s="427" t="s">
        <v>14</v>
      </c>
      <c r="E74" s="902"/>
      <c r="F74" s="903">
        <v>149000</v>
      </c>
      <c r="G74" s="124">
        <f t="shared" si="1"/>
        <v>3763976</v>
      </c>
      <c r="H74" s="432" t="s">
        <v>41</v>
      </c>
      <c r="I74" s="433" t="s">
        <v>18</v>
      </c>
      <c r="J74" s="303" t="s">
        <v>363</v>
      </c>
      <c r="K74" s="788" t="s">
        <v>1069</v>
      </c>
      <c r="L74" s="433" t="s">
        <v>57</v>
      </c>
      <c r="M74" s="434"/>
      <c r="N74" s="433"/>
    </row>
    <row r="75" spans="1:14" s="11" customFormat="1" x14ac:dyDescent="0.3">
      <c r="A75" s="369">
        <v>45575</v>
      </c>
      <c r="B75" s="138" t="s">
        <v>180</v>
      </c>
      <c r="C75" s="138" t="s">
        <v>48</v>
      </c>
      <c r="D75" s="139" t="s">
        <v>273</v>
      </c>
      <c r="E75" s="902">
        <v>70000</v>
      </c>
      <c r="F75" s="903"/>
      <c r="G75" s="124">
        <f t="shared" ref="G75:G133" si="2">G74-E75+F75</f>
        <v>3693976</v>
      </c>
      <c r="H75" s="432" t="s">
        <v>163</v>
      </c>
      <c r="I75" s="433" t="s">
        <v>18</v>
      </c>
      <c r="J75" s="303" t="s">
        <v>375</v>
      </c>
      <c r="K75" s="788" t="s">
        <v>1069</v>
      </c>
      <c r="L75" s="433" t="s">
        <v>57</v>
      </c>
      <c r="M75" s="434"/>
      <c r="N75" s="433"/>
    </row>
    <row r="76" spans="1:14" s="11" customFormat="1" x14ac:dyDescent="0.3">
      <c r="A76" s="369">
        <v>45575</v>
      </c>
      <c r="B76" s="138" t="s">
        <v>180</v>
      </c>
      <c r="C76" s="138" t="s">
        <v>48</v>
      </c>
      <c r="D76" s="139" t="s">
        <v>313</v>
      </c>
      <c r="E76" s="902">
        <v>55000</v>
      </c>
      <c r="F76" s="903"/>
      <c r="G76" s="124">
        <f t="shared" si="2"/>
        <v>3638976</v>
      </c>
      <c r="H76" s="432" t="s">
        <v>123</v>
      </c>
      <c r="I76" s="433" t="s">
        <v>18</v>
      </c>
      <c r="J76" s="303" t="s">
        <v>376</v>
      </c>
      <c r="K76" s="788" t="s">
        <v>1069</v>
      </c>
      <c r="L76" s="433" t="s">
        <v>57</v>
      </c>
      <c r="M76" s="434"/>
      <c r="N76" s="433"/>
    </row>
    <row r="77" spans="1:14" s="11" customFormat="1" x14ac:dyDescent="0.3">
      <c r="A77" s="369">
        <v>45575</v>
      </c>
      <c r="B77" s="138" t="s">
        <v>180</v>
      </c>
      <c r="C77" s="138" t="s">
        <v>48</v>
      </c>
      <c r="D77" s="139" t="s">
        <v>313</v>
      </c>
      <c r="E77" s="902">
        <v>67000</v>
      </c>
      <c r="F77" s="903"/>
      <c r="G77" s="124">
        <f t="shared" si="2"/>
        <v>3571976</v>
      </c>
      <c r="H77" s="432" t="s">
        <v>148</v>
      </c>
      <c r="I77" s="433" t="s">
        <v>18</v>
      </c>
      <c r="J77" s="303" t="s">
        <v>385</v>
      </c>
      <c r="K77" s="788" t="s">
        <v>1069</v>
      </c>
      <c r="L77" s="433" t="s">
        <v>57</v>
      </c>
      <c r="M77" s="434"/>
      <c r="N77" s="433"/>
    </row>
    <row r="78" spans="1:14" s="11" customFormat="1" x14ac:dyDescent="0.3">
      <c r="A78" s="369">
        <v>45575</v>
      </c>
      <c r="B78" s="138" t="s">
        <v>180</v>
      </c>
      <c r="C78" s="138" t="s">
        <v>48</v>
      </c>
      <c r="D78" s="139" t="s">
        <v>273</v>
      </c>
      <c r="E78" s="902">
        <v>50000</v>
      </c>
      <c r="F78" s="903"/>
      <c r="G78" s="124">
        <f t="shared" si="2"/>
        <v>3521976</v>
      </c>
      <c r="H78" s="432" t="s">
        <v>183</v>
      </c>
      <c r="I78" s="433" t="s">
        <v>18</v>
      </c>
      <c r="J78" s="303" t="s">
        <v>378</v>
      </c>
      <c r="K78" s="788" t="s">
        <v>1069</v>
      </c>
      <c r="L78" s="433" t="s">
        <v>57</v>
      </c>
      <c r="M78" s="434"/>
      <c r="N78" s="433"/>
    </row>
    <row r="79" spans="1:14" s="11" customFormat="1" x14ac:dyDescent="0.3">
      <c r="A79" s="369">
        <v>45575</v>
      </c>
      <c r="B79" s="138" t="s">
        <v>180</v>
      </c>
      <c r="C79" s="138" t="s">
        <v>48</v>
      </c>
      <c r="D79" s="139" t="s">
        <v>14</v>
      </c>
      <c r="E79" s="902">
        <v>20000</v>
      </c>
      <c r="F79" s="903"/>
      <c r="G79" s="124">
        <f t="shared" si="2"/>
        <v>3501976</v>
      </c>
      <c r="H79" s="432" t="s">
        <v>196</v>
      </c>
      <c r="I79" s="433" t="s">
        <v>18</v>
      </c>
      <c r="J79" s="303" t="s">
        <v>554</v>
      </c>
      <c r="K79" s="788" t="s">
        <v>1069</v>
      </c>
      <c r="L79" s="433" t="s">
        <v>57</v>
      </c>
      <c r="M79" s="434"/>
      <c r="N79" s="433"/>
    </row>
    <row r="80" spans="1:14" s="11" customFormat="1" x14ac:dyDescent="0.3">
      <c r="A80" s="406">
        <v>45575</v>
      </c>
      <c r="B80" s="415" t="s">
        <v>156</v>
      </c>
      <c r="C80" s="415" t="s">
        <v>48</v>
      </c>
      <c r="D80" s="666" t="s">
        <v>110</v>
      </c>
      <c r="E80" s="901"/>
      <c r="F80" s="903">
        <v>20000</v>
      </c>
      <c r="G80" s="124">
        <f t="shared" si="2"/>
        <v>3521976</v>
      </c>
      <c r="H80" s="432" t="s">
        <v>163</v>
      </c>
      <c r="I80" s="433" t="s">
        <v>18</v>
      </c>
      <c r="J80" s="132" t="s">
        <v>375</v>
      </c>
      <c r="K80" s="788" t="s">
        <v>1069</v>
      </c>
      <c r="L80" s="433" t="s">
        <v>57</v>
      </c>
      <c r="M80" s="434"/>
      <c r="N80" s="433"/>
    </row>
    <row r="81" spans="1:14" s="11" customFormat="1" x14ac:dyDescent="0.3">
      <c r="A81" s="137">
        <v>45575</v>
      </c>
      <c r="B81" s="138" t="s">
        <v>156</v>
      </c>
      <c r="C81" s="138" t="s">
        <v>48</v>
      </c>
      <c r="D81" s="139" t="s">
        <v>117</v>
      </c>
      <c r="E81" s="901"/>
      <c r="F81" s="903">
        <v>1000</v>
      </c>
      <c r="G81" s="124">
        <f t="shared" si="2"/>
        <v>3522976</v>
      </c>
      <c r="H81" s="432" t="s">
        <v>123</v>
      </c>
      <c r="I81" s="433" t="s">
        <v>18</v>
      </c>
      <c r="J81" s="303" t="s">
        <v>376</v>
      </c>
      <c r="K81" s="788" t="s">
        <v>1069</v>
      </c>
      <c r="L81" s="433" t="s">
        <v>57</v>
      </c>
      <c r="M81" s="434"/>
      <c r="N81" s="433"/>
    </row>
    <row r="82" spans="1:14" s="11" customFormat="1" x14ac:dyDescent="0.3">
      <c r="A82" s="137">
        <v>45575</v>
      </c>
      <c r="B82" s="138" t="s">
        <v>218</v>
      </c>
      <c r="C82" s="138" t="s">
        <v>48</v>
      </c>
      <c r="D82" s="139" t="s">
        <v>117</v>
      </c>
      <c r="E82" s="901"/>
      <c r="F82" s="903">
        <v>1000</v>
      </c>
      <c r="G82" s="124">
        <f t="shared" si="2"/>
        <v>3523976</v>
      </c>
      <c r="H82" s="432" t="s">
        <v>148</v>
      </c>
      <c r="I82" s="433" t="s">
        <v>18</v>
      </c>
      <c r="J82" s="303" t="s">
        <v>385</v>
      </c>
      <c r="K82" s="788" t="s">
        <v>1069</v>
      </c>
      <c r="L82" s="433" t="s">
        <v>57</v>
      </c>
      <c r="M82" s="434"/>
      <c r="N82" s="433"/>
    </row>
    <row r="83" spans="1:14" s="11" customFormat="1" x14ac:dyDescent="0.3">
      <c r="A83" s="137">
        <v>45576</v>
      </c>
      <c r="B83" s="138" t="s">
        <v>218</v>
      </c>
      <c r="C83" s="138" t="s">
        <v>48</v>
      </c>
      <c r="D83" s="139" t="s">
        <v>313</v>
      </c>
      <c r="E83" s="901">
        <v>1000</v>
      </c>
      <c r="F83" s="903"/>
      <c r="G83" s="124">
        <f t="shared" si="2"/>
        <v>3522976</v>
      </c>
      <c r="H83" s="432" t="s">
        <v>148</v>
      </c>
      <c r="I83" s="433" t="s">
        <v>18</v>
      </c>
      <c r="J83" s="303" t="s">
        <v>385</v>
      </c>
      <c r="K83" s="788" t="s">
        <v>1069</v>
      </c>
      <c r="L83" s="433" t="s">
        <v>57</v>
      </c>
      <c r="M83" s="434"/>
      <c r="N83" s="433"/>
    </row>
    <row r="84" spans="1:14" s="11" customFormat="1" x14ac:dyDescent="0.3">
      <c r="A84" s="369">
        <v>45576</v>
      </c>
      <c r="B84" s="138" t="s">
        <v>180</v>
      </c>
      <c r="C84" s="138" t="s">
        <v>48</v>
      </c>
      <c r="D84" s="139" t="s">
        <v>313</v>
      </c>
      <c r="E84" s="901">
        <v>77000</v>
      </c>
      <c r="F84" s="903"/>
      <c r="G84" s="124">
        <f t="shared" si="2"/>
        <v>3445976</v>
      </c>
      <c r="H84" s="432" t="s">
        <v>148</v>
      </c>
      <c r="I84" s="433" t="s">
        <v>18</v>
      </c>
      <c r="J84" s="303" t="s">
        <v>386</v>
      </c>
      <c r="K84" s="788" t="s">
        <v>1069</v>
      </c>
      <c r="L84" s="433" t="s">
        <v>57</v>
      </c>
      <c r="M84" s="434"/>
      <c r="N84" s="433"/>
    </row>
    <row r="85" spans="1:14" s="11" customFormat="1" x14ac:dyDescent="0.3">
      <c r="A85" s="369">
        <v>45576</v>
      </c>
      <c r="B85" s="138" t="s">
        <v>180</v>
      </c>
      <c r="C85" s="138" t="s">
        <v>48</v>
      </c>
      <c r="D85" s="139" t="s">
        <v>273</v>
      </c>
      <c r="E85" s="901">
        <v>50000</v>
      </c>
      <c r="F85" s="903"/>
      <c r="G85" s="124">
        <f t="shared" si="2"/>
        <v>3395976</v>
      </c>
      <c r="H85" s="432" t="s">
        <v>183</v>
      </c>
      <c r="I85" s="433" t="s">
        <v>18</v>
      </c>
      <c r="J85" s="303" t="s">
        <v>393</v>
      </c>
      <c r="K85" s="788" t="s">
        <v>1069</v>
      </c>
      <c r="L85" s="433" t="s">
        <v>57</v>
      </c>
      <c r="M85" s="434"/>
      <c r="N85" s="433"/>
    </row>
    <row r="86" spans="1:14" s="11" customFormat="1" x14ac:dyDescent="0.3">
      <c r="A86" s="369">
        <v>45576</v>
      </c>
      <c r="B86" s="138" t="s">
        <v>180</v>
      </c>
      <c r="C86" s="138" t="s">
        <v>48</v>
      </c>
      <c r="D86" s="139" t="s">
        <v>313</v>
      </c>
      <c r="E86" s="901">
        <v>63000</v>
      </c>
      <c r="F86" s="903"/>
      <c r="G86" s="124">
        <f t="shared" si="2"/>
        <v>3332976</v>
      </c>
      <c r="H86" s="432" t="s">
        <v>123</v>
      </c>
      <c r="I86" s="433" t="s">
        <v>18</v>
      </c>
      <c r="J86" s="303" t="s">
        <v>381</v>
      </c>
      <c r="K86" s="788" t="s">
        <v>1069</v>
      </c>
      <c r="L86" s="433" t="s">
        <v>57</v>
      </c>
      <c r="M86" s="434"/>
      <c r="N86" s="433"/>
    </row>
    <row r="87" spans="1:14" s="370" customFormat="1" x14ac:dyDescent="0.3">
      <c r="A87" s="137">
        <v>45576</v>
      </c>
      <c r="B87" s="138" t="s">
        <v>180</v>
      </c>
      <c r="C87" s="138" t="s">
        <v>48</v>
      </c>
      <c r="D87" s="139" t="s">
        <v>14</v>
      </c>
      <c r="E87" s="901">
        <v>15000</v>
      </c>
      <c r="F87" s="903"/>
      <c r="G87" s="124">
        <f t="shared" si="2"/>
        <v>3317976</v>
      </c>
      <c r="H87" s="432" t="s">
        <v>41</v>
      </c>
      <c r="I87" s="433" t="s">
        <v>18</v>
      </c>
      <c r="J87" s="303" t="s">
        <v>1031</v>
      </c>
      <c r="K87" s="788" t="s">
        <v>1069</v>
      </c>
      <c r="L87" s="433" t="s">
        <v>57</v>
      </c>
      <c r="M87" s="434"/>
      <c r="N87" s="433"/>
    </row>
    <row r="88" spans="1:14" s="11" customFormat="1" x14ac:dyDescent="0.3">
      <c r="A88" s="137">
        <v>45576</v>
      </c>
      <c r="B88" s="138" t="s">
        <v>180</v>
      </c>
      <c r="C88" s="138" t="s">
        <v>48</v>
      </c>
      <c r="D88" s="139" t="s">
        <v>14</v>
      </c>
      <c r="E88" s="901">
        <v>20000</v>
      </c>
      <c r="F88" s="903"/>
      <c r="G88" s="124">
        <f t="shared" si="2"/>
        <v>3297976</v>
      </c>
      <c r="H88" s="432" t="s">
        <v>196</v>
      </c>
      <c r="I88" s="433" t="s">
        <v>18</v>
      </c>
      <c r="J88" s="303" t="s">
        <v>572</v>
      </c>
      <c r="K88" s="788" t="s">
        <v>1069</v>
      </c>
      <c r="L88" s="433" t="s">
        <v>57</v>
      </c>
      <c r="M88" s="434"/>
      <c r="N88" s="433"/>
    </row>
    <row r="89" spans="1:14" s="11" customFormat="1" x14ac:dyDescent="0.3">
      <c r="A89" s="137">
        <v>45576</v>
      </c>
      <c r="B89" s="138" t="s">
        <v>180</v>
      </c>
      <c r="C89" s="138" t="s">
        <v>48</v>
      </c>
      <c r="D89" s="139" t="s">
        <v>273</v>
      </c>
      <c r="E89" s="901">
        <v>75000</v>
      </c>
      <c r="F89" s="903"/>
      <c r="G89" s="124">
        <f t="shared" si="2"/>
        <v>3222976</v>
      </c>
      <c r="H89" s="432" t="s">
        <v>163</v>
      </c>
      <c r="I89" s="433" t="s">
        <v>18</v>
      </c>
      <c r="J89" s="303" t="s">
        <v>394</v>
      </c>
      <c r="K89" s="788" t="s">
        <v>1069</v>
      </c>
      <c r="L89" s="433" t="s">
        <v>57</v>
      </c>
      <c r="M89" s="434"/>
      <c r="N89" s="433"/>
    </row>
    <row r="90" spans="1:14" s="11" customFormat="1" x14ac:dyDescent="0.3">
      <c r="A90" s="406">
        <v>45576</v>
      </c>
      <c r="B90" s="415" t="s">
        <v>241</v>
      </c>
      <c r="C90" s="415" t="s">
        <v>48</v>
      </c>
      <c r="D90" s="666" t="s">
        <v>110</v>
      </c>
      <c r="E90" s="901">
        <v>13000</v>
      </c>
      <c r="F90" s="903"/>
      <c r="G90" s="124">
        <f t="shared" si="2"/>
        <v>3209976</v>
      </c>
      <c r="H90" s="432" t="s">
        <v>163</v>
      </c>
      <c r="I90" s="433" t="s">
        <v>18</v>
      </c>
      <c r="J90" s="702" t="s">
        <v>394</v>
      </c>
      <c r="K90" s="788" t="s">
        <v>1069</v>
      </c>
      <c r="L90" s="433" t="s">
        <v>57</v>
      </c>
      <c r="M90" s="434"/>
      <c r="N90" s="433"/>
    </row>
    <row r="91" spans="1:14" s="11" customFormat="1" x14ac:dyDescent="0.3">
      <c r="A91" s="137">
        <v>45579</v>
      </c>
      <c r="B91" s="138" t="s">
        <v>180</v>
      </c>
      <c r="C91" s="138" t="s">
        <v>48</v>
      </c>
      <c r="D91" s="139" t="s">
        <v>273</v>
      </c>
      <c r="E91" s="901">
        <v>105000</v>
      </c>
      <c r="F91" s="903"/>
      <c r="G91" s="124">
        <f t="shared" si="2"/>
        <v>3104976</v>
      </c>
      <c r="H91" s="432" t="s">
        <v>220</v>
      </c>
      <c r="I91" s="433" t="s">
        <v>18</v>
      </c>
      <c r="J91" s="132" t="s">
        <v>465</v>
      </c>
      <c r="K91" s="788" t="s">
        <v>1069</v>
      </c>
      <c r="L91" s="433" t="s">
        <v>57</v>
      </c>
      <c r="M91" s="434"/>
      <c r="N91" s="433"/>
    </row>
    <row r="92" spans="1:14" s="11" customFormat="1" x14ac:dyDescent="0.3">
      <c r="A92" s="137">
        <v>45579</v>
      </c>
      <c r="B92" s="138" t="s">
        <v>180</v>
      </c>
      <c r="C92" s="138" t="s">
        <v>48</v>
      </c>
      <c r="D92" s="139" t="s">
        <v>273</v>
      </c>
      <c r="E92" s="901">
        <v>35000</v>
      </c>
      <c r="F92" s="903"/>
      <c r="G92" s="124">
        <f t="shared" si="2"/>
        <v>3069976</v>
      </c>
      <c r="H92" s="432" t="s">
        <v>183</v>
      </c>
      <c r="I92" s="433" t="s">
        <v>18</v>
      </c>
      <c r="J92" s="303" t="s">
        <v>453</v>
      </c>
      <c r="K92" s="788" t="s">
        <v>1069</v>
      </c>
      <c r="L92" s="433" t="s">
        <v>57</v>
      </c>
      <c r="M92" s="434"/>
      <c r="N92" s="433"/>
    </row>
    <row r="93" spans="1:14" s="11" customFormat="1" x14ac:dyDescent="0.3">
      <c r="A93" s="369">
        <v>45579</v>
      </c>
      <c r="B93" s="138" t="s">
        <v>180</v>
      </c>
      <c r="C93" s="138" t="s">
        <v>48</v>
      </c>
      <c r="D93" s="139" t="s">
        <v>313</v>
      </c>
      <c r="E93" s="901">
        <v>95000</v>
      </c>
      <c r="F93" s="903"/>
      <c r="G93" s="124">
        <f t="shared" si="2"/>
        <v>2974976</v>
      </c>
      <c r="H93" s="432" t="s">
        <v>148</v>
      </c>
      <c r="I93" s="433" t="s">
        <v>18</v>
      </c>
      <c r="J93" s="303" t="s">
        <v>571</v>
      </c>
      <c r="K93" s="788" t="s">
        <v>1069</v>
      </c>
      <c r="L93" s="433" t="s">
        <v>57</v>
      </c>
      <c r="M93" s="434"/>
      <c r="N93" s="433"/>
    </row>
    <row r="94" spans="1:14" s="11" customFormat="1" x14ac:dyDescent="0.3">
      <c r="A94" s="369">
        <v>45579</v>
      </c>
      <c r="B94" s="138" t="s">
        <v>180</v>
      </c>
      <c r="C94" s="138" t="s">
        <v>48</v>
      </c>
      <c r="D94" s="139" t="s">
        <v>14</v>
      </c>
      <c r="E94" s="901">
        <v>20000</v>
      </c>
      <c r="F94" s="903"/>
      <c r="G94" s="124">
        <f t="shared" si="2"/>
        <v>2954976</v>
      </c>
      <c r="H94" s="432" t="s">
        <v>196</v>
      </c>
      <c r="I94" s="433" t="s">
        <v>18</v>
      </c>
      <c r="J94" s="303" t="s">
        <v>472</v>
      </c>
      <c r="K94" s="788" t="s">
        <v>1069</v>
      </c>
      <c r="L94" s="433" t="s">
        <v>57</v>
      </c>
      <c r="M94" s="434"/>
      <c r="N94" s="433"/>
    </row>
    <row r="95" spans="1:14" s="11" customFormat="1" x14ac:dyDescent="0.3">
      <c r="A95" s="406">
        <v>45579</v>
      </c>
      <c r="B95" s="415" t="s">
        <v>156</v>
      </c>
      <c r="C95" s="415" t="s">
        <v>48</v>
      </c>
      <c r="D95" s="666" t="s">
        <v>110</v>
      </c>
      <c r="E95" s="901"/>
      <c r="F95" s="903">
        <v>2000</v>
      </c>
      <c r="G95" s="124">
        <f t="shared" si="2"/>
        <v>2956976</v>
      </c>
      <c r="H95" s="432" t="s">
        <v>220</v>
      </c>
      <c r="I95" s="433" t="s">
        <v>18</v>
      </c>
      <c r="J95" s="702" t="s">
        <v>465</v>
      </c>
      <c r="K95" s="788" t="s">
        <v>1069</v>
      </c>
      <c r="L95" s="433" t="s">
        <v>57</v>
      </c>
      <c r="M95" s="434"/>
      <c r="N95" s="433"/>
    </row>
    <row r="96" spans="1:14" s="11" customFormat="1" x14ac:dyDescent="0.3">
      <c r="A96" s="137">
        <v>45579</v>
      </c>
      <c r="B96" s="138" t="s">
        <v>189</v>
      </c>
      <c r="C96" s="138" t="s">
        <v>48</v>
      </c>
      <c r="D96" s="139" t="s">
        <v>117</v>
      </c>
      <c r="E96" s="902">
        <v>3000</v>
      </c>
      <c r="F96" s="903"/>
      <c r="G96" s="124">
        <f t="shared" si="2"/>
        <v>2953976</v>
      </c>
      <c r="H96" s="432" t="s">
        <v>148</v>
      </c>
      <c r="I96" s="433" t="s">
        <v>18</v>
      </c>
      <c r="J96" s="303" t="s">
        <v>386</v>
      </c>
      <c r="K96" s="788" t="s">
        <v>1069</v>
      </c>
      <c r="L96" s="433" t="s">
        <v>57</v>
      </c>
      <c r="M96" s="434"/>
      <c r="N96" s="433"/>
    </row>
    <row r="97" spans="1:14" s="11" customFormat="1" x14ac:dyDescent="0.3">
      <c r="A97" s="369">
        <v>45580</v>
      </c>
      <c r="B97" s="138" t="s">
        <v>180</v>
      </c>
      <c r="C97" s="138" t="s">
        <v>48</v>
      </c>
      <c r="D97" s="139" t="s">
        <v>273</v>
      </c>
      <c r="E97" s="902">
        <v>70000</v>
      </c>
      <c r="F97" s="903"/>
      <c r="G97" s="124">
        <f t="shared" si="2"/>
        <v>2883976</v>
      </c>
      <c r="H97" s="432" t="s">
        <v>220</v>
      </c>
      <c r="I97" s="433" t="s">
        <v>18</v>
      </c>
      <c r="J97" s="303" t="s">
        <v>466</v>
      </c>
      <c r="K97" s="788" t="s">
        <v>1069</v>
      </c>
      <c r="L97" s="433" t="s">
        <v>57</v>
      </c>
      <c r="M97" s="434"/>
      <c r="N97" s="433"/>
    </row>
    <row r="98" spans="1:14" s="850" customFormat="1" x14ac:dyDescent="0.3">
      <c r="A98" s="840">
        <v>45580</v>
      </c>
      <c r="B98" s="788" t="s">
        <v>473</v>
      </c>
      <c r="C98" s="788" t="s">
        <v>474</v>
      </c>
      <c r="D98" s="841" t="s">
        <v>14</v>
      </c>
      <c r="E98" s="904"/>
      <c r="F98" s="905">
        <v>7258000</v>
      </c>
      <c r="G98" s="793">
        <f>G97-E98+F98</f>
        <v>10141976</v>
      </c>
      <c r="H98" s="846"/>
      <c r="I98" s="847" t="s">
        <v>18</v>
      </c>
      <c r="J98" s="848" t="s">
        <v>1070</v>
      </c>
      <c r="K98" s="788" t="s">
        <v>1069</v>
      </c>
      <c r="L98" s="847" t="s">
        <v>57</v>
      </c>
      <c r="M98" s="849"/>
      <c r="N98" s="847"/>
    </row>
    <row r="99" spans="1:14" s="73" customFormat="1" x14ac:dyDescent="0.3">
      <c r="A99" s="137">
        <v>45579</v>
      </c>
      <c r="B99" s="138" t="s">
        <v>180</v>
      </c>
      <c r="C99" s="291" t="s">
        <v>48</v>
      </c>
      <c r="D99" s="427" t="s">
        <v>273</v>
      </c>
      <c r="E99" s="901">
        <v>80000</v>
      </c>
      <c r="F99" s="903"/>
      <c r="G99" s="124">
        <f t="shared" ref="G99:G104" si="3">G98-E99+F99</f>
        <v>10061976</v>
      </c>
      <c r="H99" s="432" t="s">
        <v>163</v>
      </c>
      <c r="I99" s="127" t="s">
        <v>18</v>
      </c>
      <c r="J99" s="702" t="s">
        <v>448</v>
      </c>
      <c r="K99" s="788" t="s">
        <v>1069</v>
      </c>
      <c r="L99" s="127" t="s">
        <v>57</v>
      </c>
      <c r="M99" s="431"/>
      <c r="N99" s="127"/>
    </row>
    <row r="100" spans="1:14" s="11" customFormat="1" x14ac:dyDescent="0.3">
      <c r="A100" s="369">
        <v>45580</v>
      </c>
      <c r="B100" s="138" t="s">
        <v>180</v>
      </c>
      <c r="C100" s="138" t="s">
        <v>48</v>
      </c>
      <c r="D100" s="139" t="s">
        <v>273</v>
      </c>
      <c r="E100" s="902">
        <v>50000</v>
      </c>
      <c r="F100" s="903"/>
      <c r="G100" s="124">
        <f t="shared" si="3"/>
        <v>10011976</v>
      </c>
      <c r="H100" s="432" t="s">
        <v>163</v>
      </c>
      <c r="I100" s="433" t="s">
        <v>18</v>
      </c>
      <c r="J100" s="303" t="s">
        <v>471</v>
      </c>
      <c r="K100" s="788" t="s">
        <v>1069</v>
      </c>
      <c r="L100" s="433" t="s">
        <v>57</v>
      </c>
      <c r="M100" s="434"/>
      <c r="N100" s="433"/>
    </row>
    <row r="101" spans="1:14" s="370" customFormat="1" x14ac:dyDescent="0.3">
      <c r="A101" s="369">
        <v>45580</v>
      </c>
      <c r="B101" s="138" t="s">
        <v>180</v>
      </c>
      <c r="C101" s="138" t="s">
        <v>48</v>
      </c>
      <c r="D101" s="139" t="s">
        <v>313</v>
      </c>
      <c r="E101" s="902">
        <v>63000</v>
      </c>
      <c r="F101" s="903"/>
      <c r="G101" s="124">
        <f t="shared" si="3"/>
        <v>9948976</v>
      </c>
      <c r="H101" s="432" t="s">
        <v>148</v>
      </c>
      <c r="I101" s="433" t="s">
        <v>18</v>
      </c>
      <c r="J101" s="303" t="s">
        <v>598</v>
      </c>
      <c r="K101" s="788" t="s">
        <v>1069</v>
      </c>
      <c r="L101" s="433" t="s">
        <v>57</v>
      </c>
      <c r="M101" s="434"/>
      <c r="N101" s="433"/>
    </row>
    <row r="102" spans="1:14" s="11" customFormat="1" x14ac:dyDescent="0.3">
      <c r="A102" s="369">
        <v>45580</v>
      </c>
      <c r="B102" s="138" t="s">
        <v>180</v>
      </c>
      <c r="C102" s="138" t="s">
        <v>48</v>
      </c>
      <c r="D102" s="139" t="s">
        <v>14</v>
      </c>
      <c r="E102" s="902">
        <v>20000</v>
      </c>
      <c r="F102" s="903"/>
      <c r="G102" s="124">
        <f t="shared" si="3"/>
        <v>9928976</v>
      </c>
      <c r="H102" s="432" t="s">
        <v>196</v>
      </c>
      <c r="I102" s="433" t="s">
        <v>18</v>
      </c>
      <c r="J102" s="702" t="s">
        <v>620</v>
      </c>
      <c r="K102" s="788" t="s">
        <v>1069</v>
      </c>
      <c r="L102" s="433" t="s">
        <v>57</v>
      </c>
      <c r="M102" s="434"/>
      <c r="N102" s="433"/>
    </row>
    <row r="103" spans="1:14" s="370" customFormat="1" x14ac:dyDescent="0.3">
      <c r="A103" s="369">
        <v>45580</v>
      </c>
      <c r="B103" s="138" t="s">
        <v>180</v>
      </c>
      <c r="C103" s="138" t="s">
        <v>48</v>
      </c>
      <c r="D103" s="139" t="s">
        <v>14</v>
      </c>
      <c r="E103" s="902">
        <v>10000</v>
      </c>
      <c r="F103" s="903"/>
      <c r="G103" s="124">
        <f t="shared" si="3"/>
        <v>9918976</v>
      </c>
      <c r="H103" s="432" t="s">
        <v>41</v>
      </c>
      <c r="I103" s="433" t="s">
        <v>18</v>
      </c>
      <c r="J103" s="303" t="s">
        <v>512</v>
      </c>
      <c r="K103" s="788" t="s">
        <v>1069</v>
      </c>
      <c r="L103" s="433" t="s">
        <v>57</v>
      </c>
      <c r="M103" s="434"/>
      <c r="N103" s="433"/>
    </row>
    <row r="104" spans="1:14" s="11" customFormat="1" x14ac:dyDescent="0.3">
      <c r="A104" s="406">
        <v>45580</v>
      </c>
      <c r="B104" s="415" t="s">
        <v>218</v>
      </c>
      <c r="C104" s="415" t="s">
        <v>48</v>
      </c>
      <c r="D104" s="666" t="s">
        <v>110</v>
      </c>
      <c r="E104" s="902"/>
      <c r="F104" s="903">
        <v>2000</v>
      </c>
      <c r="G104" s="124">
        <f t="shared" si="3"/>
        <v>9920976</v>
      </c>
      <c r="H104" s="432" t="s">
        <v>220</v>
      </c>
      <c r="I104" s="433" t="s">
        <v>18</v>
      </c>
      <c r="J104" s="303" t="s">
        <v>466</v>
      </c>
      <c r="K104" s="788" t="s">
        <v>1069</v>
      </c>
      <c r="L104" s="433" t="s">
        <v>57</v>
      </c>
      <c r="M104" s="434"/>
      <c r="N104" s="433"/>
    </row>
    <row r="105" spans="1:14" s="11" customFormat="1" x14ac:dyDescent="0.3">
      <c r="A105" s="369">
        <v>45580</v>
      </c>
      <c r="B105" s="138" t="s">
        <v>180</v>
      </c>
      <c r="C105" s="138" t="s">
        <v>48</v>
      </c>
      <c r="D105" s="139" t="s">
        <v>14</v>
      </c>
      <c r="E105" s="902">
        <v>160000</v>
      </c>
      <c r="F105" s="903"/>
      <c r="G105" s="124">
        <f t="shared" si="2"/>
        <v>9760976</v>
      </c>
      <c r="H105" s="432" t="s">
        <v>63</v>
      </c>
      <c r="I105" s="433" t="s">
        <v>18</v>
      </c>
      <c r="J105" s="303" t="s">
        <v>555</v>
      </c>
      <c r="K105" s="788" t="s">
        <v>1069</v>
      </c>
      <c r="L105" s="433" t="s">
        <v>57</v>
      </c>
      <c r="M105" s="434"/>
      <c r="N105" s="433"/>
    </row>
    <row r="106" spans="1:14" s="11" customFormat="1" x14ac:dyDescent="0.3">
      <c r="A106" s="137">
        <v>45580</v>
      </c>
      <c r="B106" s="291" t="s">
        <v>218</v>
      </c>
      <c r="C106" s="291" t="s">
        <v>48</v>
      </c>
      <c r="D106" s="427" t="s">
        <v>14</v>
      </c>
      <c r="E106" s="902"/>
      <c r="F106" s="903">
        <v>7000</v>
      </c>
      <c r="G106" s="124">
        <f t="shared" si="2"/>
        <v>9767976</v>
      </c>
      <c r="H106" s="432" t="s">
        <v>41</v>
      </c>
      <c r="I106" s="433" t="s">
        <v>18</v>
      </c>
      <c r="J106" s="303" t="s">
        <v>512</v>
      </c>
      <c r="K106" s="788" t="s">
        <v>1069</v>
      </c>
      <c r="L106" s="433" t="s">
        <v>57</v>
      </c>
      <c r="M106" s="434"/>
      <c r="N106" s="433"/>
    </row>
    <row r="107" spans="1:14" s="11" customFormat="1" x14ac:dyDescent="0.3">
      <c r="A107" s="137">
        <v>45580</v>
      </c>
      <c r="B107" s="138" t="s">
        <v>189</v>
      </c>
      <c r="C107" s="138" t="s">
        <v>48</v>
      </c>
      <c r="D107" s="139" t="s">
        <v>117</v>
      </c>
      <c r="E107" s="902">
        <v>7000</v>
      </c>
      <c r="F107" s="903"/>
      <c r="G107" s="124">
        <f t="shared" si="2"/>
        <v>9760976</v>
      </c>
      <c r="H107" s="432" t="s">
        <v>148</v>
      </c>
      <c r="I107" s="433" t="s">
        <v>18</v>
      </c>
      <c r="J107" s="303" t="s">
        <v>571</v>
      </c>
      <c r="K107" s="788" t="s">
        <v>1069</v>
      </c>
      <c r="L107" s="433" t="s">
        <v>57</v>
      </c>
      <c r="M107" s="434"/>
      <c r="N107" s="433"/>
    </row>
    <row r="108" spans="1:14" s="11" customFormat="1" x14ac:dyDescent="0.3">
      <c r="A108" s="369">
        <v>45581</v>
      </c>
      <c r="B108" s="138" t="s">
        <v>180</v>
      </c>
      <c r="C108" s="138" t="s">
        <v>48</v>
      </c>
      <c r="D108" s="139" t="s">
        <v>273</v>
      </c>
      <c r="E108" s="902">
        <v>80000</v>
      </c>
      <c r="F108" s="903"/>
      <c r="G108" s="124">
        <f t="shared" si="2"/>
        <v>9680976</v>
      </c>
      <c r="H108" s="432" t="s">
        <v>220</v>
      </c>
      <c r="I108" s="433" t="s">
        <v>18</v>
      </c>
      <c r="J108" s="303" t="s">
        <v>467</v>
      </c>
      <c r="K108" s="788" t="s">
        <v>1069</v>
      </c>
      <c r="L108" s="433" t="s">
        <v>57</v>
      </c>
      <c r="M108" s="434"/>
      <c r="N108" s="433"/>
    </row>
    <row r="109" spans="1:14" s="11" customFormat="1" x14ac:dyDescent="0.3">
      <c r="A109" s="369">
        <v>45581</v>
      </c>
      <c r="B109" s="138" t="s">
        <v>180</v>
      </c>
      <c r="C109" s="138" t="s">
        <v>48</v>
      </c>
      <c r="D109" s="139" t="s">
        <v>273</v>
      </c>
      <c r="E109" s="902">
        <v>85000</v>
      </c>
      <c r="F109" s="903"/>
      <c r="G109" s="124">
        <f t="shared" si="2"/>
        <v>9595976</v>
      </c>
      <c r="H109" s="432" t="s">
        <v>163</v>
      </c>
      <c r="I109" s="433" t="s">
        <v>18</v>
      </c>
      <c r="J109" s="303" t="s">
        <v>481</v>
      </c>
      <c r="K109" s="788" t="s">
        <v>1069</v>
      </c>
      <c r="L109" s="433" t="s">
        <v>57</v>
      </c>
      <c r="M109" s="434"/>
      <c r="N109" s="433"/>
    </row>
    <row r="110" spans="1:14" s="11" customFormat="1" x14ac:dyDescent="0.3">
      <c r="A110" s="369">
        <v>45581</v>
      </c>
      <c r="B110" s="138" t="s">
        <v>180</v>
      </c>
      <c r="C110" s="138" t="s">
        <v>48</v>
      </c>
      <c r="D110" s="139" t="s">
        <v>313</v>
      </c>
      <c r="E110" s="902">
        <v>58000</v>
      </c>
      <c r="F110" s="903"/>
      <c r="G110" s="124">
        <f t="shared" si="2"/>
        <v>9537976</v>
      </c>
      <c r="H110" s="432" t="s">
        <v>123</v>
      </c>
      <c r="I110" s="433" t="s">
        <v>18</v>
      </c>
      <c r="J110" s="303" t="s">
        <v>491</v>
      </c>
      <c r="K110" s="788" t="s">
        <v>1069</v>
      </c>
      <c r="L110" s="433" t="s">
        <v>57</v>
      </c>
      <c r="M110" s="434"/>
      <c r="N110" s="433"/>
    </row>
    <row r="111" spans="1:14" s="11" customFormat="1" x14ac:dyDescent="0.3">
      <c r="A111" s="369">
        <v>45581</v>
      </c>
      <c r="B111" s="138" t="s">
        <v>180</v>
      </c>
      <c r="C111" s="138" t="s">
        <v>48</v>
      </c>
      <c r="D111" s="139" t="s">
        <v>14</v>
      </c>
      <c r="E111" s="902">
        <v>41000</v>
      </c>
      <c r="F111" s="903"/>
      <c r="G111" s="124">
        <f t="shared" si="2"/>
        <v>9496976</v>
      </c>
      <c r="H111" s="432" t="s">
        <v>196</v>
      </c>
      <c r="I111" s="433" t="s">
        <v>18</v>
      </c>
      <c r="J111" s="303" t="s">
        <v>637</v>
      </c>
      <c r="K111" s="788" t="s">
        <v>1069</v>
      </c>
      <c r="L111" s="433" t="s">
        <v>57</v>
      </c>
      <c r="M111" s="434"/>
      <c r="N111" s="433"/>
    </row>
    <row r="112" spans="1:14" s="11" customFormat="1" x14ac:dyDescent="0.3">
      <c r="A112" s="369">
        <v>45581</v>
      </c>
      <c r="B112" s="138" t="s">
        <v>180</v>
      </c>
      <c r="C112" s="138" t="s">
        <v>48</v>
      </c>
      <c r="D112" s="139" t="s">
        <v>14</v>
      </c>
      <c r="E112" s="902">
        <v>30000</v>
      </c>
      <c r="F112" s="903"/>
      <c r="G112" s="124">
        <f t="shared" si="2"/>
        <v>9466976</v>
      </c>
      <c r="H112" s="432" t="s">
        <v>196</v>
      </c>
      <c r="I112" s="433" t="s">
        <v>18</v>
      </c>
      <c r="J112" s="303" t="s">
        <v>680</v>
      </c>
      <c r="K112" s="788" t="s">
        <v>1069</v>
      </c>
      <c r="L112" s="433" t="s">
        <v>57</v>
      </c>
      <c r="M112" s="434"/>
      <c r="N112" s="433"/>
    </row>
    <row r="113" spans="1:14" s="11" customFormat="1" ht="18.600000000000001" customHeight="1" x14ac:dyDescent="0.3">
      <c r="A113" s="369">
        <v>45581</v>
      </c>
      <c r="B113" s="138" t="s">
        <v>180</v>
      </c>
      <c r="C113" s="138" t="s">
        <v>48</v>
      </c>
      <c r="D113" s="139" t="s">
        <v>14</v>
      </c>
      <c r="E113" s="902">
        <v>147000</v>
      </c>
      <c r="F113" s="903"/>
      <c r="G113" s="124">
        <f t="shared" si="2"/>
        <v>9319976</v>
      </c>
      <c r="H113" s="432" t="s">
        <v>196</v>
      </c>
      <c r="I113" s="433" t="s">
        <v>18</v>
      </c>
      <c r="J113" s="303" t="s">
        <v>842</v>
      </c>
      <c r="K113" s="788" t="s">
        <v>1069</v>
      </c>
      <c r="L113" s="433" t="s">
        <v>57</v>
      </c>
      <c r="M113" s="434"/>
      <c r="N113" s="433"/>
    </row>
    <row r="114" spans="1:14" s="11" customFormat="1" ht="22.2" customHeight="1" x14ac:dyDescent="0.3">
      <c r="A114" s="369">
        <v>45581</v>
      </c>
      <c r="B114" s="138" t="s">
        <v>180</v>
      </c>
      <c r="C114" s="138" t="s">
        <v>48</v>
      </c>
      <c r="D114" s="139" t="s">
        <v>14</v>
      </c>
      <c r="E114" s="902">
        <v>100000</v>
      </c>
      <c r="F114" s="903"/>
      <c r="G114" s="124">
        <f t="shared" si="2"/>
        <v>9219976</v>
      </c>
      <c r="H114" s="432" t="s">
        <v>196</v>
      </c>
      <c r="I114" s="433" t="s">
        <v>18</v>
      </c>
      <c r="J114" s="303" t="s">
        <v>750</v>
      </c>
      <c r="K114" s="788" t="s">
        <v>1069</v>
      </c>
      <c r="L114" s="433" t="s">
        <v>57</v>
      </c>
      <c r="M114" s="434"/>
      <c r="N114" s="433"/>
    </row>
    <row r="115" spans="1:14" s="370" customFormat="1" ht="18" customHeight="1" x14ac:dyDescent="0.3">
      <c r="A115" s="369">
        <v>45581</v>
      </c>
      <c r="B115" s="138" t="s">
        <v>180</v>
      </c>
      <c r="C115" s="138" t="s">
        <v>48</v>
      </c>
      <c r="D115" s="139" t="s">
        <v>14</v>
      </c>
      <c r="E115" s="902">
        <v>79000</v>
      </c>
      <c r="F115" s="903"/>
      <c r="G115" s="124">
        <f t="shared" si="2"/>
        <v>9140976</v>
      </c>
      <c r="H115" s="432" t="s">
        <v>41</v>
      </c>
      <c r="I115" s="433" t="s">
        <v>18</v>
      </c>
      <c r="J115" s="303" t="s">
        <v>515</v>
      </c>
      <c r="K115" s="788" t="s">
        <v>1069</v>
      </c>
      <c r="L115" s="433" t="s">
        <v>57</v>
      </c>
      <c r="M115" s="434"/>
      <c r="N115" s="433"/>
    </row>
    <row r="116" spans="1:14" s="11" customFormat="1" ht="15.6" customHeight="1" x14ac:dyDescent="0.3">
      <c r="A116" s="406">
        <v>45581</v>
      </c>
      <c r="B116" s="415" t="s">
        <v>218</v>
      </c>
      <c r="C116" s="415" t="s">
        <v>48</v>
      </c>
      <c r="D116" s="666" t="s">
        <v>110</v>
      </c>
      <c r="E116" s="902"/>
      <c r="F116" s="903">
        <v>2000</v>
      </c>
      <c r="G116" s="124">
        <f t="shared" si="2"/>
        <v>9142976</v>
      </c>
      <c r="H116" s="432" t="s">
        <v>220</v>
      </c>
      <c r="I116" s="433" t="s">
        <v>18</v>
      </c>
      <c r="J116" s="303" t="s">
        <v>467</v>
      </c>
      <c r="K116" s="788" t="s">
        <v>1069</v>
      </c>
      <c r="L116" s="433" t="s">
        <v>57</v>
      </c>
      <c r="M116" s="434"/>
      <c r="N116" s="433"/>
    </row>
    <row r="117" spans="1:14" s="11" customFormat="1" ht="19.2" customHeight="1" x14ac:dyDescent="0.3">
      <c r="A117" s="406">
        <v>45581</v>
      </c>
      <c r="B117" s="415" t="s">
        <v>218</v>
      </c>
      <c r="C117" s="415" t="s">
        <v>48</v>
      </c>
      <c r="D117" s="666" t="s">
        <v>110</v>
      </c>
      <c r="E117" s="906"/>
      <c r="F117" s="907">
        <v>10000</v>
      </c>
      <c r="G117" s="124">
        <f t="shared" si="2"/>
        <v>9152976</v>
      </c>
      <c r="H117" s="673" t="s">
        <v>163</v>
      </c>
      <c r="I117" s="674" t="s">
        <v>18</v>
      </c>
      <c r="J117" s="303" t="s">
        <v>448</v>
      </c>
      <c r="K117" s="788" t="s">
        <v>1069</v>
      </c>
      <c r="L117" s="674" t="s">
        <v>57</v>
      </c>
      <c r="M117" s="675"/>
      <c r="N117" s="433"/>
    </row>
    <row r="118" spans="1:14" s="11" customFormat="1" ht="18.600000000000001" customHeight="1" x14ac:dyDescent="0.3">
      <c r="A118" s="137">
        <v>45581</v>
      </c>
      <c r="B118" s="138" t="s">
        <v>156</v>
      </c>
      <c r="C118" s="138" t="s">
        <v>48</v>
      </c>
      <c r="D118" s="139" t="s">
        <v>117</v>
      </c>
      <c r="E118" s="902"/>
      <c r="F118" s="903">
        <v>2000</v>
      </c>
      <c r="G118" s="124">
        <f t="shared" si="2"/>
        <v>9154976</v>
      </c>
      <c r="H118" s="432" t="s">
        <v>123</v>
      </c>
      <c r="I118" s="433" t="s">
        <v>18</v>
      </c>
      <c r="J118" s="303" t="s">
        <v>491</v>
      </c>
      <c r="K118" s="788" t="s">
        <v>1069</v>
      </c>
      <c r="L118" s="433" t="s">
        <v>57</v>
      </c>
      <c r="M118" s="434"/>
      <c r="N118" s="433"/>
    </row>
    <row r="119" spans="1:14" s="11" customFormat="1" ht="19.95" customHeight="1" x14ac:dyDescent="0.3">
      <c r="A119" s="406">
        <v>45581</v>
      </c>
      <c r="B119" s="126" t="s">
        <v>218</v>
      </c>
      <c r="C119" s="126" t="s">
        <v>48</v>
      </c>
      <c r="D119" s="126" t="s">
        <v>14</v>
      </c>
      <c r="E119" s="902"/>
      <c r="F119" s="903">
        <v>4000</v>
      </c>
      <c r="G119" s="124">
        <f t="shared" si="2"/>
        <v>9158976</v>
      </c>
      <c r="H119" s="432" t="s">
        <v>196</v>
      </c>
      <c r="I119" s="433" t="s">
        <v>18</v>
      </c>
      <c r="J119" s="303" t="s">
        <v>842</v>
      </c>
      <c r="K119" s="788" t="s">
        <v>1069</v>
      </c>
      <c r="L119" s="433" t="s">
        <v>57</v>
      </c>
      <c r="M119" s="434"/>
      <c r="N119" s="433"/>
    </row>
    <row r="120" spans="1:14" s="11" customFormat="1" ht="19.95" customHeight="1" x14ac:dyDescent="0.3">
      <c r="A120" s="406">
        <v>45581</v>
      </c>
      <c r="B120" s="126" t="s">
        <v>496</v>
      </c>
      <c r="C120" s="126" t="s">
        <v>48</v>
      </c>
      <c r="D120" s="126" t="s">
        <v>14</v>
      </c>
      <c r="E120" s="902">
        <v>15000</v>
      </c>
      <c r="F120" s="903"/>
      <c r="G120" s="124">
        <f t="shared" si="2"/>
        <v>9143976</v>
      </c>
      <c r="H120" s="432" t="s">
        <v>196</v>
      </c>
      <c r="I120" s="433" t="s">
        <v>18</v>
      </c>
      <c r="J120" s="303" t="s">
        <v>842</v>
      </c>
      <c r="K120" s="788" t="s">
        <v>1069</v>
      </c>
      <c r="L120" s="433" t="s">
        <v>57</v>
      </c>
      <c r="M120" s="434"/>
      <c r="N120" s="433"/>
    </row>
    <row r="121" spans="1:14" s="11" customFormat="1" ht="16.95" customHeight="1" x14ac:dyDescent="0.3">
      <c r="A121" s="406">
        <v>45581</v>
      </c>
      <c r="B121" s="126" t="s">
        <v>218</v>
      </c>
      <c r="C121" s="126" t="s">
        <v>48</v>
      </c>
      <c r="D121" s="126" t="s">
        <v>14</v>
      </c>
      <c r="E121" s="902"/>
      <c r="F121" s="903">
        <v>22000</v>
      </c>
      <c r="G121" s="124">
        <f t="shared" si="2"/>
        <v>9165976</v>
      </c>
      <c r="H121" s="432" t="s">
        <v>196</v>
      </c>
      <c r="I121" s="433" t="s">
        <v>18</v>
      </c>
      <c r="J121" s="303" t="s">
        <v>842</v>
      </c>
      <c r="K121" s="788" t="s">
        <v>1069</v>
      </c>
      <c r="L121" s="433" t="s">
        <v>57</v>
      </c>
      <c r="M121" s="434"/>
      <c r="N121" s="433"/>
    </row>
    <row r="122" spans="1:14" s="11" customFormat="1" ht="16.95" customHeight="1" x14ac:dyDescent="0.3">
      <c r="A122" s="137">
        <v>45581</v>
      </c>
      <c r="B122" s="291" t="s">
        <v>218</v>
      </c>
      <c r="C122" s="291" t="s">
        <v>48</v>
      </c>
      <c r="D122" s="427" t="s">
        <v>117</v>
      </c>
      <c r="E122" s="902"/>
      <c r="F122" s="903">
        <v>84000</v>
      </c>
      <c r="G122" s="124">
        <f t="shared" si="2"/>
        <v>9249976</v>
      </c>
      <c r="H122" s="432" t="s">
        <v>123</v>
      </c>
      <c r="I122" s="433" t="s">
        <v>18</v>
      </c>
      <c r="J122" s="303" t="s">
        <v>1027</v>
      </c>
      <c r="K122" s="788" t="s">
        <v>1069</v>
      </c>
      <c r="L122" s="433"/>
      <c r="M122" s="434"/>
      <c r="N122" s="433"/>
    </row>
    <row r="123" spans="1:14" s="11" customFormat="1" ht="21" customHeight="1" x14ac:dyDescent="0.3">
      <c r="A123" s="406">
        <v>45581</v>
      </c>
      <c r="B123" s="126" t="s">
        <v>218</v>
      </c>
      <c r="C123" s="126" t="s">
        <v>48</v>
      </c>
      <c r="D123" s="126" t="s">
        <v>14</v>
      </c>
      <c r="E123" s="902"/>
      <c r="F123" s="901">
        <v>23400</v>
      </c>
      <c r="G123" s="124">
        <f t="shared" si="2"/>
        <v>9273376</v>
      </c>
      <c r="H123" s="432" t="s">
        <v>196</v>
      </c>
      <c r="I123" s="433" t="s">
        <v>18</v>
      </c>
      <c r="J123" s="303" t="s">
        <v>842</v>
      </c>
      <c r="K123" s="788" t="s">
        <v>1069</v>
      </c>
      <c r="L123" s="433" t="s">
        <v>57</v>
      </c>
      <c r="M123" s="434"/>
      <c r="N123" s="433"/>
    </row>
    <row r="124" spans="1:14" s="370" customFormat="1" ht="21" customHeight="1" x14ac:dyDescent="0.3">
      <c r="A124" s="869">
        <v>45582</v>
      </c>
      <c r="B124" s="138" t="s">
        <v>180</v>
      </c>
      <c r="C124" s="138" t="s">
        <v>48</v>
      </c>
      <c r="D124" s="139" t="s">
        <v>14</v>
      </c>
      <c r="E124" s="902">
        <v>100000</v>
      </c>
      <c r="F124" s="908"/>
      <c r="G124" s="124">
        <f t="shared" si="2"/>
        <v>9173376</v>
      </c>
      <c r="H124" s="432" t="s">
        <v>41</v>
      </c>
      <c r="I124" s="433" t="s">
        <v>18</v>
      </c>
      <c r="J124" s="702" t="s">
        <v>556</v>
      </c>
      <c r="K124" s="788" t="s">
        <v>1069</v>
      </c>
      <c r="L124" s="433" t="s">
        <v>57</v>
      </c>
      <c r="M124" s="434"/>
      <c r="N124" s="433"/>
    </row>
    <row r="125" spans="1:14" s="370" customFormat="1" ht="21" customHeight="1" x14ac:dyDescent="0.3">
      <c r="A125" s="369">
        <v>45582</v>
      </c>
      <c r="B125" s="138" t="s">
        <v>180</v>
      </c>
      <c r="C125" s="138" t="s">
        <v>48</v>
      </c>
      <c r="D125" s="139" t="s">
        <v>14</v>
      </c>
      <c r="E125" s="902">
        <v>150000</v>
      </c>
      <c r="F125" s="903"/>
      <c r="G125" s="124">
        <f t="shared" si="2"/>
        <v>9023376</v>
      </c>
      <c r="H125" s="432" t="s">
        <v>41</v>
      </c>
      <c r="I125" s="433" t="s">
        <v>18</v>
      </c>
      <c r="J125" s="303" t="s">
        <v>660</v>
      </c>
      <c r="K125" s="788" t="s">
        <v>1069</v>
      </c>
      <c r="L125" s="433" t="s">
        <v>57</v>
      </c>
      <c r="M125" s="434"/>
      <c r="N125" s="433"/>
    </row>
    <row r="126" spans="1:14" s="370" customFormat="1" ht="22.95" customHeight="1" x14ac:dyDescent="0.3">
      <c r="A126" s="369">
        <v>45582</v>
      </c>
      <c r="B126" s="138" t="s">
        <v>180</v>
      </c>
      <c r="C126" s="138" t="s">
        <v>48</v>
      </c>
      <c r="D126" s="139" t="s">
        <v>14</v>
      </c>
      <c r="E126" s="902">
        <v>10000</v>
      </c>
      <c r="F126" s="903"/>
      <c r="G126" s="124">
        <f t="shared" si="2"/>
        <v>9013376</v>
      </c>
      <c r="H126" s="432" t="s">
        <v>41</v>
      </c>
      <c r="I126" s="433" t="s">
        <v>18</v>
      </c>
      <c r="J126" s="702" t="s">
        <v>624</v>
      </c>
      <c r="K126" s="788" t="s">
        <v>1069</v>
      </c>
      <c r="L126" s="433" t="s">
        <v>57</v>
      </c>
      <c r="M126" s="434"/>
      <c r="N126" s="433"/>
    </row>
    <row r="127" spans="1:14" s="11" customFormat="1" ht="21" customHeight="1" x14ac:dyDescent="0.3">
      <c r="A127" s="369">
        <v>45582</v>
      </c>
      <c r="B127" s="138" t="s">
        <v>180</v>
      </c>
      <c r="C127" s="138" t="s">
        <v>48</v>
      </c>
      <c r="D127" s="139" t="s">
        <v>313</v>
      </c>
      <c r="E127" s="902">
        <v>66000</v>
      </c>
      <c r="F127" s="903"/>
      <c r="G127" s="124">
        <f t="shared" si="2"/>
        <v>8947376</v>
      </c>
      <c r="H127" s="432" t="s">
        <v>123</v>
      </c>
      <c r="I127" s="433" t="s">
        <v>18</v>
      </c>
      <c r="J127" s="303" t="s">
        <v>516</v>
      </c>
      <c r="K127" s="788" t="s">
        <v>1069</v>
      </c>
      <c r="L127" s="433" t="s">
        <v>57</v>
      </c>
      <c r="M127" s="139"/>
      <c r="N127" s="124"/>
    </row>
    <row r="128" spans="1:14" s="11" customFormat="1" ht="21" customHeight="1" x14ac:dyDescent="0.3">
      <c r="A128" s="369">
        <v>45582</v>
      </c>
      <c r="B128" s="138" t="s">
        <v>180</v>
      </c>
      <c r="C128" s="138" t="s">
        <v>48</v>
      </c>
      <c r="D128" s="139" t="s">
        <v>273</v>
      </c>
      <c r="E128" s="902">
        <v>80000</v>
      </c>
      <c r="F128" s="903"/>
      <c r="G128" s="124">
        <f t="shared" si="2"/>
        <v>8867376</v>
      </c>
      <c r="H128" s="432" t="s">
        <v>163</v>
      </c>
      <c r="I128" s="433" t="s">
        <v>18</v>
      </c>
      <c r="J128" s="303" t="s">
        <v>526</v>
      </c>
      <c r="K128" s="788" t="s">
        <v>1069</v>
      </c>
      <c r="L128" s="433" t="s">
        <v>57</v>
      </c>
      <c r="M128" s="139"/>
      <c r="N128" s="124"/>
    </row>
    <row r="129" spans="1:14" s="11" customFormat="1" ht="19.95" customHeight="1" x14ac:dyDescent="0.3">
      <c r="A129" s="369">
        <v>45582</v>
      </c>
      <c r="B129" s="138" t="s">
        <v>180</v>
      </c>
      <c r="C129" s="650" t="s">
        <v>48</v>
      </c>
      <c r="D129" s="651" t="s">
        <v>273</v>
      </c>
      <c r="E129" s="906">
        <v>70000</v>
      </c>
      <c r="F129" s="907"/>
      <c r="G129" s="124">
        <f t="shared" si="2"/>
        <v>8797376</v>
      </c>
      <c r="H129" s="673" t="s">
        <v>220</v>
      </c>
      <c r="I129" s="674" t="s">
        <v>18</v>
      </c>
      <c r="J129" s="303" t="s">
        <v>476</v>
      </c>
      <c r="K129" s="788" t="s">
        <v>1069</v>
      </c>
      <c r="L129" s="674" t="s">
        <v>57</v>
      </c>
      <c r="M129" s="651"/>
      <c r="N129" s="129"/>
    </row>
    <row r="130" spans="1:14" s="11" customFormat="1" ht="20.399999999999999" customHeight="1" x14ac:dyDescent="0.3">
      <c r="A130" s="369">
        <v>45582</v>
      </c>
      <c r="B130" s="138" t="s">
        <v>180</v>
      </c>
      <c r="C130" s="138" t="s">
        <v>48</v>
      </c>
      <c r="D130" s="139" t="s">
        <v>14</v>
      </c>
      <c r="E130" s="902">
        <v>20000</v>
      </c>
      <c r="F130" s="901"/>
      <c r="G130" s="124">
        <f t="shared" si="2"/>
        <v>8777376</v>
      </c>
      <c r="H130" s="432" t="s">
        <v>196</v>
      </c>
      <c r="I130" s="433" t="s">
        <v>18</v>
      </c>
      <c r="J130" s="303" t="s">
        <v>751</v>
      </c>
      <c r="K130" s="788" t="s">
        <v>1069</v>
      </c>
      <c r="L130" s="433" t="s">
        <v>57</v>
      </c>
      <c r="M130" s="139"/>
      <c r="N130" s="124"/>
    </row>
    <row r="131" spans="1:14" s="11" customFormat="1" ht="20.399999999999999" customHeight="1" x14ac:dyDescent="0.3">
      <c r="A131" s="406">
        <v>45582</v>
      </c>
      <c r="B131" s="415" t="s">
        <v>218</v>
      </c>
      <c r="C131" s="415" t="s">
        <v>48</v>
      </c>
      <c r="D131" s="666" t="s">
        <v>110</v>
      </c>
      <c r="E131" s="902"/>
      <c r="F131" s="901">
        <v>3000</v>
      </c>
      <c r="G131" s="124">
        <f t="shared" si="2"/>
        <v>8780376</v>
      </c>
      <c r="H131" s="432" t="s">
        <v>163</v>
      </c>
      <c r="I131" s="433" t="s">
        <v>18</v>
      </c>
      <c r="J131" s="303" t="s">
        <v>526</v>
      </c>
      <c r="K131" s="788" t="s">
        <v>1069</v>
      </c>
      <c r="L131" s="433" t="s">
        <v>57</v>
      </c>
      <c r="M131" s="139"/>
      <c r="N131" s="124"/>
    </row>
    <row r="132" spans="1:14" s="11" customFormat="1" ht="20.399999999999999" customHeight="1" x14ac:dyDescent="0.3">
      <c r="A132" s="406">
        <v>45583</v>
      </c>
      <c r="B132" s="415" t="s">
        <v>180</v>
      </c>
      <c r="C132" s="415" t="s">
        <v>48</v>
      </c>
      <c r="D132" s="666" t="s">
        <v>313</v>
      </c>
      <c r="E132" s="902">
        <v>78000</v>
      </c>
      <c r="F132" s="901"/>
      <c r="G132" s="124">
        <f t="shared" si="2"/>
        <v>8702376</v>
      </c>
      <c r="H132" s="432" t="s">
        <v>123</v>
      </c>
      <c r="I132" s="433" t="s">
        <v>18</v>
      </c>
      <c r="J132" s="303" t="s">
        <v>535</v>
      </c>
      <c r="K132" s="788" t="s">
        <v>1069</v>
      </c>
      <c r="L132" s="433" t="s">
        <v>57</v>
      </c>
      <c r="M132" s="139"/>
      <c r="N132" s="124"/>
    </row>
    <row r="133" spans="1:14" s="11" customFormat="1" ht="20.399999999999999" customHeight="1" x14ac:dyDescent="0.3">
      <c r="A133" s="406">
        <v>45583</v>
      </c>
      <c r="B133" s="415" t="s">
        <v>180</v>
      </c>
      <c r="C133" s="415" t="s">
        <v>48</v>
      </c>
      <c r="D133" s="666" t="s">
        <v>273</v>
      </c>
      <c r="E133" s="902">
        <v>65000</v>
      </c>
      <c r="F133" s="901"/>
      <c r="G133" s="124">
        <f t="shared" si="2"/>
        <v>8637376</v>
      </c>
      <c r="H133" s="432" t="s">
        <v>163</v>
      </c>
      <c r="I133" s="433" t="s">
        <v>18</v>
      </c>
      <c r="J133" s="303" t="s">
        <v>534</v>
      </c>
      <c r="K133" s="788" t="s">
        <v>1069</v>
      </c>
      <c r="L133" s="433" t="s">
        <v>57</v>
      </c>
      <c r="M133" s="139"/>
      <c r="N133" s="124"/>
    </row>
    <row r="134" spans="1:14" s="11" customFormat="1" ht="20.399999999999999" customHeight="1" x14ac:dyDescent="0.3">
      <c r="A134" s="406">
        <v>45583</v>
      </c>
      <c r="B134" s="415" t="s">
        <v>180</v>
      </c>
      <c r="C134" s="415" t="s">
        <v>48</v>
      </c>
      <c r="D134" s="666" t="s">
        <v>273</v>
      </c>
      <c r="E134" s="902">
        <v>100000</v>
      </c>
      <c r="F134" s="901"/>
      <c r="G134" s="124">
        <f t="shared" ref="G134:G197" si="4">G133-E134+F134</f>
        <v>8537376</v>
      </c>
      <c r="H134" s="432" t="s">
        <v>220</v>
      </c>
      <c r="I134" s="433" t="s">
        <v>18</v>
      </c>
      <c r="J134" s="303" t="s">
        <v>532</v>
      </c>
      <c r="K134" s="788" t="s">
        <v>1069</v>
      </c>
      <c r="L134" s="433" t="s">
        <v>57</v>
      </c>
      <c r="M134" s="139"/>
      <c r="N134" s="124"/>
    </row>
    <row r="135" spans="1:14" s="11" customFormat="1" ht="20.399999999999999" customHeight="1" x14ac:dyDescent="0.3">
      <c r="A135" s="406">
        <v>45583</v>
      </c>
      <c r="B135" s="415" t="s">
        <v>180</v>
      </c>
      <c r="C135" s="415" t="s">
        <v>48</v>
      </c>
      <c r="D135" s="666" t="s">
        <v>14</v>
      </c>
      <c r="E135" s="902">
        <v>20000</v>
      </c>
      <c r="F135" s="901"/>
      <c r="G135" s="124">
        <f t="shared" si="4"/>
        <v>8517376</v>
      </c>
      <c r="H135" s="432" t="s">
        <v>196</v>
      </c>
      <c r="I135" s="433" t="s">
        <v>18</v>
      </c>
      <c r="J135" s="303" t="s">
        <v>752</v>
      </c>
      <c r="K135" s="788" t="s">
        <v>1069</v>
      </c>
      <c r="L135" s="433" t="s">
        <v>57</v>
      </c>
      <c r="M135" s="139"/>
      <c r="N135" s="124"/>
    </row>
    <row r="136" spans="1:14" s="11" customFormat="1" ht="20.399999999999999" customHeight="1" x14ac:dyDescent="0.3">
      <c r="A136" s="406">
        <v>45583</v>
      </c>
      <c r="B136" s="415" t="s">
        <v>241</v>
      </c>
      <c r="C136" s="415" t="s">
        <v>48</v>
      </c>
      <c r="D136" s="666" t="s">
        <v>110</v>
      </c>
      <c r="E136" s="902">
        <v>17000</v>
      </c>
      <c r="F136" s="901"/>
      <c r="G136" s="124">
        <f t="shared" si="4"/>
        <v>8500376</v>
      </c>
      <c r="H136" s="432" t="s">
        <v>163</v>
      </c>
      <c r="I136" s="433" t="s">
        <v>18</v>
      </c>
      <c r="J136" s="303" t="s">
        <v>534</v>
      </c>
      <c r="K136" s="788" t="s">
        <v>1069</v>
      </c>
      <c r="L136" s="433" t="s">
        <v>57</v>
      </c>
      <c r="M136" s="139"/>
      <c r="N136" s="124"/>
    </row>
    <row r="137" spans="1:14" s="11" customFormat="1" ht="20.399999999999999" customHeight="1" x14ac:dyDescent="0.3">
      <c r="A137" s="406">
        <v>45583</v>
      </c>
      <c r="B137" s="415" t="s">
        <v>218</v>
      </c>
      <c r="C137" s="415" t="s">
        <v>48</v>
      </c>
      <c r="D137" s="666" t="s">
        <v>110</v>
      </c>
      <c r="E137" s="902"/>
      <c r="F137" s="901">
        <v>5000</v>
      </c>
      <c r="G137" s="124">
        <f t="shared" si="4"/>
        <v>8505376</v>
      </c>
      <c r="H137" s="432" t="s">
        <v>220</v>
      </c>
      <c r="I137" s="433" t="s">
        <v>18</v>
      </c>
      <c r="J137" s="303" t="s">
        <v>532</v>
      </c>
      <c r="K137" s="788" t="s">
        <v>1069</v>
      </c>
      <c r="L137" s="433" t="s">
        <v>57</v>
      </c>
      <c r="M137" s="139"/>
      <c r="N137" s="124"/>
    </row>
    <row r="138" spans="1:14" s="11" customFormat="1" ht="20.399999999999999" customHeight="1" x14ac:dyDescent="0.3">
      <c r="A138" s="406">
        <v>45584</v>
      </c>
      <c r="B138" s="415" t="s">
        <v>180</v>
      </c>
      <c r="C138" s="415" t="s">
        <v>48</v>
      </c>
      <c r="D138" s="666" t="s">
        <v>273</v>
      </c>
      <c r="E138" s="902">
        <v>50000</v>
      </c>
      <c r="F138" s="901"/>
      <c r="G138" s="124">
        <f t="shared" si="4"/>
        <v>8455376</v>
      </c>
      <c r="H138" s="432" t="s">
        <v>220</v>
      </c>
      <c r="I138" s="433" t="s">
        <v>18</v>
      </c>
      <c r="J138" s="303" t="s">
        <v>533</v>
      </c>
      <c r="K138" s="788" t="s">
        <v>1069</v>
      </c>
      <c r="L138" s="433" t="s">
        <v>57</v>
      </c>
      <c r="M138" s="139"/>
      <c r="N138" s="124"/>
    </row>
    <row r="139" spans="1:14" s="11" customFormat="1" ht="20.399999999999999" customHeight="1" x14ac:dyDescent="0.3">
      <c r="A139" s="406">
        <v>45584</v>
      </c>
      <c r="B139" s="415" t="s">
        <v>180</v>
      </c>
      <c r="C139" s="415" t="s">
        <v>48</v>
      </c>
      <c r="D139" s="666" t="s">
        <v>273</v>
      </c>
      <c r="E139" s="902">
        <v>30000</v>
      </c>
      <c r="F139" s="901"/>
      <c r="G139" s="124">
        <f t="shared" si="4"/>
        <v>8425376</v>
      </c>
      <c r="H139" s="432" t="s">
        <v>163</v>
      </c>
      <c r="I139" s="433" t="s">
        <v>18</v>
      </c>
      <c r="J139" s="303" t="s">
        <v>553</v>
      </c>
      <c r="K139" s="788" t="s">
        <v>1069</v>
      </c>
      <c r="L139" s="433" t="s">
        <v>57</v>
      </c>
      <c r="M139" s="139"/>
      <c r="N139" s="124"/>
    </row>
    <row r="140" spans="1:14" s="11" customFormat="1" ht="20.399999999999999" customHeight="1" x14ac:dyDescent="0.3">
      <c r="A140" s="406">
        <v>45584</v>
      </c>
      <c r="B140" s="415" t="s">
        <v>180</v>
      </c>
      <c r="C140" s="415" t="s">
        <v>48</v>
      </c>
      <c r="D140" s="666" t="s">
        <v>14</v>
      </c>
      <c r="E140" s="902">
        <v>20000</v>
      </c>
      <c r="F140" s="901"/>
      <c r="G140" s="124">
        <f t="shared" si="4"/>
        <v>8405376</v>
      </c>
      <c r="H140" s="432" t="s">
        <v>196</v>
      </c>
      <c r="I140" s="433" t="s">
        <v>18</v>
      </c>
      <c r="J140" s="303" t="s">
        <v>753</v>
      </c>
      <c r="K140" s="788" t="s">
        <v>1069</v>
      </c>
      <c r="L140" s="433" t="s">
        <v>57</v>
      </c>
      <c r="M140" s="139"/>
      <c r="N140" s="124"/>
    </row>
    <row r="141" spans="1:14" s="370" customFormat="1" ht="20.399999999999999" customHeight="1" x14ac:dyDescent="0.3">
      <c r="A141" s="406">
        <v>45586</v>
      </c>
      <c r="B141" s="415" t="s">
        <v>180</v>
      </c>
      <c r="C141" s="415" t="s">
        <v>48</v>
      </c>
      <c r="D141" s="666" t="s">
        <v>14</v>
      </c>
      <c r="E141" s="902">
        <v>150000</v>
      </c>
      <c r="F141" s="901"/>
      <c r="G141" s="124">
        <f t="shared" si="4"/>
        <v>8255376</v>
      </c>
      <c r="H141" s="432" t="s">
        <v>41</v>
      </c>
      <c r="I141" s="433" t="s">
        <v>18</v>
      </c>
      <c r="J141" s="303" t="s">
        <v>704</v>
      </c>
      <c r="K141" s="788" t="s">
        <v>1069</v>
      </c>
      <c r="L141" s="433" t="s">
        <v>57</v>
      </c>
      <c r="M141" s="139"/>
      <c r="N141" s="124"/>
    </row>
    <row r="142" spans="1:14" s="370" customFormat="1" ht="20.399999999999999" customHeight="1" x14ac:dyDescent="0.3">
      <c r="A142" s="406">
        <v>45586</v>
      </c>
      <c r="B142" s="415" t="s">
        <v>180</v>
      </c>
      <c r="C142" s="415" t="s">
        <v>48</v>
      </c>
      <c r="D142" s="666" t="s">
        <v>14</v>
      </c>
      <c r="E142" s="902">
        <v>180000</v>
      </c>
      <c r="F142" s="901"/>
      <c r="G142" s="124">
        <f t="shared" si="4"/>
        <v>8075376</v>
      </c>
      <c r="H142" s="432" t="s">
        <v>63</v>
      </c>
      <c r="I142" s="433" t="s">
        <v>18</v>
      </c>
      <c r="J142" s="303" t="s">
        <v>557</v>
      </c>
      <c r="K142" s="788" t="s">
        <v>1069</v>
      </c>
      <c r="L142" s="433" t="s">
        <v>57</v>
      </c>
      <c r="M142" s="139"/>
      <c r="N142" s="124"/>
    </row>
    <row r="143" spans="1:14" s="11" customFormat="1" ht="20.399999999999999" customHeight="1" x14ac:dyDescent="0.3">
      <c r="A143" s="406">
        <v>45586</v>
      </c>
      <c r="B143" s="415" t="s">
        <v>180</v>
      </c>
      <c r="C143" s="415" t="s">
        <v>48</v>
      </c>
      <c r="D143" s="666" t="s">
        <v>273</v>
      </c>
      <c r="E143" s="902">
        <v>102000</v>
      </c>
      <c r="F143" s="901"/>
      <c r="G143" s="124">
        <f t="shared" si="4"/>
        <v>7973376</v>
      </c>
      <c r="H143" s="432" t="s">
        <v>220</v>
      </c>
      <c r="I143" s="433" t="s">
        <v>18</v>
      </c>
      <c r="J143" s="303" t="s">
        <v>301</v>
      </c>
      <c r="K143" s="788" t="s">
        <v>1069</v>
      </c>
      <c r="L143" s="433" t="s">
        <v>57</v>
      </c>
      <c r="M143" s="139"/>
      <c r="N143" s="124"/>
    </row>
    <row r="144" spans="1:14" s="11" customFormat="1" ht="20.399999999999999" customHeight="1" x14ac:dyDescent="0.3">
      <c r="A144" s="406">
        <v>45586</v>
      </c>
      <c r="B144" s="415" t="s">
        <v>180</v>
      </c>
      <c r="C144" s="415" t="s">
        <v>48</v>
      </c>
      <c r="D144" s="666" t="s">
        <v>273</v>
      </c>
      <c r="E144" s="902">
        <v>20000</v>
      </c>
      <c r="F144" s="901"/>
      <c r="G144" s="124">
        <f t="shared" si="4"/>
        <v>7953376</v>
      </c>
      <c r="H144" s="432" t="s">
        <v>196</v>
      </c>
      <c r="I144" s="433" t="s">
        <v>18</v>
      </c>
      <c r="J144" s="303" t="s">
        <v>754</v>
      </c>
      <c r="K144" s="788" t="s">
        <v>1069</v>
      </c>
      <c r="L144" s="433" t="s">
        <v>57</v>
      </c>
      <c r="M144" s="139"/>
      <c r="N144" s="124"/>
    </row>
    <row r="145" spans="1:14" s="11" customFormat="1" ht="20.399999999999999" customHeight="1" x14ac:dyDescent="0.3">
      <c r="A145" s="406">
        <v>45586</v>
      </c>
      <c r="B145" s="415" t="s">
        <v>180</v>
      </c>
      <c r="C145" s="415" t="s">
        <v>48</v>
      </c>
      <c r="D145" s="666" t="s">
        <v>273</v>
      </c>
      <c r="E145" s="902">
        <v>75000</v>
      </c>
      <c r="F145" s="901"/>
      <c r="G145" s="124">
        <f t="shared" si="4"/>
        <v>7878376</v>
      </c>
      <c r="H145" s="432" t="s">
        <v>163</v>
      </c>
      <c r="I145" s="433" t="s">
        <v>18</v>
      </c>
      <c r="J145" s="303" t="s">
        <v>573</v>
      </c>
      <c r="K145" s="788" t="s">
        <v>1069</v>
      </c>
      <c r="L145" s="433" t="s">
        <v>57</v>
      </c>
      <c r="M145" s="139"/>
      <c r="N145" s="124"/>
    </row>
    <row r="146" spans="1:14" s="11" customFormat="1" ht="20.399999999999999" customHeight="1" x14ac:dyDescent="0.3">
      <c r="A146" s="406">
        <v>45586</v>
      </c>
      <c r="B146" s="415" t="s">
        <v>180</v>
      </c>
      <c r="C146" s="415" t="s">
        <v>48</v>
      </c>
      <c r="D146" s="666" t="s">
        <v>117</v>
      </c>
      <c r="E146" s="902">
        <v>54000</v>
      </c>
      <c r="F146" s="901"/>
      <c r="G146" s="124">
        <f t="shared" si="4"/>
        <v>7824376</v>
      </c>
      <c r="H146" s="432" t="s">
        <v>123</v>
      </c>
      <c r="I146" s="433" t="s">
        <v>18</v>
      </c>
      <c r="J146" s="303" t="s">
        <v>574</v>
      </c>
      <c r="K146" s="788" t="s">
        <v>1069</v>
      </c>
      <c r="L146" s="433" t="s">
        <v>57</v>
      </c>
      <c r="M146" s="139"/>
      <c r="N146" s="124"/>
    </row>
    <row r="147" spans="1:14" s="11" customFormat="1" ht="20.399999999999999" customHeight="1" x14ac:dyDescent="0.3">
      <c r="A147" s="406">
        <v>45586</v>
      </c>
      <c r="B147" s="415" t="s">
        <v>156</v>
      </c>
      <c r="C147" s="415" t="s">
        <v>48</v>
      </c>
      <c r="D147" s="666" t="s">
        <v>110</v>
      </c>
      <c r="E147" s="902"/>
      <c r="F147" s="901">
        <v>3000</v>
      </c>
      <c r="G147" s="124">
        <f t="shared" si="4"/>
        <v>7827376</v>
      </c>
      <c r="H147" s="432" t="s">
        <v>220</v>
      </c>
      <c r="I147" s="433" t="s">
        <v>18</v>
      </c>
      <c r="J147" s="303" t="s">
        <v>301</v>
      </c>
      <c r="K147" s="788" t="s">
        <v>1069</v>
      </c>
      <c r="L147" s="433" t="s">
        <v>57</v>
      </c>
      <c r="M147" s="139"/>
      <c r="N147" s="124"/>
    </row>
    <row r="148" spans="1:14" s="11" customFormat="1" ht="20.399999999999999" customHeight="1" x14ac:dyDescent="0.3">
      <c r="A148" s="406">
        <v>45586</v>
      </c>
      <c r="B148" s="415" t="s">
        <v>218</v>
      </c>
      <c r="C148" s="415" t="s">
        <v>48</v>
      </c>
      <c r="D148" s="666" t="s">
        <v>110</v>
      </c>
      <c r="E148" s="902"/>
      <c r="F148" s="901">
        <v>1000</v>
      </c>
      <c r="G148" s="124">
        <f t="shared" si="4"/>
        <v>7828376</v>
      </c>
      <c r="H148" s="432" t="s">
        <v>163</v>
      </c>
      <c r="I148" s="433" t="s">
        <v>18</v>
      </c>
      <c r="J148" s="303" t="s">
        <v>573</v>
      </c>
      <c r="K148" s="788" t="s">
        <v>1069</v>
      </c>
      <c r="L148" s="433" t="s">
        <v>57</v>
      </c>
      <c r="M148" s="139"/>
      <c r="N148" s="124"/>
    </row>
    <row r="149" spans="1:14" s="11" customFormat="1" ht="20.399999999999999" customHeight="1" x14ac:dyDescent="0.3">
      <c r="A149" s="137">
        <v>45586</v>
      </c>
      <c r="B149" s="291" t="s">
        <v>156</v>
      </c>
      <c r="C149" s="291" t="s">
        <v>48</v>
      </c>
      <c r="D149" s="427" t="s">
        <v>117</v>
      </c>
      <c r="E149" s="902"/>
      <c r="F149" s="901">
        <v>2000</v>
      </c>
      <c r="G149" s="124">
        <f t="shared" si="4"/>
        <v>7830376</v>
      </c>
      <c r="H149" s="432" t="s">
        <v>123</v>
      </c>
      <c r="I149" s="433" t="s">
        <v>18</v>
      </c>
      <c r="J149" s="303" t="s">
        <v>574</v>
      </c>
      <c r="K149" s="788" t="s">
        <v>1069</v>
      </c>
      <c r="L149" s="433" t="s">
        <v>57</v>
      </c>
      <c r="M149" s="139"/>
      <c r="N149" s="124"/>
    </row>
    <row r="150" spans="1:14" s="11" customFormat="1" ht="20.399999999999999" customHeight="1" x14ac:dyDescent="0.3">
      <c r="A150" s="406">
        <v>45587</v>
      </c>
      <c r="B150" s="415" t="s">
        <v>180</v>
      </c>
      <c r="C150" s="291" t="s">
        <v>48</v>
      </c>
      <c r="D150" s="666" t="s">
        <v>313</v>
      </c>
      <c r="E150" s="902">
        <v>64000</v>
      </c>
      <c r="F150" s="901"/>
      <c r="G150" s="124">
        <f t="shared" si="4"/>
        <v>7766376</v>
      </c>
      <c r="H150" s="432" t="s">
        <v>123</v>
      </c>
      <c r="I150" s="433" t="s">
        <v>18</v>
      </c>
      <c r="J150" s="303" t="s">
        <v>593</v>
      </c>
      <c r="K150" s="788" t="s">
        <v>1069</v>
      </c>
      <c r="L150" s="433" t="s">
        <v>57</v>
      </c>
      <c r="M150" s="139"/>
      <c r="N150" s="124"/>
    </row>
    <row r="151" spans="1:14" s="11" customFormat="1" ht="20.399999999999999" customHeight="1" x14ac:dyDescent="0.3">
      <c r="A151" s="406">
        <v>45587</v>
      </c>
      <c r="B151" s="415" t="s">
        <v>180</v>
      </c>
      <c r="C151" s="291" t="s">
        <v>48</v>
      </c>
      <c r="D151" s="666" t="s">
        <v>273</v>
      </c>
      <c r="E151" s="902">
        <v>30000</v>
      </c>
      <c r="F151" s="901"/>
      <c r="G151" s="124">
        <f t="shared" si="4"/>
        <v>7736376</v>
      </c>
      <c r="H151" s="432" t="s">
        <v>163</v>
      </c>
      <c r="I151" s="433" t="s">
        <v>18</v>
      </c>
      <c r="J151" s="303" t="s">
        <v>580</v>
      </c>
      <c r="K151" s="788" t="s">
        <v>1069</v>
      </c>
      <c r="L151" s="433" t="s">
        <v>57</v>
      </c>
      <c r="M151" s="139"/>
      <c r="N151" s="124"/>
    </row>
    <row r="152" spans="1:14" s="11" customFormat="1" ht="20.399999999999999" customHeight="1" x14ac:dyDescent="0.3">
      <c r="A152" s="406">
        <v>45587</v>
      </c>
      <c r="B152" s="415" t="s">
        <v>180</v>
      </c>
      <c r="C152" s="291" t="s">
        <v>48</v>
      </c>
      <c r="D152" s="666" t="s">
        <v>273</v>
      </c>
      <c r="E152" s="902">
        <v>105000</v>
      </c>
      <c r="F152" s="901"/>
      <c r="G152" s="124">
        <f t="shared" si="4"/>
        <v>7631376</v>
      </c>
      <c r="H152" s="432" t="s">
        <v>220</v>
      </c>
      <c r="I152" s="433" t="s">
        <v>18</v>
      </c>
      <c r="J152" s="303" t="s">
        <v>594</v>
      </c>
      <c r="K152" s="788" t="s">
        <v>1069</v>
      </c>
      <c r="L152" s="433" t="s">
        <v>57</v>
      </c>
      <c r="M152" s="139"/>
      <c r="N152" s="124"/>
    </row>
    <row r="153" spans="1:14" s="11" customFormat="1" ht="20.399999999999999" customHeight="1" x14ac:dyDescent="0.3">
      <c r="A153" s="406">
        <v>45587</v>
      </c>
      <c r="B153" s="415" t="s">
        <v>180</v>
      </c>
      <c r="C153" s="291" t="s">
        <v>48</v>
      </c>
      <c r="D153" s="666" t="s">
        <v>14</v>
      </c>
      <c r="E153" s="902">
        <v>22000</v>
      </c>
      <c r="F153" s="901"/>
      <c r="G153" s="124">
        <f t="shared" si="4"/>
        <v>7609376</v>
      </c>
      <c r="H153" s="432" t="s">
        <v>196</v>
      </c>
      <c r="I153" s="433" t="s">
        <v>18</v>
      </c>
      <c r="J153" s="303" t="s">
        <v>755</v>
      </c>
      <c r="K153" s="788" t="s">
        <v>1069</v>
      </c>
      <c r="L153" s="433" t="s">
        <v>57</v>
      </c>
      <c r="M153" s="139"/>
      <c r="N153" s="124"/>
    </row>
    <row r="154" spans="1:14" s="11" customFormat="1" ht="20.399999999999999" customHeight="1" x14ac:dyDescent="0.3">
      <c r="A154" s="137">
        <v>45587</v>
      </c>
      <c r="B154" s="138" t="s">
        <v>156</v>
      </c>
      <c r="C154" s="138" t="s">
        <v>48</v>
      </c>
      <c r="D154" s="139" t="s">
        <v>117</v>
      </c>
      <c r="E154" s="902"/>
      <c r="F154" s="901">
        <v>1000</v>
      </c>
      <c r="G154" s="124">
        <f t="shared" si="4"/>
        <v>7610376</v>
      </c>
      <c r="H154" s="432" t="s">
        <v>123</v>
      </c>
      <c r="I154" s="433" t="s">
        <v>18</v>
      </c>
      <c r="J154" s="303" t="s">
        <v>593</v>
      </c>
      <c r="K154" s="788" t="s">
        <v>1069</v>
      </c>
      <c r="L154" s="433" t="s">
        <v>57</v>
      </c>
      <c r="M154" s="139"/>
      <c r="N154" s="124"/>
    </row>
    <row r="155" spans="1:14" s="11" customFormat="1" ht="20.399999999999999" customHeight="1" x14ac:dyDescent="0.3">
      <c r="A155" s="406">
        <v>45587</v>
      </c>
      <c r="B155" s="415" t="s">
        <v>218</v>
      </c>
      <c r="C155" s="415" t="s">
        <v>48</v>
      </c>
      <c r="D155" s="666" t="s">
        <v>110</v>
      </c>
      <c r="E155" s="902"/>
      <c r="F155" s="901">
        <v>1000</v>
      </c>
      <c r="G155" s="124">
        <f t="shared" si="4"/>
        <v>7611376</v>
      </c>
      <c r="H155" s="432" t="s">
        <v>220</v>
      </c>
      <c r="I155" s="433" t="s">
        <v>18</v>
      </c>
      <c r="J155" s="303" t="s">
        <v>594</v>
      </c>
      <c r="K155" s="788" t="s">
        <v>1069</v>
      </c>
      <c r="L155" s="433" t="s">
        <v>57</v>
      </c>
      <c r="M155" s="139"/>
      <c r="N155" s="124"/>
    </row>
    <row r="156" spans="1:14" s="11" customFormat="1" ht="20.399999999999999" customHeight="1" x14ac:dyDescent="0.3">
      <c r="A156" s="406">
        <v>45587</v>
      </c>
      <c r="B156" s="415" t="s">
        <v>180</v>
      </c>
      <c r="C156" s="415" t="s">
        <v>48</v>
      </c>
      <c r="D156" s="666" t="s">
        <v>14</v>
      </c>
      <c r="E156" s="902">
        <v>84510</v>
      </c>
      <c r="F156" s="901"/>
      <c r="G156" s="124">
        <f t="shared" si="4"/>
        <v>7526866</v>
      </c>
      <c r="H156" s="432" t="s">
        <v>196</v>
      </c>
      <c r="I156" s="433" t="s">
        <v>18</v>
      </c>
      <c r="J156" s="303" t="s">
        <v>756</v>
      </c>
      <c r="K156" s="788" t="s">
        <v>1069</v>
      </c>
      <c r="L156" s="433" t="s">
        <v>57</v>
      </c>
      <c r="M156" s="139"/>
      <c r="N156" s="124"/>
    </row>
    <row r="157" spans="1:14" s="370" customFormat="1" ht="20.399999999999999" customHeight="1" x14ac:dyDescent="0.3">
      <c r="A157" s="406">
        <v>45588</v>
      </c>
      <c r="B157" s="415" t="s">
        <v>180</v>
      </c>
      <c r="C157" s="415" t="s">
        <v>48</v>
      </c>
      <c r="D157" s="666" t="s">
        <v>14</v>
      </c>
      <c r="E157" s="902">
        <v>30000</v>
      </c>
      <c r="F157" s="901"/>
      <c r="G157" s="124">
        <f t="shared" si="4"/>
        <v>7496866</v>
      </c>
      <c r="H157" s="432" t="s">
        <v>41</v>
      </c>
      <c r="I157" s="433" t="s">
        <v>18</v>
      </c>
      <c r="J157" s="303" t="s">
        <v>558</v>
      </c>
      <c r="K157" s="788" t="s">
        <v>1069</v>
      </c>
      <c r="L157" s="433" t="s">
        <v>57</v>
      </c>
      <c r="M157" s="139"/>
      <c r="N157" s="124"/>
    </row>
    <row r="158" spans="1:14" s="11" customFormat="1" ht="20.399999999999999" customHeight="1" x14ac:dyDescent="0.3">
      <c r="A158" s="406">
        <v>45588</v>
      </c>
      <c r="B158" s="415" t="s">
        <v>180</v>
      </c>
      <c r="C158" s="415" t="s">
        <v>48</v>
      </c>
      <c r="D158" s="666" t="s">
        <v>273</v>
      </c>
      <c r="E158" s="902">
        <v>50000</v>
      </c>
      <c r="F158" s="901"/>
      <c r="G158" s="124">
        <f t="shared" si="4"/>
        <v>7446866</v>
      </c>
      <c r="H158" s="432" t="s">
        <v>163</v>
      </c>
      <c r="I158" s="433" t="s">
        <v>18</v>
      </c>
      <c r="J158" s="303" t="s">
        <v>610</v>
      </c>
      <c r="K158" s="788" t="s">
        <v>1069</v>
      </c>
      <c r="L158" s="433" t="s">
        <v>57</v>
      </c>
      <c r="M158" s="139"/>
      <c r="N158" s="124"/>
    </row>
    <row r="159" spans="1:14" s="11" customFormat="1" ht="20.399999999999999" customHeight="1" x14ac:dyDescent="0.3">
      <c r="A159" s="406">
        <v>45588</v>
      </c>
      <c r="B159" s="415" t="s">
        <v>180</v>
      </c>
      <c r="C159" s="415" t="s">
        <v>48</v>
      </c>
      <c r="D159" s="666" t="s">
        <v>273</v>
      </c>
      <c r="E159" s="902">
        <v>100000</v>
      </c>
      <c r="F159" s="901"/>
      <c r="G159" s="124">
        <f t="shared" si="4"/>
        <v>7346866</v>
      </c>
      <c r="H159" s="432" t="s">
        <v>220</v>
      </c>
      <c r="I159" s="433" t="s">
        <v>18</v>
      </c>
      <c r="J159" s="303" t="s">
        <v>613</v>
      </c>
      <c r="K159" s="788" t="s">
        <v>1069</v>
      </c>
      <c r="L159" s="433" t="s">
        <v>57</v>
      </c>
      <c r="M159" s="139"/>
      <c r="N159" s="124"/>
    </row>
    <row r="160" spans="1:14" s="11" customFormat="1" ht="20.399999999999999" customHeight="1" x14ac:dyDescent="0.3">
      <c r="A160" s="406">
        <v>45588</v>
      </c>
      <c r="B160" s="415" t="s">
        <v>180</v>
      </c>
      <c r="C160" s="415" t="s">
        <v>48</v>
      </c>
      <c r="D160" s="666" t="s">
        <v>117</v>
      </c>
      <c r="E160" s="902">
        <v>65000</v>
      </c>
      <c r="F160" s="901"/>
      <c r="G160" s="124">
        <f t="shared" si="4"/>
        <v>7281866</v>
      </c>
      <c r="H160" s="432" t="s">
        <v>148</v>
      </c>
      <c r="I160" s="433" t="s">
        <v>18</v>
      </c>
      <c r="J160" s="303" t="s">
        <v>638</v>
      </c>
      <c r="K160" s="788" t="s">
        <v>1069</v>
      </c>
      <c r="L160" s="433" t="s">
        <v>57</v>
      </c>
      <c r="M160" s="139"/>
      <c r="N160" s="124"/>
    </row>
    <row r="161" spans="1:14" s="370" customFormat="1" ht="20.399999999999999" customHeight="1" x14ac:dyDescent="0.3">
      <c r="A161" s="406">
        <v>45588</v>
      </c>
      <c r="B161" s="415" t="s">
        <v>180</v>
      </c>
      <c r="C161" s="415" t="s">
        <v>48</v>
      </c>
      <c r="D161" s="666" t="s">
        <v>313</v>
      </c>
      <c r="E161" s="902">
        <v>534000</v>
      </c>
      <c r="F161" s="901"/>
      <c r="G161" s="124">
        <f t="shared" si="4"/>
        <v>6747866</v>
      </c>
      <c r="H161" s="432" t="s">
        <v>123</v>
      </c>
      <c r="I161" s="433" t="s">
        <v>18</v>
      </c>
      <c r="J161" s="303" t="s">
        <v>625</v>
      </c>
      <c r="K161" s="788" t="s">
        <v>1069</v>
      </c>
      <c r="L161" s="433" t="s">
        <v>57</v>
      </c>
      <c r="M161" s="139"/>
      <c r="N161" s="124"/>
    </row>
    <row r="162" spans="1:14" s="11" customFormat="1" ht="20.399999999999999" customHeight="1" x14ac:dyDescent="0.3">
      <c r="A162" s="406">
        <v>45588</v>
      </c>
      <c r="B162" s="415" t="s">
        <v>180</v>
      </c>
      <c r="C162" s="415" t="s">
        <v>48</v>
      </c>
      <c r="D162" s="666" t="s">
        <v>14</v>
      </c>
      <c r="E162" s="902">
        <v>72000</v>
      </c>
      <c r="F162" s="901"/>
      <c r="G162" s="124">
        <f t="shared" si="4"/>
        <v>6675866</v>
      </c>
      <c r="H162" s="432" t="s">
        <v>196</v>
      </c>
      <c r="I162" s="433" t="s">
        <v>18</v>
      </c>
      <c r="J162" s="303" t="s">
        <v>756</v>
      </c>
      <c r="K162" s="788" t="s">
        <v>1069</v>
      </c>
      <c r="L162" s="433" t="s">
        <v>57</v>
      </c>
      <c r="M162" s="139"/>
      <c r="N162" s="124"/>
    </row>
    <row r="163" spans="1:14" s="11" customFormat="1" ht="20.399999999999999" customHeight="1" x14ac:dyDescent="0.3">
      <c r="A163" s="406">
        <v>45588</v>
      </c>
      <c r="B163" s="415" t="s">
        <v>180</v>
      </c>
      <c r="C163" s="415" t="s">
        <v>48</v>
      </c>
      <c r="D163" s="666" t="s">
        <v>14</v>
      </c>
      <c r="E163" s="902">
        <v>319000</v>
      </c>
      <c r="F163" s="901"/>
      <c r="G163" s="124">
        <f t="shared" si="4"/>
        <v>6356866</v>
      </c>
      <c r="H163" s="432" t="s">
        <v>196</v>
      </c>
      <c r="I163" s="433" t="s">
        <v>18</v>
      </c>
      <c r="J163" s="363" t="s">
        <v>1036</v>
      </c>
      <c r="K163" s="788" t="s">
        <v>1069</v>
      </c>
      <c r="L163" s="433" t="s">
        <v>57</v>
      </c>
      <c r="M163" s="139"/>
      <c r="N163" s="124"/>
    </row>
    <row r="164" spans="1:14" s="11" customFormat="1" ht="20.399999999999999" customHeight="1" x14ac:dyDescent="0.3">
      <c r="A164" s="406">
        <v>45588</v>
      </c>
      <c r="B164" s="415" t="s">
        <v>180</v>
      </c>
      <c r="C164" s="415" t="s">
        <v>48</v>
      </c>
      <c r="D164" s="666" t="s">
        <v>14</v>
      </c>
      <c r="E164" s="902">
        <v>27000</v>
      </c>
      <c r="F164" s="901"/>
      <c r="G164" s="124">
        <f t="shared" si="4"/>
        <v>6329866</v>
      </c>
      <c r="H164" s="432" t="s">
        <v>196</v>
      </c>
      <c r="I164" s="433" t="s">
        <v>18</v>
      </c>
      <c r="J164" s="303" t="s">
        <v>1036</v>
      </c>
      <c r="K164" s="788" t="s">
        <v>1069</v>
      </c>
      <c r="L164" s="433" t="s">
        <v>57</v>
      </c>
      <c r="M164" s="139"/>
      <c r="N164" s="124"/>
    </row>
    <row r="165" spans="1:14" s="11" customFormat="1" ht="20.399999999999999" customHeight="1" x14ac:dyDescent="0.3">
      <c r="A165" s="406">
        <v>45588</v>
      </c>
      <c r="B165" s="415" t="s">
        <v>218</v>
      </c>
      <c r="C165" s="415" t="s">
        <v>48</v>
      </c>
      <c r="D165" s="666" t="s">
        <v>110</v>
      </c>
      <c r="E165" s="902"/>
      <c r="F165" s="901">
        <v>8000</v>
      </c>
      <c r="G165" s="124">
        <f t="shared" si="4"/>
        <v>6337866</v>
      </c>
      <c r="H165" s="432" t="s">
        <v>220</v>
      </c>
      <c r="I165" s="433" t="s">
        <v>18</v>
      </c>
      <c r="J165" s="303" t="s">
        <v>613</v>
      </c>
      <c r="K165" s="788" t="s">
        <v>1069</v>
      </c>
      <c r="L165" s="433" t="s">
        <v>57</v>
      </c>
      <c r="M165" s="139"/>
      <c r="N165" s="124"/>
    </row>
    <row r="166" spans="1:14" s="11" customFormat="1" ht="20.399999999999999" customHeight="1" x14ac:dyDescent="0.3">
      <c r="A166" s="406">
        <v>45588</v>
      </c>
      <c r="B166" s="126" t="s">
        <v>218</v>
      </c>
      <c r="C166" s="126" t="s">
        <v>48</v>
      </c>
      <c r="D166" s="126" t="s">
        <v>14</v>
      </c>
      <c r="E166" s="902"/>
      <c r="F166" s="901">
        <v>2000</v>
      </c>
      <c r="G166" s="124">
        <f t="shared" si="4"/>
        <v>6339866</v>
      </c>
      <c r="H166" s="432" t="s">
        <v>196</v>
      </c>
      <c r="I166" s="433" t="s">
        <v>18</v>
      </c>
      <c r="J166" s="303" t="s">
        <v>620</v>
      </c>
      <c r="K166" s="788" t="s">
        <v>1069</v>
      </c>
      <c r="L166" s="433" t="s">
        <v>57</v>
      </c>
      <c r="M166" s="139"/>
      <c r="N166" s="124"/>
    </row>
    <row r="167" spans="1:14" s="11" customFormat="1" ht="20.399999999999999" customHeight="1" x14ac:dyDescent="0.3">
      <c r="A167" s="406">
        <v>45588</v>
      </c>
      <c r="B167" s="126" t="s">
        <v>218</v>
      </c>
      <c r="C167" s="126" t="s">
        <v>48</v>
      </c>
      <c r="D167" s="126" t="s">
        <v>14</v>
      </c>
      <c r="E167" s="902"/>
      <c r="F167" s="901">
        <v>1000</v>
      </c>
      <c r="G167" s="124">
        <f t="shared" si="4"/>
        <v>6340866</v>
      </c>
      <c r="H167" s="432" t="s">
        <v>196</v>
      </c>
      <c r="I167" s="433" t="s">
        <v>18</v>
      </c>
      <c r="J167" s="303" t="s">
        <v>620</v>
      </c>
      <c r="K167" s="788" t="s">
        <v>1069</v>
      </c>
      <c r="L167" s="433" t="s">
        <v>57</v>
      </c>
      <c r="M167" s="139"/>
      <c r="N167" s="124"/>
    </row>
    <row r="168" spans="1:14" s="11" customFormat="1" ht="20.399999999999999" customHeight="1" x14ac:dyDescent="0.3">
      <c r="A168" s="705">
        <v>45588</v>
      </c>
      <c r="B168" s="650" t="s">
        <v>218</v>
      </c>
      <c r="C168" s="650" t="s">
        <v>48</v>
      </c>
      <c r="D168" s="651" t="s">
        <v>117</v>
      </c>
      <c r="E168" s="902"/>
      <c r="F168" s="901">
        <v>3000</v>
      </c>
      <c r="G168" s="124">
        <f t="shared" si="4"/>
        <v>6343866</v>
      </c>
      <c r="H168" s="432" t="s">
        <v>148</v>
      </c>
      <c r="I168" s="433" t="s">
        <v>18</v>
      </c>
      <c r="J168" s="303" t="s">
        <v>598</v>
      </c>
      <c r="K168" s="788" t="s">
        <v>1069</v>
      </c>
      <c r="L168" s="433" t="s">
        <v>57</v>
      </c>
      <c r="M168" s="139"/>
      <c r="N168" s="124"/>
    </row>
    <row r="169" spans="1:14" s="11" customFormat="1" ht="20.399999999999999" customHeight="1" x14ac:dyDescent="0.3">
      <c r="A169" s="705">
        <v>45588</v>
      </c>
      <c r="B169" s="650" t="s">
        <v>180</v>
      </c>
      <c r="C169" s="650" t="s">
        <v>48</v>
      </c>
      <c r="D169" s="871" t="s">
        <v>14</v>
      </c>
      <c r="E169" s="902">
        <v>1750000</v>
      </c>
      <c r="F169" s="901"/>
      <c r="G169" s="124">
        <f t="shared" si="4"/>
        <v>4593866</v>
      </c>
      <c r="H169" s="432" t="s">
        <v>41</v>
      </c>
      <c r="I169" s="433" t="s">
        <v>18</v>
      </c>
      <c r="J169" s="303" t="s">
        <v>713</v>
      </c>
      <c r="K169" s="788" t="s">
        <v>1069</v>
      </c>
      <c r="L169" s="433" t="s">
        <v>57</v>
      </c>
      <c r="M169" s="139"/>
      <c r="N169" s="124"/>
    </row>
    <row r="170" spans="1:14" s="11" customFormat="1" ht="20.399999999999999" customHeight="1" x14ac:dyDescent="0.3">
      <c r="A170" s="406">
        <v>45589</v>
      </c>
      <c r="B170" s="126" t="s">
        <v>180</v>
      </c>
      <c r="C170" s="126" t="s">
        <v>48</v>
      </c>
      <c r="D170" s="132" t="s">
        <v>273</v>
      </c>
      <c r="E170" s="902">
        <v>95000</v>
      </c>
      <c r="F170" s="901"/>
      <c r="G170" s="124">
        <f t="shared" si="4"/>
        <v>4498866</v>
      </c>
      <c r="H170" s="432" t="s">
        <v>220</v>
      </c>
      <c r="I170" s="433" t="s">
        <v>18</v>
      </c>
      <c r="J170" s="303" t="s">
        <v>626</v>
      </c>
      <c r="K170" s="788" t="s">
        <v>1069</v>
      </c>
      <c r="L170" s="433" t="s">
        <v>57</v>
      </c>
      <c r="M170" s="139"/>
      <c r="N170" s="124"/>
    </row>
    <row r="171" spans="1:14" s="11" customFormat="1" ht="20.399999999999999" customHeight="1" x14ac:dyDescent="0.3">
      <c r="A171" s="406">
        <v>45589</v>
      </c>
      <c r="B171" s="126" t="s">
        <v>180</v>
      </c>
      <c r="C171" s="126" t="s">
        <v>48</v>
      </c>
      <c r="D171" s="132" t="s">
        <v>273</v>
      </c>
      <c r="E171" s="902">
        <v>30000</v>
      </c>
      <c r="F171" s="901"/>
      <c r="G171" s="124">
        <f t="shared" si="4"/>
        <v>4468866</v>
      </c>
      <c r="H171" s="432" t="s">
        <v>163</v>
      </c>
      <c r="I171" s="433" t="s">
        <v>18</v>
      </c>
      <c r="J171" s="303" t="s">
        <v>627</v>
      </c>
      <c r="K171" s="788" t="s">
        <v>1069</v>
      </c>
      <c r="L171" s="433" t="s">
        <v>57</v>
      </c>
      <c r="M171" s="139"/>
      <c r="N171" s="124"/>
    </row>
    <row r="172" spans="1:14" s="418" customFormat="1" ht="20.399999999999999" customHeight="1" x14ac:dyDescent="0.3">
      <c r="A172" s="406">
        <v>45589</v>
      </c>
      <c r="B172" s="126" t="s">
        <v>180</v>
      </c>
      <c r="C172" s="126" t="s">
        <v>48</v>
      </c>
      <c r="D172" s="132" t="s">
        <v>14</v>
      </c>
      <c r="E172" s="901">
        <v>17000</v>
      </c>
      <c r="F172" s="901"/>
      <c r="G172" s="124">
        <f t="shared" si="4"/>
        <v>4451866</v>
      </c>
      <c r="H172" s="432" t="s">
        <v>41</v>
      </c>
      <c r="I172" s="127" t="s">
        <v>18</v>
      </c>
      <c r="J172" s="303" t="s">
        <v>819</v>
      </c>
      <c r="K172" s="788" t="s">
        <v>1069</v>
      </c>
      <c r="L172" s="127" t="s">
        <v>57</v>
      </c>
      <c r="M172" s="427"/>
      <c r="N172" s="124"/>
    </row>
    <row r="173" spans="1:14" s="11" customFormat="1" ht="20.399999999999999" customHeight="1" x14ac:dyDescent="0.3">
      <c r="A173" s="406">
        <v>45589</v>
      </c>
      <c r="B173" s="126" t="s">
        <v>180</v>
      </c>
      <c r="C173" s="126" t="s">
        <v>48</v>
      </c>
      <c r="D173" s="132" t="s">
        <v>14</v>
      </c>
      <c r="E173" s="902">
        <v>20000</v>
      </c>
      <c r="F173" s="901"/>
      <c r="G173" s="124">
        <f t="shared" si="4"/>
        <v>4431866</v>
      </c>
      <c r="H173" s="432" t="s">
        <v>196</v>
      </c>
      <c r="I173" s="433" t="s">
        <v>18</v>
      </c>
      <c r="J173" s="303" t="s">
        <v>1037</v>
      </c>
      <c r="K173" s="788" t="s">
        <v>1069</v>
      </c>
      <c r="L173" s="433" t="s">
        <v>57</v>
      </c>
      <c r="M173" s="139"/>
      <c r="N173" s="124"/>
    </row>
    <row r="174" spans="1:14" s="11" customFormat="1" ht="20.399999999999999" customHeight="1" x14ac:dyDescent="0.3">
      <c r="A174" s="406">
        <v>45589</v>
      </c>
      <c r="B174" s="126" t="s">
        <v>180</v>
      </c>
      <c r="C174" s="126" t="s">
        <v>48</v>
      </c>
      <c r="D174" s="132" t="s">
        <v>14</v>
      </c>
      <c r="E174" s="902">
        <v>64000</v>
      </c>
      <c r="F174" s="901"/>
      <c r="G174" s="124">
        <f t="shared" si="4"/>
        <v>4367866</v>
      </c>
      <c r="H174" s="432" t="s">
        <v>148</v>
      </c>
      <c r="I174" s="433" t="s">
        <v>18</v>
      </c>
      <c r="J174" s="303" t="s">
        <v>679</v>
      </c>
      <c r="K174" s="788" t="s">
        <v>1069</v>
      </c>
      <c r="L174" s="433" t="s">
        <v>57</v>
      </c>
      <c r="M174" s="139"/>
      <c r="N174" s="124"/>
    </row>
    <row r="175" spans="1:14" s="11" customFormat="1" ht="20.399999999999999" customHeight="1" x14ac:dyDescent="0.3">
      <c r="A175" s="406">
        <v>45589</v>
      </c>
      <c r="B175" s="126" t="s">
        <v>180</v>
      </c>
      <c r="C175" s="126" t="s">
        <v>48</v>
      </c>
      <c r="D175" s="132" t="s">
        <v>313</v>
      </c>
      <c r="E175" s="902">
        <v>325000</v>
      </c>
      <c r="F175" s="901"/>
      <c r="G175" s="124">
        <f t="shared" si="4"/>
        <v>4042866</v>
      </c>
      <c r="H175" s="432" t="s">
        <v>148</v>
      </c>
      <c r="I175" s="433" t="s">
        <v>18</v>
      </c>
      <c r="J175" s="303" t="s">
        <v>682</v>
      </c>
      <c r="K175" s="788" t="s">
        <v>1069</v>
      </c>
      <c r="L175" s="433" t="s">
        <v>57</v>
      </c>
      <c r="M175" s="139"/>
      <c r="N175" s="124"/>
    </row>
    <row r="176" spans="1:14" s="11" customFormat="1" ht="20.399999999999999" customHeight="1" x14ac:dyDescent="0.3">
      <c r="A176" s="705">
        <v>45589</v>
      </c>
      <c r="B176" s="650" t="s">
        <v>156</v>
      </c>
      <c r="C176" s="650" t="s">
        <v>48</v>
      </c>
      <c r="D176" s="651" t="s">
        <v>117</v>
      </c>
      <c r="E176" s="902"/>
      <c r="F176" s="901">
        <v>325000</v>
      </c>
      <c r="G176" s="124">
        <f t="shared" si="4"/>
        <v>4367866</v>
      </c>
      <c r="H176" s="432" t="s">
        <v>148</v>
      </c>
      <c r="I176" s="433" t="s">
        <v>18</v>
      </c>
      <c r="J176" s="303" t="s">
        <v>679</v>
      </c>
      <c r="K176" s="788" t="s">
        <v>1069</v>
      </c>
      <c r="L176" s="433" t="s">
        <v>57</v>
      </c>
      <c r="M176" s="139"/>
      <c r="N176" s="124"/>
    </row>
    <row r="177" spans="1:14" s="11" customFormat="1" ht="20.399999999999999" customHeight="1" x14ac:dyDescent="0.3">
      <c r="A177" s="406">
        <v>45589</v>
      </c>
      <c r="B177" s="415" t="s">
        <v>218</v>
      </c>
      <c r="C177" s="415" t="s">
        <v>48</v>
      </c>
      <c r="D177" s="666" t="s">
        <v>110</v>
      </c>
      <c r="E177" s="902"/>
      <c r="F177" s="901">
        <v>8000</v>
      </c>
      <c r="G177" s="124">
        <f t="shared" si="4"/>
        <v>4375866</v>
      </c>
      <c r="H177" s="432" t="s">
        <v>220</v>
      </c>
      <c r="I177" s="433" t="s">
        <v>18</v>
      </c>
      <c r="J177" s="303" t="s">
        <v>626</v>
      </c>
      <c r="K177" s="788" t="s">
        <v>1069</v>
      </c>
      <c r="L177" s="433" t="s">
        <v>57</v>
      </c>
      <c r="M177" s="139"/>
      <c r="N177" s="124"/>
    </row>
    <row r="178" spans="1:14" s="11" customFormat="1" ht="20.399999999999999" customHeight="1" x14ac:dyDescent="0.3">
      <c r="A178" s="406">
        <v>45589</v>
      </c>
      <c r="B178" s="415" t="s">
        <v>180</v>
      </c>
      <c r="C178" s="415" t="s">
        <v>48</v>
      </c>
      <c r="D178" s="666" t="s">
        <v>14</v>
      </c>
      <c r="E178" s="902">
        <v>1512400</v>
      </c>
      <c r="F178" s="901"/>
      <c r="G178" s="124">
        <f t="shared" si="4"/>
        <v>2863466</v>
      </c>
      <c r="H178" s="432" t="s">
        <v>41</v>
      </c>
      <c r="I178" s="433" t="s">
        <v>18</v>
      </c>
      <c r="J178" s="303" t="s">
        <v>819</v>
      </c>
      <c r="K178" s="788" t="s">
        <v>1069</v>
      </c>
      <c r="L178" s="433" t="s">
        <v>57</v>
      </c>
      <c r="M178" s="139"/>
      <c r="N178" s="124"/>
    </row>
    <row r="179" spans="1:14" s="11" customFormat="1" ht="20.399999999999999" customHeight="1" x14ac:dyDescent="0.3">
      <c r="A179" s="705">
        <v>45589</v>
      </c>
      <c r="B179" s="650" t="s">
        <v>218</v>
      </c>
      <c r="C179" s="650" t="s">
        <v>48</v>
      </c>
      <c r="D179" s="651" t="s">
        <v>117</v>
      </c>
      <c r="E179" s="902"/>
      <c r="F179" s="901">
        <v>5000</v>
      </c>
      <c r="G179" s="124">
        <f t="shared" si="4"/>
        <v>2868466</v>
      </c>
      <c r="H179" s="432" t="s">
        <v>148</v>
      </c>
      <c r="I179" s="433" t="s">
        <v>18</v>
      </c>
      <c r="J179" s="303" t="s">
        <v>679</v>
      </c>
      <c r="K179" s="788" t="s">
        <v>1069</v>
      </c>
      <c r="L179" s="433" t="s">
        <v>57</v>
      </c>
      <c r="M179" s="139"/>
      <c r="N179" s="124"/>
    </row>
    <row r="180" spans="1:14" s="11" customFormat="1" ht="20.399999999999999" customHeight="1" x14ac:dyDescent="0.3">
      <c r="A180" s="863">
        <v>45589</v>
      </c>
      <c r="B180" s="795" t="s">
        <v>663</v>
      </c>
      <c r="C180" s="795" t="s">
        <v>474</v>
      </c>
      <c r="D180" s="132" t="s">
        <v>14</v>
      </c>
      <c r="E180" s="904"/>
      <c r="F180" s="904">
        <v>5800000</v>
      </c>
      <c r="G180" s="124">
        <f t="shared" si="4"/>
        <v>8668466</v>
      </c>
      <c r="H180" s="846"/>
      <c r="I180" s="127" t="s">
        <v>18</v>
      </c>
      <c r="J180" s="864" t="s">
        <v>1071</v>
      </c>
      <c r="K180" s="788" t="s">
        <v>1069</v>
      </c>
      <c r="L180" s="127" t="s">
        <v>57</v>
      </c>
      <c r="M180" s="139"/>
      <c r="N180" s="124"/>
    </row>
    <row r="181" spans="1:14" s="73" customFormat="1" ht="20.399999999999999" customHeight="1" x14ac:dyDescent="0.3">
      <c r="A181" s="406">
        <v>45590</v>
      </c>
      <c r="B181" s="126" t="s">
        <v>180</v>
      </c>
      <c r="C181" s="126" t="s">
        <v>48</v>
      </c>
      <c r="D181" s="132" t="s">
        <v>273</v>
      </c>
      <c r="E181" s="901">
        <v>95000</v>
      </c>
      <c r="F181" s="901"/>
      <c r="G181" s="124">
        <f t="shared" si="4"/>
        <v>8573466</v>
      </c>
      <c r="H181" s="432" t="s">
        <v>220</v>
      </c>
      <c r="I181" s="127" t="s">
        <v>18</v>
      </c>
      <c r="J181" s="303" t="s">
        <v>677</v>
      </c>
      <c r="K181" s="788" t="s">
        <v>1069</v>
      </c>
      <c r="L181" s="127" t="s">
        <v>57</v>
      </c>
      <c r="M181" s="427"/>
      <c r="N181" s="124"/>
    </row>
    <row r="182" spans="1:14" s="11" customFormat="1" ht="20.399999999999999" customHeight="1" x14ac:dyDescent="0.3">
      <c r="A182" s="406">
        <v>45590</v>
      </c>
      <c r="B182" s="126" t="s">
        <v>180</v>
      </c>
      <c r="C182" s="126" t="s">
        <v>48</v>
      </c>
      <c r="D182" s="132" t="s">
        <v>273</v>
      </c>
      <c r="E182" s="901">
        <v>30000</v>
      </c>
      <c r="F182" s="904"/>
      <c r="G182" s="124">
        <f t="shared" si="4"/>
        <v>8543466</v>
      </c>
      <c r="H182" s="432" t="s">
        <v>163</v>
      </c>
      <c r="I182" s="127" t="s">
        <v>18</v>
      </c>
      <c r="J182" s="303" t="s">
        <v>678</v>
      </c>
      <c r="K182" s="788" t="s">
        <v>1069</v>
      </c>
      <c r="L182" s="127" t="s">
        <v>57</v>
      </c>
      <c r="M182" s="139"/>
      <c r="N182" s="124"/>
    </row>
    <row r="183" spans="1:14" s="11" customFormat="1" ht="20.399999999999999" customHeight="1" x14ac:dyDescent="0.3">
      <c r="A183" s="406">
        <v>45590</v>
      </c>
      <c r="B183" s="126" t="s">
        <v>180</v>
      </c>
      <c r="C183" s="126" t="s">
        <v>48</v>
      </c>
      <c r="D183" s="132" t="s">
        <v>313</v>
      </c>
      <c r="E183" s="901">
        <v>63000</v>
      </c>
      <c r="F183" s="904"/>
      <c r="G183" s="124">
        <f t="shared" si="4"/>
        <v>8480466</v>
      </c>
      <c r="H183" s="432" t="s">
        <v>148</v>
      </c>
      <c r="I183" s="127" t="s">
        <v>18</v>
      </c>
      <c r="J183" s="303" t="s">
        <v>682</v>
      </c>
      <c r="K183" s="788" t="s">
        <v>1069</v>
      </c>
      <c r="L183" s="127" t="s">
        <v>57</v>
      </c>
      <c r="M183" s="139"/>
      <c r="N183" s="124"/>
    </row>
    <row r="184" spans="1:14" s="11" customFormat="1" ht="20.399999999999999" customHeight="1" x14ac:dyDescent="0.3">
      <c r="A184" s="406">
        <v>45590</v>
      </c>
      <c r="B184" s="126" t="s">
        <v>180</v>
      </c>
      <c r="C184" s="126" t="s">
        <v>48</v>
      </c>
      <c r="D184" s="132" t="s">
        <v>14</v>
      </c>
      <c r="E184" s="901">
        <v>75000</v>
      </c>
      <c r="F184" s="904"/>
      <c r="G184" s="124">
        <f t="shared" si="4"/>
        <v>8405466</v>
      </c>
      <c r="H184" s="432" t="s">
        <v>41</v>
      </c>
      <c r="I184" s="127" t="s">
        <v>18</v>
      </c>
      <c r="J184" s="303" t="s">
        <v>820</v>
      </c>
      <c r="K184" s="788" t="s">
        <v>1069</v>
      </c>
      <c r="L184" s="127" t="s">
        <v>57</v>
      </c>
      <c r="M184" s="139"/>
      <c r="N184" s="124"/>
    </row>
    <row r="185" spans="1:14" s="11" customFormat="1" ht="20.399999999999999" customHeight="1" x14ac:dyDescent="0.3">
      <c r="A185" s="406">
        <v>45590</v>
      </c>
      <c r="B185" s="126" t="s">
        <v>180</v>
      </c>
      <c r="C185" s="126" t="s">
        <v>48</v>
      </c>
      <c r="D185" s="132" t="s">
        <v>14</v>
      </c>
      <c r="E185" s="901">
        <v>78000</v>
      </c>
      <c r="F185" s="904"/>
      <c r="G185" s="124">
        <f t="shared" si="4"/>
        <v>8327466</v>
      </c>
      <c r="H185" s="432" t="s">
        <v>41</v>
      </c>
      <c r="I185" s="127" t="s">
        <v>18</v>
      </c>
      <c r="J185" s="303" t="s">
        <v>723</v>
      </c>
      <c r="K185" s="788" t="s">
        <v>1069</v>
      </c>
      <c r="L185" s="127" t="s">
        <v>57</v>
      </c>
      <c r="M185" s="139"/>
      <c r="N185" s="124"/>
    </row>
    <row r="186" spans="1:14" s="11" customFormat="1" ht="20.399999999999999" customHeight="1" x14ac:dyDescent="0.3">
      <c r="A186" s="406">
        <v>45590</v>
      </c>
      <c r="B186" s="126" t="s">
        <v>180</v>
      </c>
      <c r="C186" s="126" t="s">
        <v>48</v>
      </c>
      <c r="D186" s="132" t="s">
        <v>14</v>
      </c>
      <c r="E186" s="902">
        <v>15000</v>
      </c>
      <c r="F186" s="901"/>
      <c r="G186" s="124">
        <f t="shared" si="4"/>
        <v>8312466</v>
      </c>
      <c r="H186" s="432" t="s">
        <v>41</v>
      </c>
      <c r="I186" s="433" t="s">
        <v>18</v>
      </c>
      <c r="J186" s="303" t="s">
        <v>822</v>
      </c>
      <c r="K186" s="788" t="s">
        <v>1069</v>
      </c>
      <c r="L186" s="433" t="s">
        <v>57</v>
      </c>
      <c r="M186" s="139"/>
      <c r="N186" s="124"/>
    </row>
    <row r="187" spans="1:14" s="11" customFormat="1" ht="20.399999999999999" customHeight="1" x14ac:dyDescent="0.3">
      <c r="A187" s="406">
        <v>45590</v>
      </c>
      <c r="B187" s="126" t="s">
        <v>180</v>
      </c>
      <c r="C187" s="126" t="s">
        <v>48</v>
      </c>
      <c r="D187" s="132" t="s">
        <v>14</v>
      </c>
      <c r="E187" s="902">
        <v>20000</v>
      </c>
      <c r="F187" s="901"/>
      <c r="G187" s="124">
        <f t="shared" si="4"/>
        <v>8292466</v>
      </c>
      <c r="H187" s="432" t="s">
        <v>196</v>
      </c>
      <c r="I187" s="433" t="s">
        <v>18</v>
      </c>
      <c r="J187" s="363" t="s">
        <v>1038</v>
      </c>
      <c r="K187" s="788" t="s">
        <v>1069</v>
      </c>
      <c r="L187" s="433" t="s">
        <v>57</v>
      </c>
      <c r="M187" s="139"/>
      <c r="N187" s="124"/>
    </row>
    <row r="188" spans="1:14" s="11" customFormat="1" ht="20.399999999999999" customHeight="1" x14ac:dyDescent="0.3">
      <c r="A188" s="406">
        <v>45590</v>
      </c>
      <c r="B188" s="126" t="s">
        <v>180</v>
      </c>
      <c r="C188" s="126" t="s">
        <v>48</v>
      </c>
      <c r="D188" s="132" t="s">
        <v>117</v>
      </c>
      <c r="E188" s="902">
        <v>50000</v>
      </c>
      <c r="F188" s="901"/>
      <c r="G188" s="124">
        <f t="shared" si="4"/>
        <v>8242466</v>
      </c>
      <c r="H188" s="432" t="s">
        <v>742</v>
      </c>
      <c r="I188" s="433" t="s">
        <v>18</v>
      </c>
      <c r="J188" s="303" t="s">
        <v>805</v>
      </c>
      <c r="K188" s="788" t="s">
        <v>1069</v>
      </c>
      <c r="L188" s="433" t="s">
        <v>57</v>
      </c>
      <c r="M188" s="139"/>
      <c r="N188" s="124"/>
    </row>
    <row r="189" spans="1:14" s="11" customFormat="1" ht="20.399999999999999" customHeight="1" x14ac:dyDescent="0.3">
      <c r="A189" s="406">
        <v>45590</v>
      </c>
      <c r="B189" s="126" t="s">
        <v>180</v>
      </c>
      <c r="C189" s="126" t="s">
        <v>48</v>
      </c>
      <c r="D189" s="132" t="s">
        <v>117</v>
      </c>
      <c r="E189" s="902">
        <v>40000</v>
      </c>
      <c r="F189" s="901"/>
      <c r="G189" s="124">
        <f t="shared" si="4"/>
        <v>8202466</v>
      </c>
      <c r="H189" s="432" t="s">
        <v>744</v>
      </c>
      <c r="I189" s="433" t="s">
        <v>18</v>
      </c>
      <c r="J189" s="303" t="s">
        <v>796</v>
      </c>
      <c r="K189" s="788" t="s">
        <v>1069</v>
      </c>
      <c r="L189" s="433" t="s">
        <v>57</v>
      </c>
      <c r="M189" s="139"/>
      <c r="N189" s="124"/>
    </row>
    <row r="190" spans="1:14" s="11" customFormat="1" ht="20.399999999999999" customHeight="1" x14ac:dyDescent="0.3">
      <c r="A190" s="406">
        <v>45590</v>
      </c>
      <c r="B190" s="415" t="s">
        <v>735</v>
      </c>
      <c r="C190" s="415" t="s">
        <v>48</v>
      </c>
      <c r="D190" s="666" t="s">
        <v>110</v>
      </c>
      <c r="E190" s="902">
        <v>2000</v>
      </c>
      <c r="F190" s="901"/>
      <c r="G190" s="124">
        <f t="shared" si="4"/>
        <v>8200466</v>
      </c>
      <c r="H190" s="432" t="s">
        <v>220</v>
      </c>
      <c r="I190" s="433" t="s">
        <v>18</v>
      </c>
      <c r="J190" s="303" t="s">
        <v>677</v>
      </c>
      <c r="K190" s="788" t="s">
        <v>1069</v>
      </c>
      <c r="L190" s="433" t="s">
        <v>57</v>
      </c>
      <c r="M190" s="139"/>
      <c r="N190" s="124"/>
    </row>
    <row r="191" spans="1:14" s="11" customFormat="1" ht="20.399999999999999" customHeight="1" x14ac:dyDescent="0.3">
      <c r="A191" s="406">
        <v>45590</v>
      </c>
      <c r="B191" s="126" t="s">
        <v>180</v>
      </c>
      <c r="C191" s="126" t="s">
        <v>48</v>
      </c>
      <c r="D191" s="132" t="s">
        <v>273</v>
      </c>
      <c r="E191" s="902">
        <v>8600</v>
      </c>
      <c r="F191" s="901"/>
      <c r="G191" s="124">
        <f t="shared" si="4"/>
        <v>8191866</v>
      </c>
      <c r="H191" s="432" t="s">
        <v>196</v>
      </c>
      <c r="I191" s="433" t="s">
        <v>18</v>
      </c>
      <c r="J191" s="303" t="s">
        <v>1039</v>
      </c>
      <c r="K191" s="788" t="s">
        <v>1069</v>
      </c>
      <c r="L191" s="433" t="s">
        <v>57</v>
      </c>
      <c r="M191" s="139"/>
      <c r="N191" s="124"/>
    </row>
    <row r="192" spans="1:14" s="11" customFormat="1" ht="20.399999999999999" customHeight="1" x14ac:dyDescent="0.3">
      <c r="A192" s="406">
        <v>45591</v>
      </c>
      <c r="B192" s="126" t="s">
        <v>180</v>
      </c>
      <c r="C192" s="126" t="s">
        <v>48</v>
      </c>
      <c r="D192" s="868" t="s">
        <v>117</v>
      </c>
      <c r="E192" s="909">
        <v>193000</v>
      </c>
      <c r="F192" s="903"/>
      <c r="G192" s="124">
        <f t="shared" si="4"/>
        <v>7998866</v>
      </c>
      <c r="H192" s="432" t="s">
        <v>123</v>
      </c>
      <c r="I192" s="433" t="s">
        <v>18</v>
      </c>
      <c r="J192" s="303" t="s">
        <v>625</v>
      </c>
      <c r="K192" s="788" t="s">
        <v>1069</v>
      </c>
      <c r="L192" s="433" t="s">
        <v>57</v>
      </c>
      <c r="M192" s="139"/>
      <c r="N192" s="124"/>
    </row>
    <row r="193" spans="1:14" s="11" customFormat="1" ht="20.399999999999999" customHeight="1" x14ac:dyDescent="0.3">
      <c r="A193" s="406">
        <v>45593</v>
      </c>
      <c r="B193" s="126" t="s">
        <v>180</v>
      </c>
      <c r="C193" s="126" t="s">
        <v>48</v>
      </c>
      <c r="D193" s="868" t="s">
        <v>117</v>
      </c>
      <c r="E193" s="909">
        <v>48000</v>
      </c>
      <c r="F193" s="903"/>
      <c r="G193" s="124">
        <f t="shared" si="4"/>
        <v>7950866</v>
      </c>
      <c r="H193" s="432" t="s">
        <v>148</v>
      </c>
      <c r="I193" s="433" t="s">
        <v>18</v>
      </c>
      <c r="J193" s="303" t="s">
        <v>1041</v>
      </c>
      <c r="K193" s="788" t="s">
        <v>1069</v>
      </c>
      <c r="L193" s="433" t="s">
        <v>57</v>
      </c>
      <c r="M193" s="139"/>
      <c r="N193" s="124"/>
    </row>
    <row r="194" spans="1:14" ht="23.4" customHeight="1" x14ac:dyDescent="0.3">
      <c r="A194" s="29">
        <v>45593</v>
      </c>
      <c r="B194" s="126" t="s">
        <v>180</v>
      </c>
      <c r="C194" s="126" t="s">
        <v>48</v>
      </c>
      <c r="D194" s="13" t="s">
        <v>14</v>
      </c>
      <c r="E194" s="910">
        <v>200000</v>
      </c>
      <c r="F194" s="911"/>
      <c r="G194" s="124">
        <f t="shared" si="4"/>
        <v>7750866</v>
      </c>
      <c r="H194" s="872" t="s">
        <v>196</v>
      </c>
      <c r="I194" s="433" t="s">
        <v>18</v>
      </c>
      <c r="J194" s="363" t="s">
        <v>1047</v>
      </c>
      <c r="K194" s="788" t="s">
        <v>1069</v>
      </c>
      <c r="L194" s="433" t="s">
        <v>57</v>
      </c>
      <c r="M194" s="638"/>
      <c r="N194" s="638"/>
    </row>
    <row r="195" spans="1:14" x14ac:dyDescent="0.3">
      <c r="A195" s="29">
        <v>45593</v>
      </c>
      <c r="B195" s="126" t="s">
        <v>180</v>
      </c>
      <c r="C195" s="126" t="s">
        <v>48</v>
      </c>
      <c r="D195" s="873" t="s">
        <v>14</v>
      </c>
      <c r="E195" s="912">
        <v>20000</v>
      </c>
      <c r="F195" s="912"/>
      <c r="G195" s="124">
        <f t="shared" si="4"/>
        <v>7730866</v>
      </c>
      <c r="H195" s="260" t="s">
        <v>196</v>
      </c>
      <c r="I195" s="433" t="s">
        <v>18</v>
      </c>
      <c r="J195" s="363" t="s">
        <v>1048</v>
      </c>
      <c r="K195" s="788" t="s">
        <v>1069</v>
      </c>
      <c r="L195" s="433" t="s">
        <v>57</v>
      </c>
      <c r="M195" s="638"/>
      <c r="N195" s="638"/>
    </row>
    <row r="196" spans="1:14" x14ac:dyDescent="0.3">
      <c r="A196" s="29">
        <v>45593</v>
      </c>
      <c r="B196" s="126" t="s">
        <v>180</v>
      </c>
      <c r="C196" s="126" t="s">
        <v>48</v>
      </c>
      <c r="D196" s="260" t="s">
        <v>273</v>
      </c>
      <c r="E196" s="913">
        <v>30000</v>
      </c>
      <c r="F196" s="913"/>
      <c r="G196" s="124">
        <f t="shared" si="4"/>
        <v>7700866</v>
      </c>
      <c r="H196" s="260" t="s">
        <v>163</v>
      </c>
      <c r="I196" s="433" t="s">
        <v>18</v>
      </c>
      <c r="J196" s="303" t="s">
        <v>824</v>
      </c>
      <c r="K196" s="788" t="s">
        <v>1069</v>
      </c>
      <c r="L196" s="433" t="s">
        <v>57</v>
      </c>
      <c r="M196" s="638"/>
      <c r="N196" s="638"/>
    </row>
    <row r="197" spans="1:14" x14ac:dyDescent="0.3">
      <c r="A197" s="29">
        <v>45593</v>
      </c>
      <c r="B197" s="126" t="s">
        <v>180</v>
      </c>
      <c r="C197" s="126" t="s">
        <v>48</v>
      </c>
      <c r="D197" s="260" t="s">
        <v>273</v>
      </c>
      <c r="E197" s="913">
        <v>50000</v>
      </c>
      <c r="F197" s="913"/>
      <c r="G197" s="124">
        <f t="shared" si="4"/>
        <v>7650866</v>
      </c>
      <c r="H197" s="260" t="s">
        <v>220</v>
      </c>
      <c r="I197" s="433" t="s">
        <v>18</v>
      </c>
      <c r="J197" s="303" t="s">
        <v>627</v>
      </c>
      <c r="K197" s="788" t="s">
        <v>1069</v>
      </c>
      <c r="L197" s="433" t="s">
        <v>57</v>
      </c>
      <c r="M197" s="638"/>
      <c r="N197" s="638"/>
    </row>
    <row r="198" spans="1:14" x14ac:dyDescent="0.3">
      <c r="A198" s="29">
        <v>45593</v>
      </c>
      <c r="B198" s="126" t="s">
        <v>180</v>
      </c>
      <c r="C198" s="126" t="s">
        <v>48</v>
      </c>
      <c r="D198" s="260" t="s">
        <v>117</v>
      </c>
      <c r="E198" s="913">
        <v>50000</v>
      </c>
      <c r="F198" s="913"/>
      <c r="G198" s="124">
        <f t="shared" ref="G198:G243" si="5">G197-E198+F198</f>
        <v>7600866</v>
      </c>
      <c r="H198" s="260" t="s">
        <v>742</v>
      </c>
      <c r="I198" s="433" t="s">
        <v>18</v>
      </c>
      <c r="J198" s="260" t="s">
        <v>806</v>
      </c>
      <c r="K198" s="788" t="s">
        <v>1069</v>
      </c>
      <c r="L198" s="433" t="s">
        <v>57</v>
      </c>
      <c r="M198" s="638"/>
      <c r="N198" s="638"/>
    </row>
    <row r="199" spans="1:14" x14ac:dyDescent="0.3">
      <c r="A199" s="29">
        <v>45594</v>
      </c>
      <c r="B199" s="126" t="s">
        <v>180</v>
      </c>
      <c r="C199" s="126" t="s">
        <v>48</v>
      </c>
      <c r="D199" s="260" t="s">
        <v>14</v>
      </c>
      <c r="E199" s="913">
        <v>68000</v>
      </c>
      <c r="F199" s="913"/>
      <c r="G199" s="124">
        <f t="shared" si="5"/>
        <v>7532866</v>
      </c>
      <c r="H199" s="260" t="s">
        <v>41</v>
      </c>
      <c r="I199" s="433" t="s">
        <v>18</v>
      </c>
      <c r="J199" s="303" t="s">
        <v>760</v>
      </c>
      <c r="K199" s="788" t="s">
        <v>1069</v>
      </c>
      <c r="L199" s="433" t="s">
        <v>57</v>
      </c>
      <c r="M199" s="638"/>
      <c r="N199" s="638"/>
    </row>
    <row r="200" spans="1:14" x14ac:dyDescent="0.3">
      <c r="A200" s="876">
        <v>45594</v>
      </c>
      <c r="B200" s="126" t="s">
        <v>180</v>
      </c>
      <c r="C200" s="126" t="s">
        <v>48</v>
      </c>
      <c r="D200" s="260" t="s">
        <v>117</v>
      </c>
      <c r="E200" s="913">
        <v>150000</v>
      </c>
      <c r="F200" s="913"/>
      <c r="G200" s="124">
        <f t="shared" si="5"/>
        <v>7382866</v>
      </c>
      <c r="H200" s="260" t="s">
        <v>148</v>
      </c>
      <c r="I200" s="433" t="s">
        <v>18</v>
      </c>
      <c r="J200" s="303" t="s">
        <v>847</v>
      </c>
      <c r="K200" s="788" t="s">
        <v>1069</v>
      </c>
      <c r="L200" s="433" t="s">
        <v>57</v>
      </c>
      <c r="M200" s="638"/>
      <c r="N200" s="638"/>
    </row>
    <row r="201" spans="1:14" x14ac:dyDescent="0.3">
      <c r="A201" s="29">
        <v>45594</v>
      </c>
      <c r="B201" s="126" t="s">
        <v>180</v>
      </c>
      <c r="C201" s="260" t="s">
        <v>48</v>
      </c>
      <c r="D201" s="260" t="s">
        <v>313</v>
      </c>
      <c r="E201" s="913">
        <v>47000</v>
      </c>
      <c r="F201" s="913"/>
      <c r="G201" s="124">
        <f t="shared" si="5"/>
        <v>7335866</v>
      </c>
      <c r="H201" s="260" t="s">
        <v>148</v>
      </c>
      <c r="I201" s="433" t="s">
        <v>18</v>
      </c>
      <c r="J201" s="303" t="s">
        <v>848</v>
      </c>
      <c r="K201" s="788" t="s">
        <v>1069</v>
      </c>
      <c r="L201" s="433" t="s">
        <v>57</v>
      </c>
      <c r="M201" s="638"/>
      <c r="N201" s="638"/>
    </row>
    <row r="202" spans="1:14" x14ac:dyDescent="0.3">
      <c r="A202" s="29">
        <v>45594</v>
      </c>
      <c r="B202" s="126" t="s">
        <v>180</v>
      </c>
      <c r="C202" s="260" t="s">
        <v>48</v>
      </c>
      <c r="D202" s="260" t="s">
        <v>117</v>
      </c>
      <c r="E202" s="913">
        <v>69000</v>
      </c>
      <c r="F202" s="913"/>
      <c r="G202" s="124">
        <f t="shared" si="5"/>
        <v>7266866</v>
      </c>
      <c r="H202" s="260" t="s">
        <v>742</v>
      </c>
      <c r="I202" s="433" t="s">
        <v>18</v>
      </c>
      <c r="J202" s="260" t="s">
        <v>807</v>
      </c>
      <c r="K202" s="788" t="s">
        <v>1069</v>
      </c>
      <c r="L202" s="433" t="s">
        <v>57</v>
      </c>
      <c r="M202" s="638"/>
      <c r="N202" s="638"/>
    </row>
    <row r="203" spans="1:14" x14ac:dyDescent="0.3">
      <c r="A203" s="29">
        <v>45594</v>
      </c>
      <c r="B203" s="126" t="s">
        <v>180</v>
      </c>
      <c r="C203" s="260" t="s">
        <v>48</v>
      </c>
      <c r="D203" s="260" t="s">
        <v>14</v>
      </c>
      <c r="E203" s="913">
        <v>20000</v>
      </c>
      <c r="F203" s="913"/>
      <c r="G203" s="124">
        <f t="shared" si="5"/>
        <v>7246866</v>
      </c>
      <c r="H203" s="260" t="s">
        <v>196</v>
      </c>
      <c r="I203" s="433" t="s">
        <v>18</v>
      </c>
      <c r="J203" s="363" t="s">
        <v>1051</v>
      </c>
      <c r="K203" s="788" t="s">
        <v>1069</v>
      </c>
      <c r="L203" s="433" t="s">
        <v>57</v>
      </c>
      <c r="M203" s="638"/>
      <c r="N203" s="638"/>
    </row>
    <row r="204" spans="1:14" x14ac:dyDescent="0.3">
      <c r="A204" s="29">
        <v>45594</v>
      </c>
      <c r="B204" s="126" t="s">
        <v>180</v>
      </c>
      <c r="C204" s="260" t="s">
        <v>48</v>
      </c>
      <c r="D204" s="260" t="s">
        <v>117</v>
      </c>
      <c r="E204" s="913">
        <v>40000</v>
      </c>
      <c r="F204" s="913"/>
      <c r="G204" s="124">
        <f t="shared" si="5"/>
        <v>7206866</v>
      </c>
      <c r="H204" s="260" t="s">
        <v>744</v>
      </c>
      <c r="I204" s="433" t="s">
        <v>18</v>
      </c>
      <c r="J204" s="303" t="s">
        <v>797</v>
      </c>
      <c r="K204" s="788" t="s">
        <v>1069</v>
      </c>
      <c r="L204" s="433" t="s">
        <v>57</v>
      </c>
      <c r="M204" s="638"/>
      <c r="N204" s="638"/>
    </row>
    <row r="205" spans="1:14" x14ac:dyDescent="0.3">
      <c r="A205" s="29">
        <v>45594</v>
      </c>
      <c r="B205" s="126" t="s">
        <v>180</v>
      </c>
      <c r="C205" s="260" t="s">
        <v>48</v>
      </c>
      <c r="D205" s="260" t="s">
        <v>273</v>
      </c>
      <c r="E205" s="913">
        <v>30000</v>
      </c>
      <c r="F205" s="913"/>
      <c r="G205" s="124">
        <f t="shared" si="5"/>
        <v>7176866</v>
      </c>
      <c r="H205" s="260" t="s">
        <v>163</v>
      </c>
      <c r="I205" s="433" t="s">
        <v>18</v>
      </c>
      <c r="J205" s="303" t="s">
        <v>611</v>
      </c>
      <c r="K205" s="788" t="s">
        <v>1069</v>
      </c>
      <c r="L205" s="433" t="s">
        <v>57</v>
      </c>
      <c r="M205" s="638"/>
      <c r="N205" s="638"/>
    </row>
    <row r="206" spans="1:14" x14ac:dyDescent="0.3">
      <c r="A206" s="29">
        <v>45594</v>
      </c>
      <c r="B206" s="126" t="s">
        <v>180</v>
      </c>
      <c r="C206" s="260" t="s">
        <v>48</v>
      </c>
      <c r="D206" s="260" t="s">
        <v>273</v>
      </c>
      <c r="E206" s="913">
        <v>50000</v>
      </c>
      <c r="F206" s="913"/>
      <c r="G206" s="124">
        <f t="shared" si="5"/>
        <v>7126866</v>
      </c>
      <c r="H206" s="260" t="s">
        <v>220</v>
      </c>
      <c r="I206" s="433" t="s">
        <v>18</v>
      </c>
      <c r="J206" s="303" t="s">
        <v>825</v>
      </c>
      <c r="K206" s="788" t="s">
        <v>1069</v>
      </c>
      <c r="L206" s="433" t="s">
        <v>57</v>
      </c>
      <c r="M206" s="638"/>
      <c r="N206" s="638"/>
    </row>
    <row r="207" spans="1:14" x14ac:dyDescent="0.3">
      <c r="A207" s="29">
        <v>45594</v>
      </c>
      <c r="B207" s="126" t="s">
        <v>180</v>
      </c>
      <c r="C207" s="260" t="s">
        <v>48</v>
      </c>
      <c r="D207" s="260" t="s">
        <v>14</v>
      </c>
      <c r="E207" s="913">
        <v>220000</v>
      </c>
      <c r="F207" s="913"/>
      <c r="G207" s="124">
        <f t="shared" si="5"/>
        <v>6906866</v>
      </c>
      <c r="H207" s="260" t="s">
        <v>63</v>
      </c>
      <c r="I207" s="433" t="s">
        <v>18</v>
      </c>
      <c r="J207" s="303" t="s">
        <v>905</v>
      </c>
      <c r="K207" s="788" t="s">
        <v>1069</v>
      </c>
      <c r="L207" s="433" t="s">
        <v>57</v>
      </c>
      <c r="M207" s="638"/>
      <c r="N207" s="638"/>
    </row>
    <row r="208" spans="1:14" x14ac:dyDescent="0.3">
      <c r="A208" s="137">
        <v>45594</v>
      </c>
      <c r="B208" s="650" t="s">
        <v>218</v>
      </c>
      <c r="C208" s="650" t="s">
        <v>48</v>
      </c>
      <c r="D208" s="139" t="s">
        <v>117</v>
      </c>
      <c r="E208" s="913"/>
      <c r="F208" s="913">
        <v>12000</v>
      </c>
      <c r="G208" s="124">
        <f t="shared" si="5"/>
        <v>6918866</v>
      </c>
      <c r="H208" s="260" t="s">
        <v>148</v>
      </c>
      <c r="I208" s="433" t="s">
        <v>18</v>
      </c>
      <c r="J208" s="303" t="s">
        <v>849</v>
      </c>
      <c r="K208" s="788" t="s">
        <v>1069</v>
      </c>
      <c r="L208" s="433" t="s">
        <v>57</v>
      </c>
      <c r="M208" s="638"/>
      <c r="N208" s="638"/>
    </row>
    <row r="209" spans="1:14" x14ac:dyDescent="0.3">
      <c r="A209" s="137">
        <v>45594</v>
      </c>
      <c r="B209" s="650" t="s">
        <v>218</v>
      </c>
      <c r="C209" s="650" t="s">
        <v>48</v>
      </c>
      <c r="D209" s="139" t="s">
        <v>117</v>
      </c>
      <c r="E209" s="913"/>
      <c r="F209" s="913">
        <v>18000</v>
      </c>
      <c r="G209" s="124">
        <f t="shared" si="5"/>
        <v>6936866</v>
      </c>
      <c r="H209" s="260" t="s">
        <v>148</v>
      </c>
      <c r="I209" s="433" t="s">
        <v>18</v>
      </c>
      <c r="J209" s="303" t="s">
        <v>849</v>
      </c>
      <c r="K209" s="788" t="s">
        <v>1069</v>
      </c>
      <c r="L209" s="433" t="s">
        <v>57</v>
      </c>
      <c r="M209" s="638"/>
      <c r="N209" s="638"/>
    </row>
    <row r="210" spans="1:14" x14ac:dyDescent="0.3">
      <c r="A210" s="137">
        <v>45594</v>
      </c>
      <c r="B210" s="138" t="s">
        <v>743</v>
      </c>
      <c r="C210" s="138" t="s">
        <v>48</v>
      </c>
      <c r="D210" s="139" t="s">
        <v>117</v>
      </c>
      <c r="E210" s="913">
        <v>2000</v>
      </c>
      <c r="F210" s="913"/>
      <c r="G210" s="124">
        <f t="shared" si="5"/>
        <v>6934866</v>
      </c>
      <c r="H210" s="260" t="s">
        <v>742</v>
      </c>
      <c r="I210" s="433" t="s">
        <v>18</v>
      </c>
      <c r="J210" s="260" t="s">
        <v>808</v>
      </c>
      <c r="K210" s="788" t="s">
        <v>1069</v>
      </c>
      <c r="L210" s="433" t="s">
        <v>57</v>
      </c>
      <c r="M210" s="638"/>
      <c r="N210" s="638"/>
    </row>
    <row r="211" spans="1:14" x14ac:dyDescent="0.3">
      <c r="A211" s="29">
        <v>45595</v>
      </c>
      <c r="B211" s="260" t="s">
        <v>180</v>
      </c>
      <c r="C211" s="138" t="s">
        <v>48</v>
      </c>
      <c r="D211" s="260" t="s">
        <v>273</v>
      </c>
      <c r="E211" s="913">
        <v>110000</v>
      </c>
      <c r="F211" s="913"/>
      <c r="G211" s="124">
        <f t="shared" si="5"/>
        <v>6824866</v>
      </c>
      <c r="H211" s="260" t="s">
        <v>220</v>
      </c>
      <c r="I211" s="433" t="s">
        <v>18</v>
      </c>
      <c r="J211" s="303" t="s">
        <v>826</v>
      </c>
      <c r="K211" s="788" t="s">
        <v>1069</v>
      </c>
      <c r="L211" s="433" t="s">
        <v>57</v>
      </c>
      <c r="M211" s="638"/>
      <c r="N211" s="638"/>
    </row>
    <row r="212" spans="1:14" s="883" customFormat="1" x14ac:dyDescent="0.3">
      <c r="A212" s="880">
        <v>45595</v>
      </c>
      <c r="B212" s="881" t="s">
        <v>180</v>
      </c>
      <c r="C212" s="138" t="s">
        <v>48</v>
      </c>
      <c r="D212" s="881" t="s">
        <v>117</v>
      </c>
      <c r="E212" s="914">
        <v>83000</v>
      </c>
      <c r="F212" s="914"/>
      <c r="G212" s="124">
        <f t="shared" si="5"/>
        <v>6741866</v>
      </c>
      <c r="H212" s="881" t="s">
        <v>742</v>
      </c>
      <c r="I212" s="433" t="s">
        <v>18</v>
      </c>
      <c r="J212" s="303" t="s">
        <v>808</v>
      </c>
      <c r="K212" s="788" t="s">
        <v>1069</v>
      </c>
      <c r="L212" s="433" t="s">
        <v>57</v>
      </c>
      <c r="M212" s="882"/>
      <c r="N212" s="882"/>
    </row>
    <row r="213" spans="1:14" x14ac:dyDescent="0.3">
      <c r="A213" s="29">
        <v>45595</v>
      </c>
      <c r="B213" s="260" t="s">
        <v>180</v>
      </c>
      <c r="C213" s="138" t="s">
        <v>48</v>
      </c>
      <c r="D213" s="260" t="s">
        <v>273</v>
      </c>
      <c r="E213" s="913">
        <v>65000</v>
      </c>
      <c r="F213" s="913"/>
      <c r="G213" s="124">
        <f t="shared" si="5"/>
        <v>6676866</v>
      </c>
      <c r="H213" s="260" t="s">
        <v>163</v>
      </c>
      <c r="I213" s="433" t="s">
        <v>18</v>
      </c>
      <c r="J213" s="303" t="s">
        <v>612</v>
      </c>
      <c r="K213" s="788" t="s">
        <v>1069</v>
      </c>
      <c r="L213" s="433" t="s">
        <v>57</v>
      </c>
      <c r="M213" s="638"/>
      <c r="N213" s="638"/>
    </row>
    <row r="214" spans="1:14" x14ac:dyDescent="0.3">
      <c r="A214" s="29">
        <v>45595</v>
      </c>
      <c r="B214" s="260" t="s">
        <v>180</v>
      </c>
      <c r="C214" s="138" t="s">
        <v>48</v>
      </c>
      <c r="D214" s="260" t="s">
        <v>117</v>
      </c>
      <c r="E214" s="913">
        <v>55000</v>
      </c>
      <c r="F214" s="913"/>
      <c r="G214" s="124">
        <f t="shared" si="5"/>
        <v>6621866</v>
      </c>
      <c r="H214" s="260" t="s">
        <v>123</v>
      </c>
      <c r="I214" s="433" t="s">
        <v>18</v>
      </c>
      <c r="J214" s="260" t="s">
        <v>1026</v>
      </c>
      <c r="K214" s="788" t="s">
        <v>1069</v>
      </c>
      <c r="L214" s="433" t="s">
        <v>57</v>
      </c>
      <c r="M214" s="638"/>
      <c r="N214" s="638"/>
    </row>
    <row r="215" spans="1:14" x14ac:dyDescent="0.3">
      <c r="A215" s="29">
        <v>45595</v>
      </c>
      <c r="B215" s="260" t="s">
        <v>180</v>
      </c>
      <c r="C215" s="138" t="s">
        <v>48</v>
      </c>
      <c r="D215" s="260" t="s">
        <v>117</v>
      </c>
      <c r="E215" s="913">
        <v>55000</v>
      </c>
      <c r="F215" s="913"/>
      <c r="G215" s="124">
        <f t="shared" si="5"/>
        <v>6566866</v>
      </c>
      <c r="H215" s="260" t="s">
        <v>744</v>
      </c>
      <c r="I215" s="433" t="s">
        <v>18</v>
      </c>
      <c r="J215" s="303" t="s">
        <v>798</v>
      </c>
      <c r="K215" s="788" t="s">
        <v>1069</v>
      </c>
      <c r="L215" s="433" t="s">
        <v>57</v>
      </c>
      <c r="M215" s="638"/>
      <c r="N215" s="638"/>
    </row>
    <row r="216" spans="1:14" x14ac:dyDescent="0.3">
      <c r="A216" s="29">
        <v>45595</v>
      </c>
      <c r="B216" s="260" t="s">
        <v>180</v>
      </c>
      <c r="C216" s="138" t="s">
        <v>48</v>
      </c>
      <c r="D216" s="260" t="s">
        <v>14</v>
      </c>
      <c r="E216" s="913">
        <v>300000</v>
      </c>
      <c r="F216" s="913"/>
      <c r="G216" s="124">
        <f t="shared" si="5"/>
        <v>6266866</v>
      </c>
      <c r="H216" s="260" t="s">
        <v>196</v>
      </c>
      <c r="I216" s="433" t="s">
        <v>18</v>
      </c>
      <c r="J216" s="363" t="s">
        <v>1059</v>
      </c>
      <c r="K216" s="788" t="s">
        <v>1069</v>
      </c>
      <c r="L216" s="433" t="s">
        <v>57</v>
      </c>
      <c r="M216" s="638"/>
      <c r="N216" s="638"/>
    </row>
    <row r="217" spans="1:14" x14ac:dyDescent="0.3">
      <c r="A217" s="29">
        <v>45595</v>
      </c>
      <c r="B217" s="260" t="s">
        <v>180</v>
      </c>
      <c r="C217" s="138" t="s">
        <v>48</v>
      </c>
      <c r="D217" s="260" t="s">
        <v>14</v>
      </c>
      <c r="E217" s="913">
        <v>22000</v>
      </c>
      <c r="F217" s="913"/>
      <c r="G217" s="124">
        <f t="shared" si="5"/>
        <v>6244866</v>
      </c>
      <c r="H217" s="260" t="s">
        <v>196</v>
      </c>
      <c r="I217" s="433" t="s">
        <v>18</v>
      </c>
      <c r="J217" s="363" t="s">
        <v>1052</v>
      </c>
      <c r="K217" s="788" t="s">
        <v>1069</v>
      </c>
      <c r="L217" s="433" t="s">
        <v>57</v>
      </c>
      <c r="M217" s="638"/>
      <c r="N217" s="638"/>
    </row>
    <row r="218" spans="1:14" x14ac:dyDescent="0.3">
      <c r="A218" s="29">
        <v>45595</v>
      </c>
      <c r="B218" s="260" t="s">
        <v>180</v>
      </c>
      <c r="C218" s="138" t="s">
        <v>48</v>
      </c>
      <c r="D218" s="260" t="s">
        <v>14</v>
      </c>
      <c r="E218" s="913">
        <v>20000</v>
      </c>
      <c r="F218" s="913"/>
      <c r="G218" s="124">
        <f t="shared" si="5"/>
        <v>6224866</v>
      </c>
      <c r="H218" s="260" t="s">
        <v>196</v>
      </c>
      <c r="I218" s="433" t="s">
        <v>18</v>
      </c>
      <c r="J218" s="363" t="s">
        <v>1053</v>
      </c>
      <c r="K218" s="788" t="s">
        <v>1069</v>
      </c>
      <c r="L218" s="433" t="s">
        <v>57</v>
      </c>
      <c r="M218" s="638"/>
      <c r="N218" s="638"/>
    </row>
    <row r="219" spans="1:14" x14ac:dyDescent="0.3">
      <c r="A219" s="29">
        <v>45595</v>
      </c>
      <c r="B219" s="260" t="s">
        <v>180</v>
      </c>
      <c r="C219" s="260" t="s">
        <v>48</v>
      </c>
      <c r="D219" s="260" t="s">
        <v>14</v>
      </c>
      <c r="E219" s="913">
        <v>113500</v>
      </c>
      <c r="F219" s="913"/>
      <c r="G219" s="124">
        <f t="shared" si="5"/>
        <v>6111366</v>
      </c>
      <c r="H219" s="260" t="s">
        <v>196</v>
      </c>
      <c r="I219" s="433" t="s">
        <v>18</v>
      </c>
      <c r="J219" s="363" t="s">
        <v>704</v>
      </c>
      <c r="K219" s="788" t="s">
        <v>1069</v>
      </c>
      <c r="L219" s="433" t="s">
        <v>57</v>
      </c>
      <c r="M219" s="638"/>
      <c r="N219" s="638"/>
    </row>
    <row r="220" spans="1:14" s="883" customFormat="1" x14ac:dyDescent="0.3">
      <c r="A220" s="880">
        <v>45595</v>
      </c>
      <c r="B220" s="881" t="s">
        <v>180</v>
      </c>
      <c r="C220" s="881" t="s">
        <v>48</v>
      </c>
      <c r="D220" s="881" t="s">
        <v>14</v>
      </c>
      <c r="E220" s="914">
        <v>91200</v>
      </c>
      <c r="F220" s="914"/>
      <c r="G220" s="124">
        <f t="shared" si="5"/>
        <v>6020166</v>
      </c>
      <c r="H220" s="881" t="s">
        <v>41</v>
      </c>
      <c r="I220" s="433" t="s">
        <v>18</v>
      </c>
      <c r="J220" s="303" t="s">
        <v>1055</v>
      </c>
      <c r="K220" s="788" t="s">
        <v>1069</v>
      </c>
      <c r="L220" s="433" t="s">
        <v>57</v>
      </c>
      <c r="M220" s="882"/>
      <c r="N220" s="882"/>
    </row>
    <row r="221" spans="1:14" x14ac:dyDescent="0.3">
      <c r="A221" s="406">
        <v>45595</v>
      </c>
      <c r="B221" s="415" t="s">
        <v>735</v>
      </c>
      <c r="C221" s="415" t="s">
        <v>48</v>
      </c>
      <c r="D221" s="666" t="s">
        <v>110</v>
      </c>
      <c r="E221" s="913">
        <v>2000</v>
      </c>
      <c r="F221" s="913"/>
      <c r="G221" s="124">
        <f t="shared" si="5"/>
        <v>6018166</v>
      </c>
      <c r="H221" s="260" t="s">
        <v>220</v>
      </c>
      <c r="I221" s="433" t="s">
        <v>18</v>
      </c>
      <c r="J221" s="303" t="s">
        <v>826</v>
      </c>
      <c r="K221" s="788" t="s">
        <v>1069</v>
      </c>
      <c r="L221" s="433" t="s">
        <v>57</v>
      </c>
      <c r="M221" s="638"/>
      <c r="N221" s="638"/>
    </row>
    <row r="222" spans="1:14" x14ac:dyDescent="0.3">
      <c r="A222" s="406">
        <v>45595</v>
      </c>
      <c r="B222" s="415" t="s">
        <v>218</v>
      </c>
      <c r="C222" s="415" t="s">
        <v>48</v>
      </c>
      <c r="D222" s="666" t="s">
        <v>110</v>
      </c>
      <c r="E222" s="913"/>
      <c r="F222" s="913">
        <v>2000</v>
      </c>
      <c r="G222" s="124">
        <f t="shared" si="5"/>
        <v>6020166</v>
      </c>
      <c r="H222" s="260" t="s">
        <v>163</v>
      </c>
      <c r="I222" s="433" t="s">
        <v>18</v>
      </c>
      <c r="J222" s="303" t="s">
        <v>612</v>
      </c>
      <c r="K222" s="788" t="s">
        <v>1069</v>
      </c>
      <c r="L222" s="433" t="s">
        <v>57</v>
      </c>
      <c r="M222" s="638"/>
      <c r="N222" s="638"/>
    </row>
    <row r="223" spans="1:14" x14ac:dyDescent="0.3">
      <c r="A223" s="406">
        <v>45595</v>
      </c>
      <c r="B223" s="415" t="s">
        <v>218</v>
      </c>
      <c r="C223" s="415" t="s">
        <v>48</v>
      </c>
      <c r="D223" s="666" t="s">
        <v>110</v>
      </c>
      <c r="E223" s="913"/>
      <c r="F223" s="913">
        <v>10000</v>
      </c>
      <c r="G223" s="124">
        <f t="shared" si="5"/>
        <v>6030166</v>
      </c>
      <c r="H223" s="260" t="s">
        <v>163</v>
      </c>
      <c r="I223" s="433" t="s">
        <v>18</v>
      </c>
      <c r="J223" s="303" t="s">
        <v>612</v>
      </c>
      <c r="K223" s="788" t="s">
        <v>1069</v>
      </c>
      <c r="L223" s="433" t="s">
        <v>57</v>
      </c>
      <c r="M223" s="638"/>
      <c r="N223" s="638"/>
    </row>
    <row r="224" spans="1:14" x14ac:dyDescent="0.3">
      <c r="A224" s="137">
        <v>45595</v>
      </c>
      <c r="B224" s="138" t="s">
        <v>156</v>
      </c>
      <c r="C224" s="138" t="s">
        <v>48</v>
      </c>
      <c r="D224" s="139" t="s">
        <v>117</v>
      </c>
      <c r="E224" s="913"/>
      <c r="F224" s="913">
        <v>1000</v>
      </c>
      <c r="G224" s="124">
        <f t="shared" si="5"/>
        <v>6031166</v>
      </c>
      <c r="H224" s="260" t="s">
        <v>123</v>
      </c>
      <c r="I224" s="433" t="s">
        <v>18</v>
      </c>
      <c r="J224" s="303" t="s">
        <v>625</v>
      </c>
      <c r="K224" s="788" t="s">
        <v>1069</v>
      </c>
      <c r="L224" s="433" t="s">
        <v>57</v>
      </c>
      <c r="M224" s="638"/>
      <c r="N224" s="638"/>
    </row>
    <row r="225" spans="1:14" x14ac:dyDescent="0.3">
      <c r="A225" s="137">
        <v>45595</v>
      </c>
      <c r="B225" s="138" t="s">
        <v>156</v>
      </c>
      <c r="C225" s="138" t="s">
        <v>48</v>
      </c>
      <c r="D225" s="427" t="s">
        <v>117</v>
      </c>
      <c r="E225" s="913"/>
      <c r="F225" s="913">
        <v>6000</v>
      </c>
      <c r="G225" s="124">
        <f t="shared" si="5"/>
        <v>6037166</v>
      </c>
      <c r="H225" s="260" t="s">
        <v>123</v>
      </c>
      <c r="I225" s="433" t="s">
        <v>18</v>
      </c>
      <c r="J225" s="303" t="s">
        <v>625</v>
      </c>
      <c r="K225" s="788" t="s">
        <v>1069</v>
      </c>
      <c r="L225" s="433" t="s">
        <v>57</v>
      </c>
      <c r="M225" s="638"/>
      <c r="N225" s="638"/>
    </row>
    <row r="226" spans="1:14" x14ac:dyDescent="0.3">
      <c r="A226" s="406">
        <v>45595</v>
      </c>
      <c r="B226" s="126" t="s">
        <v>218</v>
      </c>
      <c r="C226" s="126" t="s">
        <v>48</v>
      </c>
      <c r="D226" s="126" t="s">
        <v>14</v>
      </c>
      <c r="E226" s="913"/>
      <c r="F226" s="913">
        <v>7000</v>
      </c>
      <c r="G226" s="124">
        <f t="shared" si="5"/>
        <v>6044166</v>
      </c>
      <c r="H226" s="260" t="s">
        <v>196</v>
      </c>
      <c r="I226" s="433" t="s">
        <v>18</v>
      </c>
      <c r="J226" s="363" t="s">
        <v>1053</v>
      </c>
      <c r="K226" s="788" t="s">
        <v>1069</v>
      </c>
      <c r="L226" s="433" t="s">
        <v>57</v>
      </c>
      <c r="M226" s="638"/>
      <c r="N226" s="638"/>
    </row>
    <row r="227" spans="1:14" s="883" customFormat="1" x14ac:dyDescent="0.3">
      <c r="A227" s="880">
        <v>45596</v>
      </c>
      <c r="B227" s="881" t="s">
        <v>180</v>
      </c>
      <c r="C227" s="881" t="s">
        <v>48</v>
      </c>
      <c r="D227" s="881" t="s">
        <v>14</v>
      </c>
      <c r="E227" s="914">
        <v>50000</v>
      </c>
      <c r="F227" s="914"/>
      <c r="G227" s="124">
        <f t="shared" si="5"/>
        <v>5994166</v>
      </c>
      <c r="H227" s="881" t="s">
        <v>41</v>
      </c>
      <c r="I227" s="433" t="s">
        <v>18</v>
      </c>
      <c r="J227" s="363" t="s">
        <v>1068</v>
      </c>
      <c r="K227" s="788" t="s">
        <v>1069</v>
      </c>
      <c r="L227" s="433" t="s">
        <v>57</v>
      </c>
      <c r="M227" s="882"/>
      <c r="N227" s="882"/>
    </row>
    <row r="228" spans="1:14" x14ac:dyDescent="0.3">
      <c r="A228" s="29">
        <v>45596</v>
      </c>
      <c r="B228" s="260" t="s">
        <v>180</v>
      </c>
      <c r="C228" s="260" t="s">
        <v>48</v>
      </c>
      <c r="D228" s="260" t="s">
        <v>14</v>
      </c>
      <c r="E228" s="913">
        <v>200000</v>
      </c>
      <c r="F228" s="913"/>
      <c r="G228" s="124">
        <f t="shared" si="5"/>
        <v>5794166</v>
      </c>
      <c r="H228" s="260" t="s">
        <v>41</v>
      </c>
      <c r="I228" s="433" t="s">
        <v>18</v>
      </c>
      <c r="J228" s="303" t="s">
        <v>939</v>
      </c>
      <c r="K228" s="788" t="s">
        <v>1069</v>
      </c>
      <c r="L228" s="433" t="s">
        <v>57</v>
      </c>
      <c r="M228" s="638"/>
      <c r="N228" s="638"/>
    </row>
    <row r="229" spans="1:14" x14ac:dyDescent="0.3">
      <c r="A229" s="29">
        <v>45596</v>
      </c>
      <c r="B229" s="260" t="s">
        <v>180</v>
      </c>
      <c r="C229" s="260" t="s">
        <v>48</v>
      </c>
      <c r="D229" s="260" t="s">
        <v>14</v>
      </c>
      <c r="E229" s="913">
        <v>100000</v>
      </c>
      <c r="F229" s="913"/>
      <c r="G229" s="124">
        <f t="shared" si="5"/>
        <v>5694166</v>
      </c>
      <c r="H229" s="260" t="s">
        <v>149</v>
      </c>
      <c r="I229" s="433" t="s">
        <v>18</v>
      </c>
      <c r="J229" s="303" t="s">
        <v>813</v>
      </c>
      <c r="K229" s="788" t="s">
        <v>1069</v>
      </c>
      <c r="L229" s="433" t="s">
        <v>57</v>
      </c>
      <c r="M229" s="638"/>
      <c r="N229" s="638"/>
    </row>
    <row r="230" spans="1:14" x14ac:dyDescent="0.3">
      <c r="A230" s="29">
        <v>45596</v>
      </c>
      <c r="B230" s="260" t="s">
        <v>180</v>
      </c>
      <c r="C230" s="260" t="s">
        <v>48</v>
      </c>
      <c r="D230" s="260" t="s">
        <v>273</v>
      </c>
      <c r="E230" s="913">
        <v>93000</v>
      </c>
      <c r="F230" s="913"/>
      <c r="G230" s="124">
        <f t="shared" si="5"/>
        <v>5601166</v>
      </c>
      <c r="H230" s="260" t="s">
        <v>163</v>
      </c>
      <c r="I230" s="433" t="s">
        <v>18</v>
      </c>
      <c r="J230" s="303" t="s">
        <v>896</v>
      </c>
      <c r="K230" s="788" t="s">
        <v>1069</v>
      </c>
      <c r="L230" s="433" t="s">
        <v>57</v>
      </c>
      <c r="M230" s="638"/>
      <c r="N230" s="638"/>
    </row>
    <row r="231" spans="1:14" x14ac:dyDescent="0.3">
      <c r="A231" s="29">
        <v>45596</v>
      </c>
      <c r="B231" s="260" t="s">
        <v>180</v>
      </c>
      <c r="C231" s="260" t="s">
        <v>48</v>
      </c>
      <c r="D231" s="260" t="s">
        <v>14</v>
      </c>
      <c r="E231" s="913">
        <v>24600</v>
      </c>
      <c r="F231" s="913"/>
      <c r="G231" s="124">
        <f t="shared" si="5"/>
        <v>5576566</v>
      </c>
      <c r="H231" s="260" t="s">
        <v>149</v>
      </c>
      <c r="I231" s="433" t="s">
        <v>18</v>
      </c>
      <c r="J231" s="701" t="s">
        <v>920</v>
      </c>
      <c r="K231" s="788" t="s">
        <v>1069</v>
      </c>
      <c r="L231" s="433" t="s">
        <v>57</v>
      </c>
      <c r="M231" s="638"/>
      <c r="N231" s="638"/>
    </row>
    <row r="232" spans="1:14" s="883" customFormat="1" x14ac:dyDescent="0.3">
      <c r="A232" s="880">
        <v>45596</v>
      </c>
      <c r="B232" s="881" t="s">
        <v>180</v>
      </c>
      <c r="C232" s="881" t="s">
        <v>48</v>
      </c>
      <c r="D232" s="881" t="s">
        <v>14</v>
      </c>
      <c r="E232" s="914">
        <v>80000</v>
      </c>
      <c r="F232" s="914"/>
      <c r="G232" s="124">
        <f t="shared" si="5"/>
        <v>5496566</v>
      </c>
      <c r="H232" s="881" t="s">
        <v>63</v>
      </c>
      <c r="I232" s="433" t="s">
        <v>18</v>
      </c>
      <c r="J232" s="303" t="s">
        <v>920</v>
      </c>
      <c r="K232" s="788" t="s">
        <v>1069</v>
      </c>
      <c r="L232" s="433" t="s">
        <v>57</v>
      </c>
      <c r="M232" s="882"/>
      <c r="N232" s="882"/>
    </row>
    <row r="233" spans="1:14" x14ac:dyDescent="0.3">
      <c r="A233" s="29">
        <v>45596</v>
      </c>
      <c r="B233" s="260" t="s">
        <v>180</v>
      </c>
      <c r="C233" s="260" t="s">
        <v>48</v>
      </c>
      <c r="D233" s="260" t="s">
        <v>313</v>
      </c>
      <c r="E233" s="913">
        <v>63000</v>
      </c>
      <c r="F233" s="913"/>
      <c r="G233" s="124">
        <f t="shared" si="5"/>
        <v>5433566</v>
      </c>
      <c r="H233" s="260" t="s">
        <v>744</v>
      </c>
      <c r="I233" s="433" t="s">
        <v>18</v>
      </c>
      <c r="J233" s="303" t="s">
        <v>799</v>
      </c>
      <c r="K233" s="788" t="s">
        <v>1069</v>
      </c>
      <c r="L233" s="433" t="s">
        <v>57</v>
      </c>
      <c r="M233" s="638"/>
      <c r="N233" s="638"/>
    </row>
    <row r="234" spans="1:14" x14ac:dyDescent="0.3">
      <c r="A234" s="29">
        <v>45596</v>
      </c>
      <c r="B234" s="260" t="s">
        <v>180</v>
      </c>
      <c r="C234" s="260" t="s">
        <v>48</v>
      </c>
      <c r="D234" s="260" t="s">
        <v>14</v>
      </c>
      <c r="E234" s="913">
        <v>20000</v>
      </c>
      <c r="F234" s="913"/>
      <c r="G234" s="124">
        <f t="shared" si="5"/>
        <v>5413566</v>
      </c>
      <c r="H234" s="260" t="s">
        <v>196</v>
      </c>
      <c r="I234" s="433" t="s">
        <v>18</v>
      </c>
      <c r="J234" s="363" t="s">
        <v>1060</v>
      </c>
      <c r="K234" s="788" t="s">
        <v>1069</v>
      </c>
      <c r="L234" s="433" t="s">
        <v>57</v>
      </c>
      <c r="M234" s="638"/>
      <c r="N234" s="638"/>
    </row>
    <row r="235" spans="1:14" s="883" customFormat="1" x14ac:dyDescent="0.3">
      <c r="A235" s="880">
        <v>45596</v>
      </c>
      <c r="B235" s="881" t="s">
        <v>180</v>
      </c>
      <c r="C235" s="881" t="s">
        <v>48</v>
      </c>
      <c r="D235" s="881" t="s">
        <v>14</v>
      </c>
      <c r="E235" s="914">
        <v>12000</v>
      </c>
      <c r="F235" s="914"/>
      <c r="G235" s="124">
        <f t="shared" si="5"/>
        <v>5401566</v>
      </c>
      <c r="H235" s="881" t="s">
        <v>41</v>
      </c>
      <c r="I235" s="433" t="s">
        <v>18</v>
      </c>
      <c r="J235" s="881" t="s">
        <v>951</v>
      </c>
      <c r="K235" s="788" t="s">
        <v>1069</v>
      </c>
      <c r="L235" s="433" t="s">
        <v>57</v>
      </c>
      <c r="M235" s="882"/>
      <c r="N235" s="882"/>
    </row>
    <row r="236" spans="1:14" s="883" customFormat="1" x14ac:dyDescent="0.3">
      <c r="A236" s="880">
        <v>45596</v>
      </c>
      <c r="B236" s="881" t="s">
        <v>180</v>
      </c>
      <c r="C236" s="881" t="s">
        <v>48</v>
      </c>
      <c r="D236" s="881" t="s">
        <v>14</v>
      </c>
      <c r="E236" s="914">
        <v>20000</v>
      </c>
      <c r="F236" s="914"/>
      <c r="G236" s="124">
        <f t="shared" si="5"/>
        <v>5381566</v>
      </c>
      <c r="H236" s="881" t="s">
        <v>149</v>
      </c>
      <c r="I236" s="433" t="s">
        <v>18</v>
      </c>
      <c r="J236" s="881" t="s">
        <v>1067</v>
      </c>
      <c r="K236" s="788" t="s">
        <v>1069</v>
      </c>
      <c r="L236" s="433" t="s">
        <v>57</v>
      </c>
      <c r="M236" s="882"/>
      <c r="N236" s="882"/>
    </row>
    <row r="237" spans="1:14" s="883" customFormat="1" x14ac:dyDescent="0.3">
      <c r="A237" s="880">
        <v>45596</v>
      </c>
      <c r="B237" s="881" t="s">
        <v>180</v>
      </c>
      <c r="C237" s="881" t="s">
        <v>48</v>
      </c>
      <c r="D237" s="881" t="s">
        <v>14</v>
      </c>
      <c r="E237" s="914">
        <v>1100000</v>
      </c>
      <c r="F237" s="914"/>
      <c r="G237" s="124">
        <f t="shared" si="5"/>
        <v>4281566</v>
      </c>
      <c r="H237" s="881" t="s">
        <v>149</v>
      </c>
      <c r="I237" s="433" t="s">
        <v>18</v>
      </c>
      <c r="J237" s="303" t="s">
        <v>904</v>
      </c>
      <c r="K237" s="788" t="s">
        <v>1069</v>
      </c>
      <c r="L237" s="433"/>
      <c r="M237" s="882"/>
      <c r="N237" s="882"/>
    </row>
    <row r="238" spans="1:14" x14ac:dyDescent="0.3">
      <c r="A238" s="29">
        <v>45596</v>
      </c>
      <c r="B238" s="260" t="s">
        <v>180</v>
      </c>
      <c r="C238" s="260" t="s">
        <v>48</v>
      </c>
      <c r="D238" s="260" t="s">
        <v>117</v>
      </c>
      <c r="E238" s="913">
        <v>56000</v>
      </c>
      <c r="F238" s="913"/>
      <c r="G238" s="124">
        <f t="shared" si="5"/>
        <v>4225566</v>
      </c>
      <c r="H238" s="260" t="s">
        <v>123</v>
      </c>
      <c r="I238" s="433" t="s">
        <v>18</v>
      </c>
      <c r="J238" s="303" t="s">
        <v>872</v>
      </c>
      <c r="K238" s="788" t="s">
        <v>1069</v>
      </c>
      <c r="L238" s="433" t="s">
        <v>57</v>
      </c>
      <c r="M238" s="638"/>
      <c r="N238" s="638"/>
    </row>
    <row r="239" spans="1:14" x14ac:dyDescent="0.3">
      <c r="A239" s="29">
        <v>45596</v>
      </c>
      <c r="B239" s="260" t="s">
        <v>180</v>
      </c>
      <c r="C239" s="260" t="s">
        <v>48</v>
      </c>
      <c r="D239" s="260" t="s">
        <v>273</v>
      </c>
      <c r="E239" s="913">
        <v>94000</v>
      </c>
      <c r="F239" s="913"/>
      <c r="G239" s="124">
        <f t="shared" si="5"/>
        <v>4131566</v>
      </c>
      <c r="H239" s="260" t="s">
        <v>220</v>
      </c>
      <c r="I239" s="433" t="s">
        <v>18</v>
      </c>
      <c r="J239" s="303" t="s">
        <v>904</v>
      </c>
      <c r="K239" s="788" t="s">
        <v>1069</v>
      </c>
      <c r="L239" s="433" t="s">
        <v>57</v>
      </c>
      <c r="M239" s="638"/>
      <c r="N239" s="638"/>
    </row>
    <row r="240" spans="1:14" s="878" customFormat="1" x14ac:dyDescent="0.3">
      <c r="A240" s="371">
        <v>45596</v>
      </c>
      <c r="B240" s="119" t="s">
        <v>788</v>
      </c>
      <c r="C240" s="119" t="s">
        <v>474</v>
      </c>
      <c r="D240" s="119" t="s">
        <v>14</v>
      </c>
      <c r="E240" s="911"/>
      <c r="F240" s="911">
        <v>5741000</v>
      </c>
      <c r="G240" s="124">
        <f t="shared" si="5"/>
        <v>9872566</v>
      </c>
      <c r="H240" s="119"/>
      <c r="I240" s="433" t="s">
        <v>18</v>
      </c>
      <c r="J240" s="119" t="s">
        <v>1072</v>
      </c>
      <c r="K240" s="788" t="s">
        <v>1069</v>
      </c>
      <c r="L240" s="433" t="s">
        <v>57</v>
      </c>
      <c r="M240" s="119"/>
      <c r="N240" s="119"/>
    </row>
    <row r="241" spans="1:14" x14ac:dyDescent="0.3">
      <c r="A241" s="137">
        <v>45596</v>
      </c>
      <c r="B241" s="138" t="s">
        <v>794</v>
      </c>
      <c r="C241" s="138" t="s">
        <v>48</v>
      </c>
      <c r="D241" s="139" t="s">
        <v>117</v>
      </c>
      <c r="E241" s="913">
        <v>1000</v>
      </c>
      <c r="F241" s="913"/>
      <c r="G241" s="124">
        <f t="shared" si="5"/>
        <v>9871566</v>
      </c>
      <c r="H241" s="260" t="s">
        <v>744</v>
      </c>
      <c r="I241" s="433" t="s">
        <v>18</v>
      </c>
      <c r="J241" s="303" t="s">
        <v>798</v>
      </c>
      <c r="K241" s="788" t="s">
        <v>1069</v>
      </c>
      <c r="L241" s="433" t="s">
        <v>57</v>
      </c>
      <c r="M241" s="638"/>
      <c r="N241" s="638"/>
    </row>
    <row r="242" spans="1:14" x14ac:dyDescent="0.3">
      <c r="A242" s="406">
        <v>45596</v>
      </c>
      <c r="B242" s="415" t="s">
        <v>218</v>
      </c>
      <c r="C242" s="415" t="s">
        <v>48</v>
      </c>
      <c r="D242" s="666" t="s">
        <v>110</v>
      </c>
      <c r="E242" s="913"/>
      <c r="F242" s="913">
        <v>5000</v>
      </c>
      <c r="G242" s="124">
        <f t="shared" si="5"/>
        <v>9876566</v>
      </c>
      <c r="H242" s="260" t="s">
        <v>163</v>
      </c>
      <c r="I242" s="433" t="s">
        <v>18</v>
      </c>
      <c r="J242" s="303" t="s">
        <v>896</v>
      </c>
      <c r="K242" s="788" t="s">
        <v>1069</v>
      </c>
      <c r="L242" s="433" t="s">
        <v>57</v>
      </c>
      <c r="M242" s="638"/>
      <c r="N242" s="638"/>
    </row>
    <row r="243" spans="1:14" ht="15" thickBot="1" x14ac:dyDescent="0.35">
      <c r="A243" s="406">
        <v>45596</v>
      </c>
      <c r="B243" s="415" t="s">
        <v>218</v>
      </c>
      <c r="C243" s="415" t="s">
        <v>48</v>
      </c>
      <c r="D243" s="666" t="s">
        <v>110</v>
      </c>
      <c r="E243" s="913"/>
      <c r="F243" s="913">
        <v>1000</v>
      </c>
      <c r="G243" s="124">
        <f t="shared" si="5"/>
        <v>9877566</v>
      </c>
      <c r="H243" s="260" t="s">
        <v>220</v>
      </c>
      <c r="I243" s="433" t="s">
        <v>18</v>
      </c>
      <c r="J243" s="303" t="s">
        <v>904</v>
      </c>
      <c r="K243" s="788" t="s">
        <v>1069</v>
      </c>
      <c r="L243" s="433" t="s">
        <v>57</v>
      </c>
      <c r="M243" s="638"/>
      <c r="N243" s="638"/>
    </row>
    <row r="244" spans="1:14" ht="15" thickBot="1" x14ac:dyDescent="0.35">
      <c r="A244" s="638"/>
      <c r="B244" s="638"/>
      <c r="C244" s="638"/>
      <c r="D244" s="642"/>
      <c r="E244" s="645">
        <f>SUM(E3:E243)</f>
        <v>18022810</v>
      </c>
      <c r="F244" s="646">
        <f>SUM(F3:F243)+G3</f>
        <v>27900376</v>
      </c>
      <c r="G244" s="647">
        <f>F244-E244</f>
        <v>9877566</v>
      </c>
      <c r="H244" s="643"/>
      <c r="I244" s="638"/>
      <c r="J244" s="638"/>
      <c r="K244" s="638"/>
      <c r="L244" s="638"/>
      <c r="M244" s="638"/>
      <c r="N244" s="638"/>
    </row>
    <row r="245" spans="1:14" x14ac:dyDescent="0.3">
      <c r="A245" s="638"/>
      <c r="B245" s="638"/>
      <c r="C245" s="638"/>
      <c r="D245" s="638"/>
      <c r="E245" s="644"/>
      <c r="F245" s="644"/>
      <c r="G245" s="644"/>
      <c r="H245" s="638"/>
      <c r="I245" s="638"/>
      <c r="J245" s="638"/>
      <c r="K245" s="638"/>
      <c r="L245" s="638"/>
      <c r="M245" s="638"/>
      <c r="N245" s="638"/>
    </row>
    <row r="246" spans="1:14" x14ac:dyDescent="0.3">
      <c r="A246" s="638"/>
      <c r="B246" s="638"/>
      <c r="C246" s="638"/>
      <c r="D246" s="638"/>
      <c r="E246" s="24"/>
      <c r="F246" s="24"/>
      <c r="G246" s="24"/>
      <c r="H246" s="638"/>
      <c r="I246" s="638"/>
      <c r="J246" s="638"/>
      <c r="K246" s="638"/>
      <c r="L246" s="638"/>
      <c r="M246" s="638"/>
      <c r="N246" s="638"/>
    </row>
    <row r="247" spans="1:14" x14ac:dyDescent="0.3">
      <c r="A247" s="638"/>
      <c r="B247" s="638"/>
      <c r="C247" s="638"/>
      <c r="D247" s="638"/>
      <c r="E247" s="24"/>
      <c r="F247" s="24"/>
      <c r="G247" s="24"/>
      <c r="H247" s="638"/>
      <c r="I247" s="638"/>
      <c r="J247" s="638"/>
      <c r="K247" s="638"/>
      <c r="L247" s="638"/>
      <c r="M247" s="638"/>
      <c r="N247" s="638"/>
    </row>
    <row r="248" spans="1:14" x14ac:dyDescent="0.3">
      <c r="A248" s="638"/>
      <c r="B248" s="638"/>
      <c r="C248" s="638"/>
      <c r="D248" s="638"/>
      <c r="E248" s="24"/>
      <c r="F248" s="24"/>
      <c r="G248" s="24"/>
      <c r="H248" s="638"/>
      <c r="I248" s="638"/>
      <c r="J248" s="638"/>
      <c r="K248" s="638"/>
      <c r="L248" s="638"/>
      <c r="M248" s="638"/>
      <c r="N248" s="638"/>
    </row>
    <row r="249" spans="1:14" x14ac:dyDescent="0.3">
      <c r="A249" s="638"/>
      <c r="B249" s="638"/>
      <c r="C249" s="638"/>
      <c r="D249" s="638"/>
      <c r="E249" s="24"/>
      <c r="F249" s="24"/>
      <c r="G249" s="24"/>
      <c r="H249" s="638"/>
      <c r="I249" s="638"/>
      <c r="J249" s="638"/>
      <c r="K249" s="638"/>
      <c r="L249" s="638"/>
      <c r="M249" s="638"/>
      <c r="N249" s="638"/>
    </row>
    <row r="250" spans="1:14" x14ac:dyDescent="0.3">
      <c r="A250" s="638"/>
      <c r="B250" s="638"/>
      <c r="C250" s="638"/>
      <c r="D250" s="638"/>
      <c r="E250" s="24"/>
      <c r="F250" s="24"/>
      <c r="G250" s="24"/>
      <c r="H250" s="638"/>
      <c r="I250" s="638"/>
      <c r="J250" s="638"/>
      <c r="K250" s="638"/>
      <c r="L250" s="638"/>
      <c r="M250" s="638"/>
      <c r="N250" s="638"/>
    </row>
    <row r="251" spans="1:14" x14ac:dyDescent="0.3">
      <c r="A251" s="638"/>
      <c r="B251" s="638"/>
      <c r="C251" s="638"/>
      <c r="D251" s="638"/>
      <c r="E251" s="24"/>
      <c r="F251" s="24"/>
      <c r="G251" s="24"/>
      <c r="H251" s="638"/>
      <c r="I251" s="638"/>
      <c r="J251" s="638"/>
      <c r="K251" s="638"/>
      <c r="L251" s="638"/>
      <c r="M251" s="638"/>
      <c r="N251" s="638"/>
    </row>
    <row r="252" spans="1:14" x14ac:dyDescent="0.3">
      <c r="A252" s="638"/>
      <c r="B252" s="638"/>
      <c r="C252" s="638"/>
      <c r="D252" s="638"/>
      <c r="E252" s="24"/>
      <c r="F252" s="24"/>
      <c r="G252" s="24"/>
      <c r="H252" s="638"/>
      <c r="I252" s="638"/>
      <c r="J252" s="638"/>
      <c r="K252" s="638"/>
      <c r="L252" s="638"/>
      <c r="M252" s="638"/>
      <c r="N252" s="638"/>
    </row>
    <row r="253" spans="1:14" x14ac:dyDescent="0.3">
      <c r="A253" s="638"/>
      <c r="B253" s="638"/>
      <c r="C253" s="638"/>
      <c r="D253" s="638"/>
      <c r="E253" s="24"/>
      <c r="F253" s="24"/>
      <c r="G253" s="24"/>
      <c r="H253" s="638"/>
      <c r="I253" s="638"/>
      <c r="J253" s="638"/>
      <c r="K253" s="638"/>
      <c r="L253" s="638"/>
      <c r="M253" s="638"/>
      <c r="N253" s="638"/>
    </row>
    <row r="254" spans="1:14" x14ac:dyDescent="0.3">
      <c r="A254" s="638"/>
      <c r="B254" s="638"/>
      <c r="C254" s="638"/>
      <c r="D254" s="638"/>
      <c r="E254" s="24"/>
      <c r="F254" s="24"/>
      <c r="G254" s="24"/>
      <c r="H254" s="638"/>
      <c r="I254" s="638"/>
      <c r="J254" s="638"/>
      <c r="K254" s="638"/>
      <c r="L254" s="638"/>
      <c r="M254" s="638"/>
      <c r="N254" s="638"/>
    </row>
    <row r="255" spans="1:14" x14ac:dyDescent="0.3">
      <c r="A255" s="638"/>
      <c r="B255" s="638"/>
      <c r="C255" s="638"/>
      <c r="D255" s="638"/>
      <c r="E255" s="24"/>
      <c r="F255" s="24"/>
      <c r="G255" s="24"/>
      <c r="H255" s="638"/>
      <c r="I255" s="638"/>
      <c r="J255" s="638"/>
      <c r="K255" s="638"/>
      <c r="L255" s="638"/>
      <c r="M255" s="638"/>
      <c r="N255" s="638"/>
    </row>
    <row r="256" spans="1:14" x14ac:dyDescent="0.3">
      <c r="A256" s="638"/>
      <c r="B256" s="638"/>
      <c r="C256" s="638"/>
      <c r="D256" s="638"/>
      <c r="E256" s="24"/>
      <c r="F256" s="24"/>
      <c r="G256" s="24"/>
      <c r="H256" s="638"/>
      <c r="I256" s="638"/>
      <c r="J256" s="638"/>
      <c r="K256" s="638"/>
      <c r="L256" s="638"/>
      <c r="M256" s="638"/>
      <c r="N256" s="638"/>
    </row>
    <row r="257" spans="1:14" x14ac:dyDescent="0.3">
      <c r="A257" s="638"/>
      <c r="B257" s="638"/>
      <c r="C257" s="638"/>
      <c r="D257" s="638"/>
      <c r="E257" s="24"/>
      <c r="F257" s="24"/>
      <c r="G257" s="24"/>
      <c r="H257" s="638"/>
      <c r="I257" s="638"/>
      <c r="J257" s="638"/>
      <c r="K257" s="638"/>
      <c r="L257" s="638"/>
      <c r="M257" s="638"/>
      <c r="N257" s="638"/>
    </row>
    <row r="258" spans="1:14" x14ac:dyDescent="0.3">
      <c r="A258" s="638"/>
      <c r="B258" s="638"/>
      <c r="C258" s="638"/>
      <c r="D258" s="638"/>
      <c r="E258" s="24"/>
      <c r="F258" s="24"/>
      <c r="G258" s="24"/>
      <c r="H258" s="638"/>
      <c r="I258" s="638"/>
      <c r="J258" s="638"/>
      <c r="K258" s="638"/>
      <c r="L258" s="638"/>
      <c r="M258" s="638"/>
      <c r="N258" s="638"/>
    </row>
    <row r="259" spans="1:14" x14ac:dyDescent="0.3">
      <c r="A259" s="638"/>
      <c r="B259" s="638"/>
      <c r="C259" s="638"/>
      <c r="D259" s="638"/>
      <c r="E259" s="24"/>
      <c r="F259" s="24"/>
      <c r="G259" s="24"/>
      <c r="H259" s="638"/>
      <c r="I259" s="638"/>
      <c r="J259" s="638"/>
      <c r="K259" s="638"/>
      <c r="L259" s="638"/>
      <c r="M259" s="638"/>
      <c r="N259" s="638"/>
    </row>
    <row r="260" spans="1:14" x14ac:dyDescent="0.3">
      <c r="A260" s="638"/>
      <c r="B260" s="638"/>
      <c r="C260" s="638"/>
      <c r="D260" s="638"/>
      <c r="E260" s="24"/>
      <c r="F260" s="24"/>
      <c r="G260" s="24"/>
      <c r="H260" s="638"/>
      <c r="I260" s="638"/>
      <c r="J260" s="638"/>
      <c r="K260" s="638"/>
      <c r="L260" s="638"/>
      <c r="M260" s="638"/>
      <c r="N260" s="638"/>
    </row>
    <row r="261" spans="1:14" x14ac:dyDescent="0.3">
      <c r="A261" s="638"/>
      <c r="B261" s="638"/>
      <c r="C261" s="638"/>
      <c r="D261" s="638"/>
      <c r="E261" s="24"/>
      <c r="F261" s="24"/>
      <c r="G261" s="24"/>
      <c r="H261" s="638"/>
      <c r="I261" s="638"/>
      <c r="J261" s="638"/>
      <c r="K261" s="638"/>
      <c r="L261" s="638"/>
      <c r="M261" s="638"/>
      <c r="N261" s="638"/>
    </row>
    <row r="262" spans="1:14" x14ac:dyDescent="0.3">
      <c r="A262" s="638"/>
      <c r="B262" s="638"/>
      <c r="C262" s="638"/>
      <c r="D262" s="638"/>
      <c r="E262" s="24"/>
      <c r="F262" s="24"/>
      <c r="G262" s="24"/>
      <c r="H262" s="638"/>
      <c r="I262" s="638"/>
      <c r="J262" s="638"/>
      <c r="K262" s="638"/>
      <c r="L262" s="638"/>
      <c r="M262" s="638"/>
      <c r="N262" s="638"/>
    </row>
    <row r="263" spans="1:14" x14ac:dyDescent="0.3">
      <c r="A263" s="638"/>
      <c r="B263" s="638"/>
      <c r="C263" s="638"/>
      <c r="D263" s="638"/>
      <c r="E263" s="24"/>
      <c r="F263" s="24"/>
      <c r="G263" s="24"/>
      <c r="H263" s="638"/>
      <c r="I263" s="638"/>
      <c r="J263" s="638"/>
      <c r="K263" s="638"/>
      <c r="L263" s="638"/>
      <c r="M263" s="638"/>
      <c r="N263" s="638"/>
    </row>
    <row r="264" spans="1:14" x14ac:dyDescent="0.3">
      <c r="A264" s="638"/>
      <c r="B264" s="638"/>
      <c r="C264" s="638"/>
      <c r="D264" s="638"/>
      <c r="E264" s="24"/>
      <c r="F264" s="24"/>
      <c r="G264" s="24"/>
      <c r="H264" s="638"/>
      <c r="I264" s="638"/>
      <c r="J264" s="638"/>
      <c r="K264" s="638"/>
      <c r="L264" s="638"/>
      <c r="M264" s="638"/>
      <c r="N264" s="638"/>
    </row>
    <row r="265" spans="1:14" x14ac:dyDescent="0.3">
      <c r="A265" s="638"/>
      <c r="B265" s="638"/>
      <c r="C265" s="638"/>
      <c r="D265" s="638"/>
      <c r="E265" s="24"/>
      <c r="F265" s="24"/>
      <c r="G265" s="24"/>
      <c r="H265" s="638"/>
      <c r="I265" s="638"/>
      <c r="J265" s="638"/>
      <c r="K265" s="638"/>
      <c r="L265" s="638"/>
      <c r="M265" s="638"/>
      <c r="N265" s="638"/>
    </row>
    <row r="266" spans="1:14" x14ac:dyDescent="0.3">
      <c r="A266" s="638"/>
      <c r="B266" s="638"/>
      <c r="C266" s="638"/>
      <c r="D266" s="638"/>
      <c r="E266" s="24"/>
      <c r="F266" s="24"/>
      <c r="G266" s="24"/>
      <c r="H266" s="638"/>
      <c r="I266" s="638"/>
      <c r="J266" s="638"/>
      <c r="K266" s="638"/>
      <c r="L266" s="638"/>
      <c r="M266" s="638"/>
      <c r="N266" s="638"/>
    </row>
    <row r="267" spans="1:14" x14ac:dyDescent="0.3">
      <c r="A267" s="638"/>
      <c r="B267" s="638"/>
      <c r="C267" s="638"/>
      <c r="D267" s="638"/>
      <c r="E267" s="24"/>
      <c r="F267" s="24"/>
      <c r="G267" s="24"/>
      <c r="H267" s="638"/>
      <c r="I267" s="638"/>
      <c r="J267" s="638"/>
      <c r="K267" s="638"/>
      <c r="L267" s="638"/>
      <c r="M267" s="638"/>
      <c r="N267" s="638"/>
    </row>
    <row r="268" spans="1:14" x14ac:dyDescent="0.3">
      <c r="A268" s="638"/>
      <c r="B268" s="638"/>
      <c r="C268" s="638"/>
      <c r="D268" s="638"/>
      <c r="E268" s="24"/>
      <c r="F268" s="24"/>
      <c r="G268" s="24"/>
      <c r="H268" s="638"/>
      <c r="I268" s="638"/>
      <c r="J268" s="638"/>
      <c r="K268" s="638"/>
      <c r="L268" s="638"/>
      <c r="M268" s="638"/>
      <c r="N268" s="638"/>
    </row>
    <row r="269" spans="1:14" x14ac:dyDescent="0.3">
      <c r="A269" s="638"/>
      <c r="B269" s="638"/>
      <c r="C269" s="638"/>
      <c r="D269" s="638"/>
      <c r="E269" s="24"/>
      <c r="F269" s="24"/>
      <c r="G269" s="24"/>
      <c r="H269" s="638"/>
      <c r="I269" s="638"/>
      <c r="J269" s="638"/>
      <c r="K269" s="638"/>
      <c r="L269" s="638"/>
      <c r="M269" s="638"/>
      <c r="N269" s="638"/>
    </row>
    <row r="270" spans="1:14" x14ac:dyDescent="0.3">
      <c r="A270" s="638"/>
      <c r="B270" s="638"/>
      <c r="C270" s="638"/>
      <c r="D270" s="638"/>
      <c r="E270" s="24"/>
      <c r="F270" s="24"/>
      <c r="G270" s="24"/>
      <c r="H270" s="638"/>
      <c r="I270" s="638"/>
      <c r="J270" s="638"/>
      <c r="K270" s="638"/>
      <c r="L270" s="638"/>
      <c r="M270" s="638"/>
      <c r="N270" s="638"/>
    </row>
    <row r="271" spans="1:14" x14ac:dyDescent="0.3">
      <c r="A271" s="638"/>
      <c r="B271" s="638"/>
      <c r="C271" s="638"/>
      <c r="D271" s="638"/>
      <c r="E271" s="24"/>
      <c r="F271" s="24"/>
      <c r="G271" s="24"/>
      <c r="H271" s="638"/>
      <c r="I271" s="638"/>
      <c r="J271" s="638"/>
      <c r="K271" s="638"/>
      <c r="L271" s="638"/>
      <c r="M271" s="638"/>
      <c r="N271" s="638"/>
    </row>
    <row r="272" spans="1:14" x14ac:dyDescent="0.3">
      <c r="A272" s="638"/>
      <c r="B272" s="638"/>
      <c r="C272" s="638"/>
      <c r="D272" s="638"/>
      <c r="E272" s="24"/>
      <c r="F272" s="24"/>
      <c r="G272" s="24"/>
      <c r="H272" s="638"/>
      <c r="I272" s="638"/>
      <c r="J272" s="638"/>
      <c r="K272" s="638"/>
      <c r="L272" s="638"/>
      <c r="M272" s="638"/>
      <c r="N272" s="638"/>
    </row>
    <row r="273" spans="1:14" x14ac:dyDescent="0.3">
      <c r="A273" s="638"/>
      <c r="B273" s="638"/>
      <c r="C273" s="638"/>
      <c r="D273" s="638"/>
      <c r="E273" s="24"/>
      <c r="F273" s="24"/>
      <c r="G273" s="24"/>
      <c r="H273" s="638"/>
      <c r="I273" s="638"/>
      <c r="J273" s="638"/>
      <c r="K273" s="638"/>
      <c r="L273" s="638"/>
      <c r="M273" s="638"/>
      <c r="N273" s="638"/>
    </row>
    <row r="274" spans="1:14" x14ac:dyDescent="0.3">
      <c r="A274" s="638"/>
      <c r="B274" s="638"/>
      <c r="C274" s="638"/>
      <c r="D274" s="638"/>
      <c r="E274" s="24"/>
      <c r="F274" s="24"/>
      <c r="G274" s="24"/>
      <c r="H274" s="638"/>
      <c r="I274" s="638"/>
      <c r="J274" s="638"/>
      <c r="K274" s="638"/>
      <c r="L274" s="638"/>
      <c r="M274" s="638"/>
      <c r="N274" s="638"/>
    </row>
    <row r="275" spans="1:14" x14ac:dyDescent="0.3">
      <c r="A275" s="638"/>
      <c r="B275" s="638"/>
      <c r="C275" s="638"/>
      <c r="D275" s="638"/>
      <c r="E275" s="24"/>
      <c r="F275" s="24"/>
      <c r="G275" s="24"/>
      <c r="H275" s="638"/>
      <c r="I275" s="638"/>
      <c r="J275" s="638"/>
      <c r="K275" s="638"/>
      <c r="L275" s="638"/>
      <c r="M275" s="638"/>
      <c r="N275" s="638"/>
    </row>
    <row r="276" spans="1:14" x14ac:dyDescent="0.3">
      <c r="A276" s="638"/>
      <c r="B276" s="638"/>
      <c r="C276" s="638"/>
      <c r="D276" s="638"/>
      <c r="E276" s="24"/>
      <c r="F276" s="24"/>
      <c r="G276" s="24"/>
      <c r="H276" s="638"/>
      <c r="I276" s="638"/>
      <c r="J276" s="638"/>
      <c r="K276" s="638"/>
      <c r="L276" s="638"/>
      <c r="M276" s="638"/>
      <c r="N276" s="638"/>
    </row>
    <row r="277" spans="1:14" x14ac:dyDescent="0.3">
      <c r="A277" s="638"/>
      <c r="B277" s="638"/>
      <c r="C277" s="638"/>
      <c r="D277" s="638"/>
      <c r="E277" s="24"/>
      <c r="F277" s="24"/>
      <c r="G277" s="24"/>
      <c r="H277" s="638"/>
      <c r="I277" s="638"/>
      <c r="J277" s="638"/>
      <c r="K277" s="638"/>
      <c r="L277" s="638"/>
      <c r="M277" s="638"/>
      <c r="N277" s="638"/>
    </row>
    <row r="278" spans="1:14" x14ac:dyDescent="0.3">
      <c r="A278" s="638"/>
      <c r="B278" s="638"/>
      <c r="C278" s="638"/>
      <c r="D278" s="638"/>
      <c r="E278" s="24"/>
      <c r="F278" s="24"/>
      <c r="G278" s="24"/>
      <c r="H278" s="638"/>
      <c r="I278" s="638"/>
      <c r="J278" s="638"/>
      <c r="K278" s="638"/>
      <c r="L278" s="638"/>
      <c r="M278" s="638"/>
      <c r="N278" s="638"/>
    </row>
    <row r="279" spans="1:14" x14ac:dyDescent="0.3">
      <c r="A279" s="638"/>
      <c r="B279" s="638"/>
      <c r="C279" s="638"/>
      <c r="D279" s="638"/>
      <c r="E279" s="24"/>
      <c r="F279" s="24"/>
      <c r="G279" s="24"/>
      <c r="H279" s="638"/>
      <c r="I279" s="638"/>
      <c r="J279" s="638"/>
      <c r="K279" s="638"/>
      <c r="L279" s="638"/>
      <c r="M279" s="638"/>
      <c r="N279" s="638"/>
    </row>
    <row r="280" spans="1:14" x14ac:dyDescent="0.3">
      <c r="A280" s="638"/>
      <c r="B280" s="638"/>
      <c r="C280" s="638"/>
      <c r="D280" s="638"/>
      <c r="E280" s="24"/>
      <c r="F280" s="24"/>
      <c r="G280" s="24"/>
      <c r="H280" s="638"/>
      <c r="I280" s="638"/>
      <c r="J280" s="638"/>
      <c r="K280" s="638"/>
      <c r="L280" s="638"/>
      <c r="M280" s="638"/>
      <c r="N280" s="638"/>
    </row>
    <row r="281" spans="1:14" x14ac:dyDescent="0.3">
      <c r="A281" s="638"/>
      <c r="B281" s="638"/>
      <c r="C281" s="638"/>
      <c r="D281" s="638"/>
      <c r="E281" s="24"/>
      <c r="F281" s="24"/>
      <c r="G281" s="24"/>
      <c r="H281" s="638"/>
      <c r="I281" s="638"/>
      <c r="J281" s="638"/>
      <c r="K281" s="638"/>
      <c r="L281" s="638"/>
      <c r="M281" s="638"/>
      <c r="N281" s="638"/>
    </row>
    <row r="282" spans="1:14" x14ac:dyDescent="0.3">
      <c r="A282" s="638"/>
      <c r="B282" s="638"/>
      <c r="C282" s="638"/>
      <c r="D282" s="638"/>
      <c r="E282" s="24"/>
      <c r="F282" s="24"/>
      <c r="G282" s="24"/>
      <c r="H282" s="638"/>
      <c r="I282" s="638"/>
      <c r="J282" s="638"/>
      <c r="K282" s="638"/>
      <c r="L282" s="638"/>
      <c r="M282" s="638"/>
      <c r="N282" s="638"/>
    </row>
    <row r="283" spans="1:14" x14ac:dyDescent="0.3">
      <c r="A283" s="638"/>
      <c r="B283" s="638"/>
      <c r="C283" s="638"/>
      <c r="D283" s="638"/>
      <c r="E283" s="24"/>
      <c r="F283" s="24"/>
      <c r="G283" s="24"/>
      <c r="H283" s="638"/>
      <c r="I283" s="638"/>
      <c r="J283" s="638"/>
      <c r="K283" s="638"/>
      <c r="L283" s="638"/>
      <c r="M283" s="638"/>
      <c r="N283" s="638"/>
    </row>
    <row r="284" spans="1:14" x14ac:dyDescent="0.3">
      <c r="A284" s="638"/>
      <c r="B284" s="638"/>
      <c r="C284" s="638"/>
      <c r="D284" s="638"/>
      <c r="E284" s="24"/>
      <c r="F284" s="24"/>
      <c r="G284" s="24"/>
      <c r="H284" s="638"/>
      <c r="I284" s="638"/>
      <c r="J284" s="638"/>
      <c r="K284" s="638"/>
      <c r="L284" s="638"/>
      <c r="M284" s="638"/>
      <c r="N284" s="638"/>
    </row>
    <row r="285" spans="1:14" x14ac:dyDescent="0.3">
      <c r="A285" s="638"/>
      <c r="B285" s="638"/>
      <c r="C285" s="638"/>
      <c r="D285" s="638"/>
      <c r="E285" s="24"/>
      <c r="F285" s="24"/>
      <c r="G285" s="24"/>
      <c r="H285" s="638"/>
      <c r="I285" s="638"/>
      <c r="J285" s="638"/>
      <c r="K285" s="638"/>
      <c r="L285" s="638"/>
      <c r="M285" s="638"/>
      <c r="N285" s="638"/>
    </row>
    <row r="286" spans="1:14" x14ac:dyDescent="0.3">
      <c r="A286" s="638"/>
      <c r="B286" s="638"/>
      <c r="C286" s="638"/>
      <c r="D286" s="638"/>
      <c r="E286" s="24"/>
      <c r="F286" s="24"/>
      <c r="G286" s="24"/>
      <c r="H286" s="638"/>
      <c r="I286" s="638"/>
      <c r="J286" s="638"/>
      <c r="K286" s="638"/>
      <c r="L286" s="638"/>
      <c r="M286" s="638"/>
      <c r="N286" s="638"/>
    </row>
    <row r="287" spans="1:14" x14ac:dyDescent="0.3">
      <c r="A287" s="638"/>
      <c r="B287" s="638"/>
      <c r="C287" s="638"/>
      <c r="D287" s="638"/>
      <c r="E287" s="24"/>
      <c r="F287" s="24"/>
      <c r="G287" s="24"/>
      <c r="H287" s="638"/>
      <c r="I287" s="638"/>
      <c r="J287" s="638"/>
      <c r="K287" s="638"/>
      <c r="L287" s="638"/>
      <c r="M287" s="638"/>
      <c r="N287" s="638"/>
    </row>
    <row r="288" spans="1:14" x14ac:dyDescent="0.3">
      <c r="A288" s="638"/>
      <c r="B288" s="638"/>
      <c r="C288" s="638"/>
      <c r="D288" s="638"/>
      <c r="E288" s="24"/>
      <c r="F288" s="24"/>
      <c r="G288" s="24"/>
      <c r="H288" s="638"/>
      <c r="I288" s="638"/>
      <c r="J288" s="638"/>
      <c r="K288" s="638"/>
      <c r="L288" s="638"/>
      <c r="M288" s="638"/>
      <c r="N288" s="638"/>
    </row>
    <row r="289" spans="1:14" x14ac:dyDescent="0.3">
      <c r="A289" s="638"/>
      <c r="B289" s="638"/>
      <c r="C289" s="638"/>
      <c r="D289" s="638"/>
      <c r="E289" s="24"/>
      <c r="F289" s="24"/>
      <c r="G289" s="24"/>
      <c r="H289" s="638"/>
      <c r="I289" s="638"/>
      <c r="J289" s="638"/>
      <c r="K289" s="638"/>
      <c r="L289" s="638"/>
      <c r="M289" s="638"/>
      <c r="N289" s="638"/>
    </row>
    <row r="290" spans="1:14" x14ac:dyDescent="0.3">
      <c r="A290" s="638"/>
      <c r="B290" s="638"/>
      <c r="C290" s="638"/>
      <c r="D290" s="638"/>
      <c r="E290" s="24"/>
      <c r="F290" s="24"/>
      <c r="G290" s="24"/>
      <c r="H290" s="638"/>
      <c r="I290" s="638"/>
      <c r="J290" s="638"/>
      <c r="K290" s="638"/>
      <c r="L290" s="638"/>
      <c r="M290" s="638"/>
      <c r="N290" s="638"/>
    </row>
    <row r="291" spans="1:14" x14ac:dyDescent="0.3">
      <c r="A291" s="638"/>
      <c r="B291" s="638"/>
      <c r="C291" s="638"/>
      <c r="D291" s="638"/>
      <c r="E291" s="24"/>
      <c r="F291" s="24"/>
      <c r="G291" s="24"/>
      <c r="H291" s="638"/>
      <c r="I291" s="638"/>
      <c r="J291" s="638"/>
      <c r="K291" s="638"/>
      <c r="L291" s="638"/>
      <c r="M291" s="638"/>
      <c r="N291" s="638"/>
    </row>
    <row r="292" spans="1:14" x14ac:dyDescent="0.3">
      <c r="A292" s="638"/>
      <c r="B292" s="638"/>
      <c r="C292" s="638"/>
      <c r="D292" s="638"/>
      <c r="E292" s="24"/>
      <c r="F292" s="24"/>
      <c r="G292" s="24"/>
      <c r="H292" s="638"/>
      <c r="I292" s="638"/>
      <c r="J292" s="638"/>
      <c r="K292" s="638"/>
      <c r="L292" s="638"/>
      <c r="M292" s="638"/>
      <c r="N292" s="638"/>
    </row>
    <row r="293" spans="1:14" x14ac:dyDescent="0.3">
      <c r="A293" s="638"/>
      <c r="B293" s="638"/>
      <c r="C293" s="638"/>
      <c r="D293" s="638"/>
      <c r="E293" s="24"/>
      <c r="F293" s="24"/>
      <c r="G293" s="24"/>
      <c r="H293" s="638"/>
      <c r="I293" s="638"/>
      <c r="J293" s="638"/>
      <c r="K293" s="638"/>
      <c r="L293" s="638"/>
      <c r="M293" s="638"/>
      <c r="N293" s="638"/>
    </row>
    <row r="294" spans="1:14" x14ac:dyDescent="0.3">
      <c r="A294" s="638"/>
      <c r="B294" s="638"/>
      <c r="C294" s="638"/>
      <c r="D294" s="638"/>
      <c r="E294" s="24"/>
      <c r="F294" s="24"/>
      <c r="G294" s="24"/>
      <c r="H294" s="638"/>
      <c r="I294" s="638"/>
      <c r="J294" s="638"/>
      <c r="K294" s="638"/>
      <c r="L294" s="638"/>
      <c r="M294" s="638"/>
      <c r="N294" s="638"/>
    </row>
    <row r="295" spans="1:14" x14ac:dyDescent="0.3">
      <c r="A295" s="638"/>
      <c r="B295" s="638"/>
      <c r="C295" s="638"/>
      <c r="D295" s="638"/>
      <c r="E295" s="24"/>
      <c r="F295" s="24"/>
      <c r="G295" s="24"/>
      <c r="H295" s="638"/>
      <c r="I295" s="638"/>
      <c r="J295" s="638"/>
      <c r="K295" s="638"/>
      <c r="L295" s="638"/>
      <c r="M295" s="638"/>
      <c r="N295" s="638"/>
    </row>
    <row r="296" spans="1:14" x14ac:dyDescent="0.3">
      <c r="A296" s="638"/>
      <c r="B296" s="638"/>
      <c r="C296" s="638"/>
      <c r="D296" s="638"/>
      <c r="E296" s="24"/>
      <c r="F296" s="24"/>
      <c r="G296" s="24"/>
      <c r="H296" s="638"/>
      <c r="I296" s="638"/>
      <c r="J296" s="638"/>
      <c r="K296" s="638"/>
      <c r="L296" s="638"/>
      <c r="M296" s="638"/>
      <c r="N296" s="638"/>
    </row>
    <row r="297" spans="1:14" x14ac:dyDescent="0.3">
      <c r="A297" s="638"/>
      <c r="B297" s="638"/>
      <c r="C297" s="638"/>
      <c r="D297" s="638"/>
      <c r="E297" s="24"/>
      <c r="F297" s="24"/>
      <c r="G297" s="24"/>
      <c r="H297" s="638"/>
      <c r="I297" s="638"/>
      <c r="J297" s="638"/>
      <c r="K297" s="638"/>
      <c r="L297" s="638"/>
      <c r="M297" s="638"/>
      <c r="N297" s="638"/>
    </row>
    <row r="298" spans="1:14" x14ac:dyDescent="0.3">
      <c r="A298" s="638"/>
      <c r="B298" s="638"/>
      <c r="C298" s="638"/>
      <c r="D298" s="638"/>
      <c r="E298" s="24"/>
      <c r="F298" s="24"/>
      <c r="G298" s="24"/>
      <c r="H298" s="638"/>
      <c r="I298" s="638"/>
      <c r="J298" s="638"/>
      <c r="K298" s="638"/>
      <c r="L298" s="638"/>
      <c r="M298" s="638"/>
      <c r="N298" s="638"/>
    </row>
    <row r="299" spans="1:14" x14ac:dyDescent="0.3">
      <c r="A299" s="638"/>
      <c r="B299" s="638"/>
      <c r="C299" s="638"/>
      <c r="D299" s="638"/>
      <c r="E299" s="24"/>
      <c r="F299" s="24"/>
      <c r="G299" s="24"/>
      <c r="H299" s="638"/>
      <c r="I299" s="638"/>
      <c r="J299" s="638"/>
      <c r="K299" s="638"/>
      <c r="L299" s="638"/>
      <c r="M299" s="638"/>
      <c r="N299" s="638"/>
    </row>
    <row r="300" spans="1:14" x14ac:dyDescent="0.3">
      <c r="A300" s="638"/>
      <c r="B300" s="638"/>
      <c r="C300" s="638"/>
      <c r="D300" s="638"/>
      <c r="E300" s="24"/>
      <c r="F300" s="24"/>
      <c r="G300" s="24"/>
      <c r="H300" s="638"/>
      <c r="I300" s="638"/>
      <c r="J300" s="638"/>
      <c r="K300" s="638"/>
      <c r="L300" s="638"/>
      <c r="M300" s="638"/>
      <c r="N300" s="638"/>
    </row>
    <row r="301" spans="1:14" x14ac:dyDescent="0.3">
      <c r="A301" s="638"/>
      <c r="B301" s="638"/>
      <c r="C301" s="638"/>
      <c r="D301" s="638"/>
      <c r="E301" s="24"/>
      <c r="F301" s="24"/>
      <c r="G301" s="24"/>
      <c r="H301" s="638"/>
      <c r="I301" s="638"/>
      <c r="J301" s="638"/>
      <c r="K301" s="638"/>
      <c r="L301" s="638"/>
      <c r="M301" s="638"/>
      <c r="N301" s="638"/>
    </row>
    <row r="302" spans="1:14" x14ac:dyDescent="0.3">
      <c r="A302" s="638"/>
      <c r="B302" s="638"/>
      <c r="C302" s="638"/>
      <c r="D302" s="638"/>
      <c r="E302" s="24"/>
      <c r="F302" s="24"/>
      <c r="G302" s="24"/>
      <c r="H302" s="638"/>
      <c r="I302" s="638"/>
      <c r="J302" s="638"/>
      <c r="K302" s="638"/>
      <c r="L302" s="638"/>
      <c r="M302" s="638"/>
      <c r="N302" s="638"/>
    </row>
    <row r="303" spans="1:14" x14ac:dyDescent="0.3">
      <c r="A303" s="638"/>
      <c r="B303" s="638"/>
      <c r="C303" s="638"/>
      <c r="D303" s="638"/>
      <c r="E303" s="24"/>
      <c r="F303" s="24"/>
      <c r="G303" s="24"/>
      <c r="H303" s="638"/>
      <c r="I303" s="638"/>
      <c r="J303" s="638"/>
      <c r="K303" s="638"/>
      <c r="L303" s="638"/>
      <c r="M303" s="638"/>
      <c r="N303" s="638"/>
    </row>
    <row r="304" spans="1:14" x14ac:dyDescent="0.3">
      <c r="A304" s="638"/>
      <c r="B304" s="638"/>
      <c r="C304" s="638"/>
      <c r="D304" s="638"/>
      <c r="E304" s="24"/>
      <c r="F304" s="24"/>
      <c r="G304" s="24"/>
      <c r="H304" s="638"/>
      <c r="I304" s="638"/>
      <c r="J304" s="638"/>
      <c r="K304" s="638"/>
      <c r="L304" s="638"/>
      <c r="M304" s="638"/>
      <c r="N304" s="638"/>
    </row>
    <row r="305" spans="1:14" x14ac:dyDescent="0.3">
      <c r="A305" s="638"/>
      <c r="B305" s="638"/>
      <c r="C305" s="638"/>
      <c r="D305" s="638"/>
      <c r="E305" s="24"/>
      <c r="F305" s="24"/>
      <c r="G305" s="24"/>
      <c r="H305" s="638"/>
      <c r="I305" s="638"/>
      <c r="J305" s="638"/>
      <c r="K305" s="638"/>
      <c r="L305" s="638"/>
      <c r="M305" s="638"/>
      <c r="N305" s="638"/>
    </row>
    <row r="306" spans="1:14" x14ac:dyDescent="0.3">
      <c r="A306" s="638"/>
      <c r="B306" s="638"/>
      <c r="C306" s="638"/>
      <c r="D306" s="638"/>
      <c r="E306" s="24"/>
      <c r="F306" s="24"/>
      <c r="G306" s="24"/>
      <c r="H306" s="638"/>
      <c r="I306" s="638"/>
      <c r="J306" s="638"/>
      <c r="K306" s="638"/>
      <c r="L306" s="638"/>
      <c r="M306" s="638"/>
      <c r="N306" s="638"/>
    </row>
    <row r="307" spans="1:14" x14ac:dyDescent="0.3">
      <c r="A307" s="638"/>
      <c r="B307" s="638"/>
      <c r="C307" s="638"/>
      <c r="D307" s="638"/>
      <c r="E307" s="24"/>
      <c r="F307" s="24"/>
      <c r="G307" s="24"/>
      <c r="H307" s="638"/>
      <c r="I307" s="638"/>
      <c r="J307" s="638"/>
      <c r="K307" s="638"/>
      <c r="L307" s="638"/>
      <c r="M307" s="638"/>
      <c r="N307" s="638"/>
    </row>
    <row r="308" spans="1:14" x14ac:dyDescent="0.3">
      <c r="A308" s="638"/>
      <c r="B308" s="638"/>
      <c r="C308" s="638"/>
      <c r="D308" s="638"/>
      <c r="E308" s="24"/>
      <c r="F308" s="24"/>
      <c r="G308" s="24"/>
      <c r="H308" s="638"/>
      <c r="I308" s="638"/>
      <c r="J308" s="638"/>
      <c r="K308" s="638"/>
      <c r="L308" s="638"/>
      <c r="M308" s="638"/>
      <c r="N308" s="638"/>
    </row>
    <row r="309" spans="1:14" x14ac:dyDescent="0.3">
      <c r="A309" s="638"/>
      <c r="B309" s="638"/>
      <c r="C309" s="638"/>
      <c r="D309" s="638"/>
      <c r="E309" s="24"/>
      <c r="F309" s="24"/>
      <c r="G309" s="24"/>
      <c r="H309" s="638"/>
      <c r="I309" s="638"/>
      <c r="J309" s="638"/>
      <c r="K309" s="638"/>
      <c r="L309" s="638"/>
      <c r="M309" s="638"/>
      <c r="N309" s="638"/>
    </row>
    <row r="310" spans="1:14" x14ac:dyDescent="0.3">
      <c r="A310" s="638"/>
      <c r="B310" s="638"/>
      <c r="C310" s="638"/>
      <c r="D310" s="638"/>
      <c r="E310" s="24"/>
      <c r="F310" s="24"/>
      <c r="G310" s="24"/>
      <c r="H310" s="638"/>
      <c r="I310" s="638"/>
      <c r="J310" s="638"/>
      <c r="K310" s="638"/>
      <c r="L310" s="638"/>
      <c r="M310" s="638"/>
      <c r="N310" s="638"/>
    </row>
    <row r="311" spans="1:14" x14ac:dyDescent="0.3">
      <c r="A311" s="638"/>
      <c r="B311" s="638"/>
      <c r="C311" s="638"/>
      <c r="D311" s="638"/>
      <c r="E311" s="24"/>
      <c r="F311" s="24"/>
      <c r="G311" s="24"/>
      <c r="H311" s="638"/>
      <c r="I311" s="638"/>
      <c r="J311" s="638"/>
      <c r="K311" s="638"/>
      <c r="L311" s="638"/>
      <c r="M311" s="638"/>
      <c r="N311" s="638"/>
    </row>
    <row r="312" spans="1:14" x14ac:dyDescent="0.3">
      <c r="A312" s="638"/>
      <c r="B312" s="638"/>
      <c r="C312" s="638"/>
      <c r="D312" s="638"/>
      <c r="E312" s="24"/>
      <c r="F312" s="24"/>
      <c r="G312" s="24"/>
      <c r="H312" s="638"/>
      <c r="I312" s="638"/>
      <c r="J312" s="638"/>
      <c r="K312" s="638"/>
      <c r="L312" s="638"/>
      <c r="M312" s="638"/>
      <c r="N312" s="638"/>
    </row>
    <row r="313" spans="1:14" x14ac:dyDescent="0.3">
      <c r="A313" s="638"/>
      <c r="B313" s="638"/>
      <c r="C313" s="638"/>
      <c r="D313" s="638"/>
      <c r="E313" s="24"/>
      <c r="F313" s="24"/>
      <c r="G313" s="24"/>
      <c r="H313" s="638"/>
      <c r="I313" s="638"/>
      <c r="J313" s="638"/>
      <c r="K313" s="638"/>
      <c r="L313" s="638"/>
      <c r="M313" s="638"/>
      <c r="N313" s="638"/>
    </row>
    <row r="314" spans="1:14" x14ac:dyDescent="0.3">
      <c r="A314" s="638"/>
      <c r="B314" s="638"/>
      <c r="C314" s="638"/>
      <c r="D314" s="638"/>
      <c r="E314" s="24"/>
      <c r="F314" s="24"/>
      <c r="G314" s="24"/>
      <c r="H314" s="638"/>
      <c r="I314" s="638"/>
      <c r="J314" s="638"/>
      <c r="K314" s="638"/>
      <c r="L314" s="638"/>
      <c r="M314" s="638"/>
      <c r="N314" s="638"/>
    </row>
    <row r="315" spans="1:14" x14ac:dyDescent="0.3">
      <c r="A315" s="638"/>
      <c r="B315" s="638"/>
      <c r="C315" s="638"/>
      <c r="D315" s="638"/>
      <c r="E315" s="24"/>
      <c r="F315" s="24"/>
      <c r="G315" s="24"/>
      <c r="H315" s="638"/>
      <c r="I315" s="638"/>
      <c r="J315" s="638"/>
      <c r="K315" s="638"/>
      <c r="L315" s="638"/>
      <c r="M315" s="638"/>
      <c r="N315" s="638"/>
    </row>
    <row r="316" spans="1:14" x14ac:dyDescent="0.3">
      <c r="A316" s="638"/>
      <c r="B316" s="638"/>
      <c r="C316" s="638"/>
      <c r="D316" s="638"/>
      <c r="E316" s="24"/>
      <c r="F316" s="24"/>
      <c r="G316" s="24"/>
      <c r="H316" s="638"/>
      <c r="I316" s="638"/>
      <c r="J316" s="638"/>
      <c r="K316" s="638"/>
      <c r="L316" s="638"/>
      <c r="M316" s="638"/>
      <c r="N316" s="638"/>
    </row>
    <row r="317" spans="1:14" x14ac:dyDescent="0.3">
      <c r="A317" s="638"/>
      <c r="B317" s="638"/>
      <c r="C317" s="638"/>
      <c r="D317" s="638"/>
      <c r="E317" s="24"/>
      <c r="F317" s="24"/>
      <c r="G317" s="24"/>
      <c r="H317" s="638"/>
      <c r="I317" s="638"/>
      <c r="J317" s="638"/>
      <c r="K317" s="638"/>
      <c r="L317" s="638"/>
      <c r="M317" s="638"/>
      <c r="N317" s="638"/>
    </row>
    <row r="318" spans="1:14" x14ac:dyDescent="0.3">
      <c r="A318" s="638"/>
      <c r="B318" s="638"/>
      <c r="C318" s="638"/>
      <c r="D318" s="638"/>
      <c r="E318" s="24"/>
      <c r="F318" s="24"/>
      <c r="G318" s="24"/>
      <c r="H318" s="638"/>
      <c r="I318" s="638"/>
      <c r="J318" s="638"/>
      <c r="K318" s="638"/>
      <c r="L318" s="638"/>
      <c r="M318" s="638"/>
      <c r="N318" s="638"/>
    </row>
    <row r="319" spans="1:14" x14ac:dyDescent="0.3">
      <c r="A319" s="638"/>
      <c r="B319" s="638"/>
      <c r="C319" s="638"/>
      <c r="D319" s="638"/>
      <c r="E319" s="24"/>
      <c r="F319" s="24"/>
      <c r="G319" s="24"/>
      <c r="H319" s="638"/>
      <c r="I319" s="638"/>
      <c r="J319" s="638"/>
      <c r="K319" s="638"/>
      <c r="L319" s="638"/>
      <c r="M319" s="638"/>
      <c r="N319" s="638"/>
    </row>
    <row r="320" spans="1:14" x14ac:dyDescent="0.3">
      <c r="A320" s="638"/>
      <c r="B320" s="638"/>
      <c r="C320" s="638"/>
      <c r="D320" s="638"/>
      <c r="E320" s="24"/>
      <c r="F320" s="24"/>
      <c r="G320" s="24"/>
      <c r="H320" s="638"/>
      <c r="I320" s="638"/>
      <c r="J320" s="638"/>
      <c r="K320" s="638"/>
      <c r="L320" s="638"/>
      <c r="M320" s="638"/>
      <c r="N320" s="638"/>
    </row>
    <row r="321" spans="1:14" x14ac:dyDescent="0.3">
      <c r="A321" s="638"/>
      <c r="B321" s="638"/>
      <c r="C321" s="638"/>
      <c r="D321" s="638"/>
      <c r="E321" s="24"/>
      <c r="F321" s="24"/>
      <c r="G321" s="24"/>
      <c r="H321" s="638"/>
      <c r="I321" s="638"/>
      <c r="J321" s="638"/>
      <c r="K321" s="638"/>
      <c r="L321" s="638"/>
      <c r="M321" s="638"/>
      <c r="N321" s="638"/>
    </row>
    <row r="322" spans="1:14" x14ac:dyDescent="0.3">
      <c r="A322" s="638"/>
      <c r="B322" s="638"/>
      <c r="C322" s="638"/>
      <c r="D322" s="638"/>
      <c r="E322" s="24"/>
      <c r="F322" s="24"/>
      <c r="G322" s="24"/>
      <c r="H322" s="638"/>
      <c r="I322" s="638"/>
      <c r="J322" s="638"/>
      <c r="K322" s="638"/>
      <c r="L322" s="638"/>
      <c r="M322" s="638"/>
      <c r="N322" s="638"/>
    </row>
    <row r="323" spans="1:14" x14ac:dyDescent="0.3">
      <c r="A323" s="638"/>
      <c r="B323" s="638"/>
      <c r="C323" s="638"/>
      <c r="D323" s="638"/>
      <c r="E323" s="24"/>
      <c r="F323" s="24"/>
      <c r="G323" s="24"/>
      <c r="H323" s="638"/>
      <c r="I323" s="638"/>
      <c r="J323" s="638"/>
      <c r="K323" s="638"/>
      <c r="L323" s="638"/>
      <c r="M323" s="638"/>
      <c r="N323" s="638"/>
    </row>
    <row r="324" spans="1:14" x14ac:dyDescent="0.3">
      <c r="A324" s="638"/>
      <c r="B324" s="638"/>
      <c r="C324" s="638"/>
      <c r="D324" s="638"/>
      <c r="E324" s="24"/>
      <c r="F324" s="24"/>
      <c r="G324" s="24"/>
      <c r="H324" s="638"/>
      <c r="I324" s="638"/>
      <c r="J324" s="638"/>
      <c r="K324" s="638"/>
      <c r="L324" s="638"/>
      <c r="M324" s="638"/>
      <c r="N324" s="638"/>
    </row>
    <row r="325" spans="1:14" x14ac:dyDescent="0.3">
      <c r="A325" s="638"/>
      <c r="B325" s="638"/>
      <c r="C325" s="638"/>
      <c r="D325" s="638"/>
      <c r="E325" s="24"/>
      <c r="F325" s="24"/>
      <c r="G325" s="24"/>
      <c r="H325" s="638"/>
      <c r="I325" s="638"/>
      <c r="J325" s="638"/>
      <c r="K325" s="638"/>
      <c r="L325" s="638"/>
      <c r="M325" s="638"/>
      <c r="N325" s="638"/>
    </row>
    <row r="326" spans="1:14" x14ac:dyDescent="0.3">
      <c r="A326" s="638"/>
      <c r="B326" s="638"/>
      <c r="C326" s="638"/>
      <c r="D326" s="638"/>
      <c r="E326" s="24"/>
      <c r="F326" s="24"/>
      <c r="G326" s="24"/>
      <c r="H326" s="638"/>
      <c r="I326" s="638"/>
      <c r="J326" s="638"/>
      <c r="K326" s="638"/>
      <c r="L326" s="638"/>
      <c r="M326" s="638"/>
      <c r="N326" s="638"/>
    </row>
    <row r="327" spans="1:14" x14ac:dyDescent="0.3">
      <c r="A327" s="638"/>
      <c r="B327" s="638"/>
      <c r="C327" s="638"/>
      <c r="D327" s="638"/>
      <c r="E327" s="24"/>
      <c r="F327" s="24"/>
      <c r="G327" s="24"/>
      <c r="H327" s="638"/>
      <c r="I327" s="638"/>
      <c r="J327" s="638"/>
      <c r="K327" s="638"/>
      <c r="L327" s="638"/>
      <c r="M327" s="638"/>
      <c r="N327" s="638"/>
    </row>
    <row r="328" spans="1:14" x14ac:dyDescent="0.3">
      <c r="A328" s="638"/>
      <c r="B328" s="638"/>
      <c r="C328" s="638"/>
      <c r="D328" s="638"/>
      <c r="E328" s="24"/>
      <c r="F328" s="24"/>
      <c r="G328" s="24"/>
      <c r="H328" s="638"/>
      <c r="I328" s="638"/>
      <c r="J328" s="638"/>
      <c r="K328" s="638"/>
      <c r="L328" s="638"/>
      <c r="M328" s="638"/>
      <c r="N328" s="638"/>
    </row>
    <row r="329" spans="1:14" x14ac:dyDescent="0.3">
      <c r="A329" s="638"/>
      <c r="B329" s="638"/>
      <c r="C329" s="638"/>
      <c r="D329" s="638"/>
      <c r="E329" s="24"/>
      <c r="F329" s="24"/>
      <c r="G329" s="24"/>
      <c r="H329" s="638"/>
      <c r="I329" s="638"/>
      <c r="J329" s="638"/>
      <c r="K329" s="638"/>
      <c r="L329" s="638"/>
      <c r="M329" s="638"/>
      <c r="N329" s="638"/>
    </row>
    <row r="330" spans="1:14" x14ac:dyDescent="0.3">
      <c r="A330" s="638"/>
      <c r="B330" s="638"/>
      <c r="C330" s="638"/>
      <c r="D330" s="638"/>
      <c r="E330" s="24"/>
      <c r="F330" s="24"/>
      <c r="G330" s="24"/>
      <c r="H330" s="638"/>
      <c r="I330" s="638"/>
      <c r="J330" s="638"/>
      <c r="K330" s="638"/>
      <c r="L330" s="638"/>
      <c r="M330" s="638"/>
      <c r="N330" s="638"/>
    </row>
    <row r="331" spans="1:14" x14ac:dyDescent="0.3">
      <c r="A331" s="638"/>
      <c r="B331" s="638"/>
      <c r="C331" s="638"/>
      <c r="D331" s="638"/>
      <c r="E331" s="24"/>
      <c r="F331" s="24"/>
      <c r="G331" s="24"/>
      <c r="H331" s="638"/>
      <c r="I331" s="638"/>
      <c r="J331" s="638"/>
      <c r="K331" s="638"/>
      <c r="L331" s="638"/>
      <c r="M331" s="638"/>
      <c r="N331" s="638"/>
    </row>
    <row r="332" spans="1:14" x14ac:dyDescent="0.3">
      <c r="A332" s="638"/>
      <c r="B332" s="638"/>
      <c r="C332" s="638"/>
      <c r="D332" s="638"/>
      <c r="E332" s="24"/>
      <c r="F332" s="24"/>
      <c r="G332" s="24"/>
      <c r="H332" s="638"/>
      <c r="I332" s="638"/>
      <c r="J332" s="638"/>
      <c r="K332" s="638"/>
      <c r="L332" s="638"/>
      <c r="M332" s="638"/>
      <c r="N332" s="638"/>
    </row>
    <row r="333" spans="1:14" x14ac:dyDescent="0.3">
      <c r="A333" s="638"/>
      <c r="B333" s="638"/>
      <c r="C333" s="638"/>
      <c r="D333" s="638"/>
      <c r="E333" s="24"/>
      <c r="F333" s="24"/>
      <c r="G333" s="24"/>
      <c r="H333" s="638"/>
      <c r="I333" s="638"/>
      <c r="J333" s="638"/>
      <c r="K333" s="638"/>
      <c r="L333" s="638"/>
      <c r="M333" s="638"/>
      <c r="N333" s="638"/>
    </row>
    <row r="334" spans="1:14" x14ac:dyDescent="0.3">
      <c r="A334" s="638"/>
      <c r="B334" s="638"/>
      <c r="C334" s="638"/>
      <c r="D334" s="638"/>
      <c r="E334" s="24"/>
      <c r="F334" s="24"/>
      <c r="G334" s="24"/>
      <c r="H334" s="638"/>
      <c r="I334" s="638"/>
      <c r="J334" s="638"/>
      <c r="K334" s="638"/>
      <c r="L334" s="638"/>
      <c r="M334" s="638"/>
      <c r="N334" s="638"/>
    </row>
    <row r="335" spans="1:14" x14ac:dyDescent="0.3">
      <c r="A335" s="638"/>
      <c r="B335" s="638"/>
      <c r="C335" s="638"/>
      <c r="D335" s="638"/>
      <c r="E335" s="24"/>
      <c r="F335" s="24"/>
      <c r="G335" s="24"/>
      <c r="H335" s="638"/>
      <c r="I335" s="638"/>
      <c r="J335" s="638"/>
      <c r="K335" s="638"/>
      <c r="L335" s="638"/>
      <c r="M335" s="638"/>
      <c r="N335" s="638"/>
    </row>
    <row r="336" spans="1:14" x14ac:dyDescent="0.3">
      <c r="A336" s="638"/>
      <c r="B336" s="638"/>
      <c r="C336" s="638"/>
      <c r="D336" s="638"/>
      <c r="E336" s="24"/>
      <c r="F336" s="24"/>
      <c r="G336" s="24"/>
      <c r="H336" s="638"/>
      <c r="I336" s="638"/>
      <c r="J336" s="638"/>
      <c r="K336" s="638"/>
      <c r="L336" s="638"/>
      <c r="M336" s="638"/>
      <c r="N336" s="638"/>
    </row>
    <row r="337" spans="1:14" x14ac:dyDescent="0.3">
      <c r="A337" s="638"/>
      <c r="B337" s="638"/>
      <c r="C337" s="638"/>
      <c r="D337" s="638"/>
      <c r="E337" s="24"/>
      <c r="F337" s="24"/>
      <c r="G337" s="24"/>
      <c r="H337" s="638"/>
      <c r="I337" s="638"/>
      <c r="J337" s="638"/>
      <c r="K337" s="638"/>
      <c r="L337" s="638"/>
      <c r="M337" s="638"/>
      <c r="N337" s="638"/>
    </row>
    <row r="338" spans="1:14" x14ac:dyDescent="0.3">
      <c r="A338" s="638"/>
      <c r="B338" s="638"/>
      <c r="C338" s="638"/>
      <c r="D338" s="638"/>
      <c r="E338" s="24"/>
      <c r="F338" s="24"/>
      <c r="G338" s="24"/>
      <c r="H338" s="638"/>
      <c r="I338" s="638"/>
      <c r="J338" s="638"/>
      <c r="K338" s="638"/>
      <c r="L338" s="638"/>
      <c r="M338" s="638"/>
      <c r="N338" s="638"/>
    </row>
    <row r="339" spans="1:14" x14ac:dyDescent="0.3">
      <c r="A339" s="638"/>
      <c r="B339" s="638"/>
      <c r="C339" s="638"/>
      <c r="D339" s="638"/>
      <c r="E339" s="24"/>
      <c r="F339" s="24"/>
      <c r="G339" s="24"/>
      <c r="H339" s="638"/>
      <c r="I339" s="638"/>
      <c r="J339" s="638"/>
      <c r="K339" s="638"/>
      <c r="L339" s="638"/>
      <c r="M339" s="638"/>
      <c r="N339" s="638"/>
    </row>
    <row r="340" spans="1:14" x14ac:dyDescent="0.3">
      <c r="A340" s="638"/>
      <c r="B340" s="638"/>
      <c r="C340" s="638"/>
      <c r="D340" s="638"/>
      <c r="E340" s="24"/>
      <c r="F340" s="24"/>
      <c r="G340" s="24"/>
      <c r="H340" s="638"/>
      <c r="I340" s="638"/>
      <c r="J340" s="638"/>
      <c r="K340" s="638"/>
      <c r="L340" s="638"/>
      <c r="M340" s="638"/>
      <c r="N340" s="638"/>
    </row>
    <row r="341" spans="1:14" x14ac:dyDescent="0.3">
      <c r="A341" s="638"/>
      <c r="B341" s="638"/>
      <c r="C341" s="638"/>
      <c r="D341" s="638"/>
      <c r="E341" s="24"/>
      <c r="F341" s="24"/>
      <c r="G341" s="24"/>
      <c r="H341" s="638"/>
      <c r="I341" s="638"/>
      <c r="J341" s="638"/>
      <c r="K341" s="638"/>
      <c r="L341" s="638"/>
      <c r="M341" s="638"/>
      <c r="N341" s="638"/>
    </row>
    <row r="342" spans="1:14" x14ac:dyDescent="0.3">
      <c r="A342" s="638"/>
      <c r="B342" s="638"/>
      <c r="C342" s="638"/>
      <c r="D342" s="638"/>
      <c r="E342" s="24"/>
      <c r="F342" s="24"/>
      <c r="G342" s="24"/>
      <c r="H342" s="638"/>
      <c r="I342" s="638"/>
      <c r="J342" s="638"/>
      <c r="K342" s="638"/>
      <c r="L342" s="638"/>
      <c r="M342" s="638"/>
      <c r="N342" s="638"/>
    </row>
    <row r="343" spans="1:14" x14ac:dyDescent="0.3">
      <c r="A343" s="638"/>
      <c r="B343" s="638"/>
      <c r="C343" s="638"/>
      <c r="D343" s="638"/>
      <c r="E343" s="24"/>
      <c r="F343" s="24"/>
      <c r="G343" s="24"/>
      <c r="H343" s="638"/>
      <c r="I343" s="638"/>
      <c r="J343" s="638"/>
      <c r="K343" s="638"/>
      <c r="L343" s="638"/>
      <c r="M343" s="638"/>
      <c r="N343" s="638"/>
    </row>
    <row r="344" spans="1:14" x14ac:dyDescent="0.3">
      <c r="A344" s="638"/>
      <c r="B344" s="638"/>
      <c r="C344" s="638"/>
      <c r="D344" s="638"/>
      <c r="E344" s="24"/>
      <c r="F344" s="24"/>
      <c r="G344" s="24"/>
      <c r="H344" s="638"/>
      <c r="I344" s="638"/>
      <c r="J344" s="638"/>
      <c r="K344" s="638"/>
      <c r="L344" s="638"/>
      <c r="M344" s="638"/>
      <c r="N344" s="638"/>
    </row>
    <row r="345" spans="1:14" x14ac:dyDescent="0.3">
      <c r="A345" s="638"/>
      <c r="B345" s="638"/>
      <c r="C345" s="638"/>
      <c r="D345" s="638"/>
      <c r="E345" s="24"/>
      <c r="F345" s="24"/>
      <c r="G345" s="24"/>
      <c r="H345" s="638"/>
      <c r="I345" s="638"/>
      <c r="J345" s="638"/>
      <c r="K345" s="638"/>
      <c r="L345" s="638"/>
      <c r="M345" s="638"/>
      <c r="N345" s="638"/>
    </row>
    <row r="346" spans="1:14" x14ac:dyDescent="0.3">
      <c r="A346" s="638"/>
      <c r="B346" s="638"/>
      <c r="C346" s="638"/>
      <c r="D346" s="638"/>
      <c r="E346" s="24"/>
      <c r="F346" s="24"/>
      <c r="G346" s="24"/>
      <c r="H346" s="638"/>
      <c r="I346" s="638"/>
      <c r="J346" s="638"/>
      <c r="K346" s="638"/>
      <c r="L346" s="638"/>
      <c r="M346" s="638"/>
      <c r="N346" s="638"/>
    </row>
    <row r="347" spans="1:14" x14ac:dyDescent="0.3">
      <c r="A347" s="638"/>
      <c r="B347" s="638"/>
      <c r="C347" s="638"/>
      <c r="D347" s="638"/>
      <c r="E347" s="24"/>
      <c r="F347" s="24"/>
      <c r="G347" s="24"/>
      <c r="H347" s="638"/>
      <c r="I347" s="638"/>
      <c r="J347" s="638"/>
      <c r="K347" s="638"/>
      <c r="L347" s="638"/>
      <c r="M347" s="638"/>
      <c r="N347" s="638"/>
    </row>
    <row r="348" spans="1:14" x14ac:dyDescent="0.3">
      <c r="A348" s="638"/>
      <c r="B348" s="638"/>
      <c r="C348" s="638"/>
      <c r="D348" s="638"/>
      <c r="E348" s="24"/>
      <c r="F348" s="24"/>
      <c r="G348" s="24"/>
      <c r="H348" s="638"/>
      <c r="I348" s="638"/>
      <c r="J348" s="638"/>
      <c r="K348" s="638"/>
      <c r="L348" s="638"/>
      <c r="M348" s="638"/>
      <c r="N348" s="638"/>
    </row>
    <row r="349" spans="1:14" x14ac:dyDescent="0.3">
      <c r="A349" s="638"/>
      <c r="B349" s="638"/>
      <c r="C349" s="638"/>
      <c r="D349" s="638"/>
      <c r="E349" s="24"/>
      <c r="F349" s="24"/>
      <c r="G349" s="24"/>
      <c r="H349" s="638"/>
      <c r="I349" s="638"/>
      <c r="J349" s="638"/>
      <c r="K349" s="638"/>
      <c r="L349" s="638"/>
      <c r="M349" s="638"/>
      <c r="N349" s="638"/>
    </row>
    <row r="350" spans="1:14" x14ac:dyDescent="0.3">
      <c r="A350" s="638"/>
      <c r="B350" s="638"/>
      <c r="C350" s="638"/>
      <c r="D350" s="638"/>
      <c r="E350" s="24"/>
      <c r="F350" s="24"/>
      <c r="G350" s="24"/>
      <c r="H350" s="638"/>
      <c r="I350" s="638"/>
      <c r="J350" s="638"/>
      <c r="K350" s="638"/>
      <c r="L350" s="638"/>
      <c r="M350" s="638"/>
      <c r="N350" s="638"/>
    </row>
    <row r="351" spans="1:14" x14ac:dyDescent="0.3">
      <c r="A351" s="638"/>
      <c r="B351" s="638"/>
      <c r="C351" s="638"/>
      <c r="D351" s="638"/>
      <c r="E351" s="24"/>
      <c r="F351" s="24"/>
      <c r="G351" s="24"/>
      <c r="H351" s="638"/>
      <c r="I351" s="638"/>
      <c r="J351" s="638"/>
      <c r="K351" s="638"/>
      <c r="L351" s="638"/>
      <c r="M351" s="638"/>
      <c r="N351" s="638"/>
    </row>
    <row r="352" spans="1:14" x14ac:dyDescent="0.3">
      <c r="A352" s="638"/>
      <c r="B352" s="638"/>
      <c r="C352" s="638"/>
      <c r="D352" s="638"/>
      <c r="E352" s="24"/>
      <c r="F352" s="24"/>
      <c r="G352" s="24"/>
      <c r="H352" s="638"/>
      <c r="I352" s="638"/>
      <c r="J352" s="638"/>
      <c r="K352" s="638"/>
      <c r="L352" s="638"/>
      <c r="M352" s="638"/>
      <c r="N352" s="638"/>
    </row>
    <row r="353" spans="1:14" x14ac:dyDescent="0.3">
      <c r="A353" s="638"/>
      <c r="B353" s="638"/>
      <c r="C353" s="638"/>
      <c r="D353" s="638"/>
      <c r="E353" s="24"/>
      <c r="F353" s="24"/>
      <c r="G353" s="24"/>
      <c r="H353" s="638"/>
      <c r="I353" s="638"/>
      <c r="J353" s="638"/>
      <c r="K353" s="638"/>
      <c r="L353" s="638"/>
      <c r="M353" s="638"/>
      <c r="N353" s="638"/>
    </row>
    <row r="354" spans="1:14" x14ac:dyDescent="0.3">
      <c r="A354" s="638"/>
      <c r="B354" s="638"/>
      <c r="C354" s="638"/>
      <c r="D354" s="638"/>
      <c r="E354" s="24"/>
      <c r="F354" s="24"/>
      <c r="G354" s="24"/>
      <c r="H354" s="638"/>
      <c r="I354" s="638"/>
      <c r="J354" s="638"/>
      <c r="K354" s="638"/>
      <c r="L354" s="638"/>
      <c r="M354" s="638"/>
      <c r="N354" s="638"/>
    </row>
    <row r="355" spans="1:14" x14ac:dyDescent="0.3">
      <c r="A355" s="638"/>
      <c r="B355" s="638"/>
      <c r="C355" s="638"/>
      <c r="D355" s="638"/>
      <c r="E355" s="24"/>
      <c r="F355" s="24"/>
      <c r="G355" s="24"/>
      <c r="H355" s="638"/>
      <c r="I355" s="638"/>
      <c r="J355" s="638"/>
      <c r="K355" s="638"/>
      <c r="L355" s="638"/>
      <c r="M355" s="638"/>
      <c r="N355" s="638"/>
    </row>
    <row r="356" spans="1:14" x14ac:dyDescent="0.3">
      <c r="A356" s="638"/>
      <c r="B356" s="638"/>
      <c r="C356" s="638"/>
      <c r="D356" s="638"/>
      <c r="E356" s="24"/>
      <c r="F356" s="24"/>
      <c r="G356" s="24"/>
      <c r="H356" s="638"/>
      <c r="I356" s="638"/>
      <c r="J356" s="638"/>
      <c r="K356" s="638"/>
      <c r="L356" s="638"/>
      <c r="M356" s="638"/>
      <c r="N356" s="638"/>
    </row>
    <row r="357" spans="1:14" x14ac:dyDescent="0.3">
      <c r="A357" s="638"/>
      <c r="B357" s="638"/>
      <c r="C357" s="638"/>
      <c r="D357" s="638"/>
      <c r="E357" s="24"/>
      <c r="F357" s="24"/>
      <c r="G357" s="24"/>
      <c r="H357" s="638"/>
      <c r="I357" s="638"/>
      <c r="J357" s="638"/>
      <c r="K357" s="638"/>
      <c r="L357" s="638"/>
      <c r="M357" s="638"/>
      <c r="N357" s="638"/>
    </row>
    <row r="358" spans="1:14" x14ac:dyDescent="0.3">
      <c r="A358" s="638"/>
      <c r="B358" s="638"/>
      <c r="C358" s="638"/>
      <c r="D358" s="638"/>
      <c r="E358" s="24"/>
      <c r="F358" s="24"/>
      <c r="G358" s="24"/>
      <c r="H358" s="638"/>
      <c r="I358" s="638"/>
      <c r="J358" s="638"/>
      <c r="K358" s="638"/>
      <c r="L358" s="638"/>
      <c r="M358" s="638"/>
      <c r="N358" s="638"/>
    </row>
    <row r="359" spans="1:14" x14ac:dyDescent="0.3">
      <c r="A359" s="638"/>
      <c r="B359" s="638"/>
      <c r="C359" s="638"/>
      <c r="D359" s="638"/>
      <c r="E359" s="24"/>
      <c r="F359" s="24"/>
      <c r="G359" s="24"/>
      <c r="H359" s="638"/>
      <c r="I359" s="638"/>
      <c r="J359" s="638"/>
      <c r="K359" s="638"/>
      <c r="L359" s="638"/>
      <c r="M359" s="638"/>
      <c r="N359" s="638"/>
    </row>
    <row r="360" spans="1:14" x14ac:dyDescent="0.3">
      <c r="A360" s="638"/>
      <c r="B360" s="638"/>
      <c r="C360" s="638"/>
      <c r="D360" s="638"/>
      <c r="E360" s="24"/>
      <c r="F360" s="24"/>
      <c r="G360" s="24"/>
      <c r="H360" s="638"/>
      <c r="I360" s="638"/>
      <c r="J360" s="638"/>
      <c r="K360" s="638"/>
      <c r="L360" s="638"/>
      <c r="M360" s="638"/>
      <c r="N360" s="638"/>
    </row>
    <row r="361" spans="1:14" x14ac:dyDescent="0.3">
      <c r="A361" s="638"/>
      <c r="B361" s="638"/>
      <c r="C361" s="638"/>
      <c r="D361" s="638"/>
      <c r="E361" s="24"/>
      <c r="F361" s="24"/>
      <c r="G361" s="24"/>
      <c r="H361" s="638"/>
      <c r="I361" s="638"/>
      <c r="J361" s="638"/>
      <c r="K361" s="638"/>
      <c r="L361" s="638"/>
      <c r="M361" s="638"/>
      <c r="N361" s="638"/>
    </row>
    <row r="362" spans="1:14" x14ac:dyDescent="0.3">
      <c r="A362" s="638"/>
      <c r="B362" s="638"/>
      <c r="C362" s="638"/>
      <c r="D362" s="638"/>
      <c r="E362" s="24"/>
      <c r="F362" s="24"/>
      <c r="G362" s="24"/>
      <c r="H362" s="638"/>
      <c r="I362" s="638"/>
      <c r="J362" s="638"/>
      <c r="K362" s="638"/>
      <c r="L362" s="638"/>
      <c r="M362" s="638"/>
      <c r="N362" s="638"/>
    </row>
    <row r="363" spans="1:14" x14ac:dyDescent="0.3">
      <c r="A363" s="638"/>
      <c r="B363" s="638"/>
      <c r="C363" s="638"/>
      <c r="D363" s="638"/>
      <c r="E363" s="24"/>
      <c r="F363" s="24"/>
      <c r="G363" s="24"/>
      <c r="H363" s="638"/>
      <c r="I363" s="638"/>
      <c r="J363" s="638"/>
      <c r="K363" s="638"/>
      <c r="L363" s="638"/>
      <c r="M363" s="638"/>
      <c r="N363" s="638"/>
    </row>
    <row r="364" spans="1:14" x14ac:dyDescent="0.3">
      <c r="A364" s="638"/>
      <c r="B364" s="638"/>
      <c r="C364" s="638"/>
      <c r="D364" s="638"/>
      <c r="E364" s="24"/>
      <c r="F364" s="24"/>
      <c r="G364" s="24"/>
      <c r="H364" s="638"/>
      <c r="I364" s="638"/>
      <c r="J364" s="638"/>
      <c r="K364" s="638"/>
      <c r="L364" s="638"/>
      <c r="M364" s="638"/>
      <c r="N364" s="638"/>
    </row>
    <row r="365" spans="1:14" x14ac:dyDescent="0.3">
      <c r="A365" s="638"/>
      <c r="B365" s="638"/>
      <c r="C365" s="638"/>
      <c r="D365" s="638"/>
      <c r="E365" s="24"/>
      <c r="F365" s="24"/>
      <c r="G365" s="24"/>
      <c r="H365" s="638"/>
      <c r="I365" s="638"/>
      <c r="J365" s="638"/>
      <c r="K365" s="638"/>
      <c r="L365" s="638"/>
      <c r="M365" s="638"/>
      <c r="N365" s="638"/>
    </row>
    <row r="366" spans="1:14" x14ac:dyDescent="0.3">
      <c r="A366" s="638"/>
      <c r="B366" s="638"/>
      <c r="C366" s="638"/>
      <c r="D366" s="638"/>
      <c r="E366" s="24"/>
      <c r="F366" s="24"/>
      <c r="G366" s="24"/>
      <c r="H366" s="638"/>
      <c r="I366" s="638"/>
      <c r="J366" s="638"/>
      <c r="K366" s="638"/>
      <c r="L366" s="638"/>
      <c r="M366" s="638"/>
      <c r="N366" s="638"/>
    </row>
    <row r="367" spans="1:14" x14ac:dyDescent="0.3">
      <c r="A367" s="638"/>
      <c r="B367" s="638"/>
      <c r="C367" s="638"/>
      <c r="D367" s="638"/>
      <c r="E367" s="24"/>
      <c r="F367" s="24"/>
      <c r="G367" s="24"/>
      <c r="H367" s="638"/>
      <c r="I367" s="638"/>
      <c r="J367" s="638"/>
      <c r="K367" s="638"/>
      <c r="L367" s="638"/>
      <c r="M367" s="638"/>
      <c r="N367" s="638"/>
    </row>
    <row r="368" spans="1:14" x14ac:dyDescent="0.3">
      <c r="A368" s="638"/>
      <c r="B368" s="638"/>
      <c r="C368" s="638"/>
      <c r="D368" s="638"/>
      <c r="E368" s="24"/>
      <c r="F368" s="24"/>
      <c r="G368" s="24"/>
      <c r="H368" s="638"/>
      <c r="I368" s="638"/>
      <c r="J368" s="638"/>
      <c r="K368" s="638"/>
      <c r="L368" s="638"/>
      <c r="M368" s="638"/>
      <c r="N368" s="638"/>
    </row>
    <row r="369" spans="1:14" x14ac:dyDescent="0.3">
      <c r="A369" s="638"/>
      <c r="B369" s="638"/>
      <c r="C369" s="638"/>
      <c r="D369" s="638"/>
      <c r="E369" s="24"/>
      <c r="F369" s="24"/>
      <c r="G369" s="24"/>
      <c r="H369" s="638"/>
      <c r="I369" s="638"/>
      <c r="J369" s="638"/>
      <c r="K369" s="638"/>
      <c r="L369" s="638"/>
      <c r="M369" s="638"/>
      <c r="N369" s="638"/>
    </row>
    <row r="370" spans="1:14" x14ac:dyDescent="0.3">
      <c r="A370" s="638"/>
      <c r="B370" s="638"/>
      <c r="C370" s="638"/>
      <c r="D370" s="638"/>
      <c r="E370" s="24"/>
      <c r="F370" s="24"/>
      <c r="G370" s="24"/>
      <c r="H370" s="638"/>
      <c r="I370" s="638"/>
      <c r="J370" s="638"/>
      <c r="K370" s="638"/>
      <c r="L370" s="638"/>
      <c r="M370" s="638"/>
      <c r="N370" s="638"/>
    </row>
    <row r="371" spans="1:14" x14ac:dyDescent="0.3">
      <c r="A371" s="638"/>
      <c r="B371" s="638"/>
      <c r="C371" s="638"/>
      <c r="D371" s="638"/>
      <c r="E371" s="24"/>
      <c r="F371" s="24"/>
      <c r="G371" s="24"/>
      <c r="H371" s="638"/>
      <c r="I371" s="638"/>
      <c r="J371" s="638"/>
      <c r="K371" s="638"/>
      <c r="L371" s="638"/>
      <c r="M371" s="638"/>
      <c r="N371" s="638"/>
    </row>
    <row r="372" spans="1:14" x14ac:dyDescent="0.3">
      <c r="A372" s="638"/>
      <c r="B372" s="638"/>
      <c r="C372" s="638"/>
      <c r="D372" s="638"/>
      <c r="E372" s="24"/>
      <c r="F372" s="24"/>
      <c r="G372" s="24"/>
      <c r="H372" s="638"/>
      <c r="I372" s="638"/>
      <c r="J372" s="638"/>
      <c r="K372" s="638"/>
      <c r="L372" s="638"/>
      <c r="M372" s="638"/>
      <c r="N372" s="638"/>
    </row>
    <row r="373" spans="1:14" x14ac:dyDescent="0.3">
      <c r="A373" s="638"/>
      <c r="B373" s="638"/>
      <c r="C373" s="638"/>
      <c r="D373" s="638"/>
      <c r="E373" s="24"/>
      <c r="F373" s="24"/>
      <c r="G373" s="24"/>
      <c r="H373" s="638"/>
      <c r="I373" s="638"/>
      <c r="J373" s="638"/>
      <c r="K373" s="638"/>
      <c r="L373" s="638"/>
      <c r="M373" s="638"/>
      <c r="N373" s="638"/>
    </row>
    <row r="374" spans="1:14" x14ac:dyDescent="0.3">
      <c r="A374" s="638"/>
      <c r="B374" s="638"/>
      <c r="C374" s="638"/>
      <c r="D374" s="638"/>
      <c r="E374" s="24"/>
      <c r="F374" s="24"/>
      <c r="G374" s="24"/>
      <c r="H374" s="638"/>
      <c r="I374" s="638"/>
      <c r="J374" s="638"/>
      <c r="K374" s="638"/>
      <c r="L374" s="638"/>
      <c r="M374" s="638"/>
      <c r="N374" s="638"/>
    </row>
    <row r="375" spans="1:14" x14ac:dyDescent="0.3">
      <c r="A375" s="638"/>
      <c r="B375" s="638"/>
      <c r="C375" s="638"/>
      <c r="D375" s="638"/>
      <c r="E375" s="24"/>
      <c r="F375" s="24"/>
      <c r="G375" s="24"/>
      <c r="H375" s="638"/>
      <c r="I375" s="638"/>
      <c r="J375" s="638"/>
      <c r="K375" s="638"/>
      <c r="L375" s="638"/>
      <c r="M375" s="638"/>
      <c r="N375" s="638"/>
    </row>
    <row r="376" spans="1:14" x14ac:dyDescent="0.3">
      <c r="A376" s="638"/>
      <c r="B376" s="638"/>
      <c r="C376" s="638"/>
      <c r="D376" s="638"/>
      <c r="E376" s="24"/>
      <c r="F376" s="24"/>
      <c r="G376" s="24"/>
      <c r="H376" s="638"/>
      <c r="I376" s="638"/>
      <c r="J376" s="638"/>
      <c r="K376" s="638"/>
      <c r="L376" s="638"/>
      <c r="M376" s="638"/>
      <c r="N376" s="638"/>
    </row>
    <row r="377" spans="1:14" x14ac:dyDescent="0.3">
      <c r="A377" s="638"/>
      <c r="B377" s="638"/>
      <c r="C377" s="638"/>
      <c r="D377" s="638"/>
      <c r="E377" s="24"/>
      <c r="F377" s="24"/>
      <c r="G377" s="24"/>
      <c r="H377" s="638"/>
      <c r="I377" s="638"/>
      <c r="J377" s="638"/>
      <c r="K377" s="638"/>
      <c r="L377" s="638"/>
      <c r="M377" s="638"/>
      <c r="N377" s="638"/>
    </row>
    <row r="378" spans="1:14" x14ac:dyDescent="0.3">
      <c r="A378" s="638"/>
      <c r="B378" s="638"/>
      <c r="C378" s="638"/>
      <c r="D378" s="638"/>
      <c r="E378" s="24"/>
      <c r="F378" s="24"/>
      <c r="G378" s="24"/>
      <c r="H378" s="638"/>
      <c r="I378" s="638"/>
      <c r="J378" s="638"/>
      <c r="K378" s="638"/>
      <c r="L378" s="638"/>
      <c r="M378" s="638"/>
      <c r="N378" s="638"/>
    </row>
    <row r="379" spans="1:14" x14ac:dyDescent="0.3">
      <c r="A379" s="638"/>
      <c r="B379" s="638"/>
      <c r="C379" s="638"/>
      <c r="D379" s="638"/>
      <c r="E379" s="24"/>
      <c r="F379" s="24"/>
      <c r="G379" s="24"/>
      <c r="H379" s="638"/>
      <c r="I379" s="638"/>
      <c r="J379" s="638"/>
      <c r="K379" s="638"/>
      <c r="L379" s="638"/>
      <c r="M379" s="638"/>
      <c r="N379" s="638"/>
    </row>
    <row r="380" spans="1:14" x14ac:dyDescent="0.3">
      <c r="A380" s="638"/>
      <c r="B380" s="638"/>
      <c r="C380" s="638"/>
      <c r="D380" s="638"/>
      <c r="E380" s="24"/>
      <c r="F380" s="24"/>
      <c r="G380" s="24"/>
      <c r="H380" s="638"/>
      <c r="I380" s="638"/>
      <c r="J380" s="638"/>
      <c r="K380" s="638"/>
      <c r="L380" s="638"/>
      <c r="M380" s="638"/>
      <c r="N380" s="638"/>
    </row>
    <row r="381" spans="1:14" x14ac:dyDescent="0.3">
      <c r="A381" s="638"/>
      <c r="B381" s="638"/>
      <c r="C381" s="638"/>
      <c r="D381" s="638"/>
      <c r="E381" s="24"/>
      <c r="F381" s="24"/>
      <c r="G381" s="24"/>
      <c r="H381" s="638"/>
      <c r="I381" s="638"/>
      <c r="J381" s="638"/>
      <c r="K381" s="638"/>
      <c r="L381" s="638"/>
      <c r="M381" s="638"/>
      <c r="N381" s="638"/>
    </row>
    <row r="382" spans="1:14" x14ac:dyDescent="0.3">
      <c r="A382" s="638"/>
      <c r="B382" s="638"/>
      <c r="C382" s="638"/>
      <c r="D382" s="638"/>
      <c r="E382" s="24"/>
      <c r="F382" s="24"/>
      <c r="G382" s="24"/>
      <c r="H382" s="638"/>
      <c r="I382" s="638"/>
      <c r="J382" s="638"/>
      <c r="K382" s="638"/>
      <c r="L382" s="638"/>
      <c r="M382" s="638"/>
      <c r="N382" s="638"/>
    </row>
    <row r="383" spans="1:14" x14ac:dyDescent="0.3">
      <c r="A383" s="638"/>
      <c r="B383" s="638"/>
      <c r="C383" s="638"/>
      <c r="D383" s="638"/>
      <c r="E383" s="24"/>
      <c r="F383" s="24"/>
      <c r="G383" s="24"/>
      <c r="H383" s="638"/>
      <c r="I383" s="638"/>
      <c r="J383" s="638"/>
      <c r="K383" s="638"/>
      <c r="L383" s="638"/>
      <c r="M383" s="638"/>
      <c r="N383" s="638"/>
    </row>
    <row r="384" spans="1:14" x14ac:dyDescent="0.3">
      <c r="A384" s="638"/>
      <c r="B384" s="638"/>
      <c r="C384" s="638"/>
      <c r="D384" s="638"/>
      <c r="E384" s="24"/>
      <c r="F384" s="24"/>
      <c r="G384" s="24"/>
      <c r="H384" s="638"/>
      <c r="I384" s="638"/>
      <c r="J384" s="638"/>
      <c r="K384" s="638"/>
      <c r="L384" s="638"/>
      <c r="M384" s="638"/>
      <c r="N384" s="638"/>
    </row>
    <row r="385" spans="1:14" x14ac:dyDescent="0.3">
      <c r="A385" s="638"/>
      <c r="B385" s="638"/>
      <c r="C385" s="638"/>
      <c r="D385" s="638"/>
      <c r="E385" s="24"/>
      <c r="F385" s="24"/>
      <c r="G385" s="24"/>
      <c r="H385" s="638"/>
      <c r="I385" s="638"/>
      <c r="J385" s="638"/>
      <c r="K385" s="638"/>
      <c r="L385" s="638"/>
      <c r="M385" s="638"/>
      <c r="N385" s="638"/>
    </row>
    <row r="386" spans="1:14" x14ac:dyDescent="0.3">
      <c r="A386" s="638"/>
      <c r="B386" s="638"/>
      <c r="C386" s="638"/>
      <c r="D386" s="638"/>
      <c r="E386" s="24"/>
      <c r="F386" s="24"/>
      <c r="G386" s="24"/>
      <c r="H386" s="638"/>
      <c r="I386" s="638"/>
      <c r="J386" s="638"/>
      <c r="K386" s="638"/>
      <c r="L386" s="638"/>
      <c r="M386" s="638"/>
      <c r="N386" s="638"/>
    </row>
    <row r="387" spans="1:14" x14ac:dyDescent="0.3">
      <c r="A387" s="638"/>
      <c r="B387" s="638"/>
      <c r="C387" s="638"/>
      <c r="D387" s="638"/>
      <c r="E387" s="24"/>
      <c r="F387" s="24"/>
      <c r="G387" s="24"/>
      <c r="H387" s="638"/>
      <c r="I387" s="638"/>
      <c r="J387" s="638"/>
      <c r="K387" s="638"/>
      <c r="L387" s="638"/>
      <c r="M387" s="638"/>
      <c r="N387" s="638"/>
    </row>
    <row r="388" spans="1:14" x14ac:dyDescent="0.3">
      <c r="A388" s="638"/>
      <c r="B388" s="638"/>
      <c r="C388" s="638"/>
      <c r="D388" s="638"/>
      <c r="E388" s="24"/>
      <c r="F388" s="24"/>
      <c r="G388" s="24"/>
      <c r="H388" s="638"/>
      <c r="I388" s="638"/>
      <c r="J388" s="638"/>
      <c r="K388" s="638"/>
      <c r="L388" s="638"/>
      <c r="M388" s="638"/>
      <c r="N388" s="638"/>
    </row>
    <row r="389" spans="1:14" x14ac:dyDescent="0.3">
      <c r="A389" s="638"/>
      <c r="B389" s="638"/>
      <c r="C389" s="638"/>
      <c r="D389" s="638"/>
      <c r="E389" s="24"/>
      <c r="F389" s="24"/>
      <c r="G389" s="24"/>
      <c r="H389" s="638"/>
      <c r="I389" s="638"/>
      <c r="J389" s="638"/>
      <c r="K389" s="638"/>
      <c r="L389" s="638"/>
      <c r="M389" s="638"/>
      <c r="N389" s="638"/>
    </row>
    <row r="390" spans="1:14" x14ac:dyDescent="0.3">
      <c r="A390" s="638"/>
      <c r="B390" s="638"/>
      <c r="C390" s="638"/>
      <c r="D390" s="638"/>
      <c r="E390" s="24"/>
      <c r="F390" s="24"/>
      <c r="G390" s="24"/>
      <c r="H390" s="638"/>
      <c r="I390" s="638"/>
      <c r="J390" s="638"/>
      <c r="K390" s="638"/>
      <c r="L390" s="638"/>
      <c r="M390" s="638"/>
      <c r="N390" s="638"/>
    </row>
    <row r="391" spans="1:14" x14ac:dyDescent="0.3">
      <c r="A391" s="638"/>
      <c r="B391" s="638"/>
      <c r="C391" s="638"/>
      <c r="D391" s="638"/>
      <c r="E391" s="24"/>
      <c r="F391" s="24"/>
      <c r="G391" s="24"/>
      <c r="H391" s="638"/>
      <c r="I391" s="638"/>
      <c r="J391" s="638"/>
      <c r="K391" s="638"/>
      <c r="L391" s="638"/>
      <c r="M391" s="638"/>
      <c r="N391" s="638"/>
    </row>
    <row r="392" spans="1:14" x14ac:dyDescent="0.3">
      <c r="A392" s="638"/>
      <c r="B392" s="638"/>
      <c r="C392" s="638"/>
      <c r="D392" s="638"/>
      <c r="E392" s="24"/>
      <c r="F392" s="24"/>
      <c r="G392" s="24"/>
      <c r="H392" s="638"/>
      <c r="I392" s="638"/>
      <c r="J392" s="638"/>
      <c r="K392" s="638"/>
      <c r="L392" s="638"/>
      <c r="M392" s="638"/>
      <c r="N392" s="638"/>
    </row>
    <row r="393" spans="1:14" x14ac:dyDescent="0.3">
      <c r="A393" s="638"/>
      <c r="B393" s="638"/>
      <c r="C393" s="638"/>
      <c r="D393" s="638"/>
      <c r="E393" s="24"/>
      <c r="F393" s="24"/>
      <c r="G393" s="24"/>
      <c r="H393" s="638"/>
      <c r="I393" s="638"/>
      <c r="J393" s="638"/>
      <c r="K393" s="638"/>
      <c r="L393" s="638"/>
      <c r="M393" s="638"/>
      <c r="N393" s="638"/>
    </row>
    <row r="394" spans="1:14" x14ac:dyDescent="0.3">
      <c r="A394" s="638"/>
      <c r="B394" s="638"/>
      <c r="C394" s="638"/>
      <c r="D394" s="638"/>
      <c r="E394" s="24"/>
      <c r="F394" s="24"/>
      <c r="G394" s="24"/>
      <c r="H394" s="638"/>
      <c r="I394" s="638"/>
      <c r="J394" s="638"/>
      <c r="K394" s="638"/>
      <c r="L394" s="638"/>
      <c r="M394" s="638"/>
      <c r="N394" s="638"/>
    </row>
    <row r="395" spans="1:14" x14ac:dyDescent="0.3">
      <c r="A395" s="638"/>
      <c r="B395" s="638"/>
      <c r="C395" s="638"/>
      <c r="D395" s="638"/>
      <c r="E395" s="24"/>
      <c r="F395" s="24"/>
      <c r="G395" s="24"/>
      <c r="H395" s="638"/>
      <c r="I395" s="638"/>
      <c r="J395" s="638"/>
      <c r="K395" s="638"/>
      <c r="L395" s="638"/>
      <c r="M395" s="638"/>
      <c r="N395" s="638"/>
    </row>
    <row r="396" spans="1:14" x14ac:dyDescent="0.3">
      <c r="A396" s="638"/>
      <c r="B396" s="638"/>
      <c r="C396" s="638"/>
      <c r="D396" s="638"/>
      <c r="E396" s="24"/>
      <c r="F396" s="24"/>
      <c r="G396" s="24"/>
      <c r="H396" s="638"/>
      <c r="I396" s="638"/>
      <c r="J396" s="638"/>
      <c r="K396" s="638"/>
      <c r="L396" s="638"/>
      <c r="M396" s="638"/>
      <c r="N396" s="638"/>
    </row>
    <row r="397" spans="1:14" x14ac:dyDescent="0.3">
      <c r="A397" s="638"/>
      <c r="B397" s="638"/>
      <c r="C397" s="638"/>
      <c r="D397" s="638"/>
      <c r="E397" s="24"/>
      <c r="F397" s="24"/>
      <c r="G397" s="24"/>
      <c r="H397" s="638"/>
      <c r="I397" s="638"/>
      <c r="J397" s="638"/>
      <c r="K397" s="638"/>
      <c r="L397" s="638"/>
      <c r="M397" s="638"/>
      <c r="N397" s="638"/>
    </row>
    <row r="398" spans="1:14" x14ac:dyDescent="0.3">
      <c r="A398" s="638"/>
      <c r="B398" s="638"/>
      <c r="C398" s="638"/>
      <c r="D398" s="638"/>
      <c r="E398" s="24"/>
      <c r="F398" s="24"/>
      <c r="G398" s="24"/>
      <c r="H398" s="638"/>
      <c r="I398" s="638"/>
      <c r="J398" s="638"/>
      <c r="K398" s="638"/>
      <c r="L398" s="638"/>
      <c r="M398" s="638"/>
      <c r="N398" s="638"/>
    </row>
    <row r="399" spans="1:14" x14ac:dyDescent="0.3">
      <c r="A399" s="638"/>
      <c r="B399" s="638"/>
      <c r="C399" s="638"/>
      <c r="D399" s="638"/>
      <c r="E399" s="24"/>
      <c r="F399" s="24"/>
      <c r="G399" s="24"/>
      <c r="H399" s="638"/>
      <c r="I399" s="638"/>
      <c r="J399" s="638"/>
      <c r="K399" s="638"/>
      <c r="L399" s="638"/>
      <c r="M399" s="638"/>
      <c r="N399" s="638"/>
    </row>
    <row r="400" spans="1:14" x14ac:dyDescent="0.3">
      <c r="A400" s="638"/>
      <c r="B400" s="638"/>
      <c r="C400" s="638"/>
      <c r="D400" s="638"/>
      <c r="E400" s="24"/>
      <c r="F400" s="24"/>
      <c r="G400" s="24"/>
      <c r="H400" s="638"/>
      <c r="I400" s="638"/>
      <c r="J400" s="638"/>
      <c r="K400" s="638"/>
      <c r="L400" s="638"/>
      <c r="M400" s="638"/>
      <c r="N400" s="638"/>
    </row>
    <row r="401" spans="1:14" x14ac:dyDescent="0.3">
      <c r="A401" s="638"/>
      <c r="B401" s="638"/>
      <c r="C401" s="638"/>
      <c r="D401" s="638"/>
      <c r="E401" s="24"/>
      <c r="F401" s="24"/>
      <c r="G401" s="24"/>
      <c r="H401" s="638"/>
      <c r="I401" s="638"/>
      <c r="J401" s="638"/>
      <c r="K401" s="638"/>
      <c r="L401" s="638"/>
      <c r="M401" s="638"/>
      <c r="N401" s="638"/>
    </row>
    <row r="402" spans="1:14" x14ac:dyDescent="0.3">
      <c r="A402" s="638"/>
      <c r="B402" s="638"/>
      <c r="C402" s="638"/>
      <c r="D402" s="638"/>
      <c r="E402" s="24"/>
      <c r="F402" s="24"/>
      <c r="G402" s="24"/>
      <c r="H402" s="638"/>
      <c r="I402" s="638"/>
      <c r="J402" s="638"/>
      <c r="K402" s="638"/>
      <c r="L402" s="638"/>
      <c r="M402" s="638"/>
      <c r="N402" s="638"/>
    </row>
    <row r="403" spans="1:14" x14ac:dyDescent="0.3">
      <c r="A403" s="638"/>
      <c r="B403" s="638"/>
      <c r="C403" s="638"/>
      <c r="D403" s="638"/>
      <c r="E403" s="24"/>
      <c r="F403" s="24"/>
      <c r="G403" s="24"/>
      <c r="H403" s="638"/>
      <c r="I403" s="638"/>
      <c r="J403" s="638"/>
      <c r="K403" s="638"/>
      <c r="L403" s="638"/>
      <c r="M403" s="638"/>
      <c r="N403" s="638"/>
    </row>
    <row r="404" spans="1:14" x14ac:dyDescent="0.3">
      <c r="A404" s="638"/>
      <c r="B404" s="638"/>
      <c r="C404" s="638"/>
      <c r="D404" s="638"/>
      <c r="E404" s="24"/>
      <c r="F404" s="24"/>
      <c r="G404" s="24"/>
      <c r="H404" s="638"/>
      <c r="I404" s="638"/>
      <c r="J404" s="638"/>
      <c r="K404" s="638"/>
      <c r="L404" s="638"/>
      <c r="M404" s="638"/>
      <c r="N404" s="638"/>
    </row>
    <row r="405" spans="1:14" x14ac:dyDescent="0.3">
      <c r="A405" s="638"/>
      <c r="B405" s="638"/>
      <c r="C405" s="638"/>
      <c r="D405" s="638"/>
      <c r="E405" s="24"/>
      <c r="F405" s="24"/>
      <c r="G405" s="24"/>
      <c r="H405" s="638"/>
      <c r="I405" s="638"/>
      <c r="J405" s="638"/>
      <c r="K405" s="638"/>
      <c r="L405" s="638"/>
      <c r="M405" s="638"/>
      <c r="N405" s="638"/>
    </row>
    <row r="406" spans="1:14" x14ac:dyDescent="0.3">
      <c r="A406" s="638"/>
      <c r="B406" s="638"/>
      <c r="C406" s="638"/>
      <c r="D406" s="638"/>
      <c r="E406" s="24"/>
      <c r="F406" s="24"/>
      <c r="G406" s="24"/>
      <c r="H406" s="638"/>
      <c r="I406" s="638"/>
      <c r="J406" s="638"/>
      <c r="K406" s="638"/>
      <c r="L406" s="638"/>
      <c r="M406" s="638"/>
      <c r="N406" s="638"/>
    </row>
    <row r="407" spans="1:14" x14ac:dyDescent="0.3">
      <c r="A407" s="638"/>
      <c r="B407" s="638"/>
      <c r="C407" s="638"/>
      <c r="D407" s="638"/>
      <c r="E407" s="24"/>
      <c r="F407" s="24"/>
      <c r="G407" s="24"/>
      <c r="H407" s="638"/>
      <c r="I407" s="638"/>
      <c r="J407" s="638"/>
      <c r="K407" s="638"/>
      <c r="L407" s="638"/>
      <c r="M407" s="638"/>
      <c r="N407" s="638"/>
    </row>
    <row r="408" spans="1:14" x14ac:dyDescent="0.3">
      <c r="A408" s="638"/>
      <c r="B408" s="638"/>
      <c r="C408" s="638"/>
      <c r="D408" s="638"/>
      <c r="E408" s="24"/>
      <c r="F408" s="24"/>
      <c r="G408" s="24"/>
      <c r="H408" s="638"/>
      <c r="I408" s="638"/>
      <c r="J408" s="638"/>
      <c r="K408" s="638"/>
      <c r="L408" s="638"/>
      <c r="M408" s="638"/>
      <c r="N408" s="638"/>
    </row>
    <row r="409" spans="1:14" x14ac:dyDescent="0.3">
      <c r="A409" s="638"/>
      <c r="B409" s="638"/>
      <c r="C409" s="638"/>
      <c r="D409" s="638"/>
      <c r="E409" s="24"/>
      <c r="F409" s="24"/>
      <c r="G409" s="24"/>
      <c r="H409" s="638"/>
      <c r="I409" s="638"/>
      <c r="J409" s="638"/>
      <c r="K409" s="638"/>
      <c r="L409" s="638"/>
      <c r="M409" s="638"/>
      <c r="N409" s="638"/>
    </row>
    <row r="410" spans="1:14" x14ac:dyDescent="0.3">
      <c r="A410" s="638"/>
      <c r="B410" s="638"/>
      <c r="C410" s="638"/>
      <c r="D410" s="638"/>
      <c r="E410" s="24"/>
      <c r="F410" s="24"/>
      <c r="G410" s="24"/>
      <c r="H410" s="638"/>
      <c r="I410" s="638"/>
      <c r="J410" s="638"/>
      <c r="K410" s="638"/>
      <c r="L410" s="638"/>
      <c r="M410" s="638"/>
      <c r="N410" s="638"/>
    </row>
    <row r="411" spans="1:14" x14ac:dyDescent="0.3">
      <c r="A411" s="638"/>
      <c r="B411" s="638"/>
      <c r="C411" s="638"/>
      <c r="D411" s="638"/>
      <c r="E411" s="24"/>
      <c r="F411" s="24"/>
      <c r="G411" s="24"/>
      <c r="H411" s="638"/>
      <c r="I411" s="638"/>
      <c r="J411" s="638"/>
      <c r="K411" s="638"/>
      <c r="L411" s="638"/>
      <c r="M411" s="638"/>
      <c r="N411" s="638"/>
    </row>
    <row r="412" spans="1:14" x14ac:dyDescent="0.3">
      <c r="A412" s="638"/>
      <c r="B412" s="638"/>
      <c r="C412" s="638"/>
      <c r="D412" s="638"/>
      <c r="E412" s="24"/>
      <c r="F412" s="24"/>
      <c r="G412" s="24"/>
      <c r="H412" s="638"/>
      <c r="I412" s="638"/>
      <c r="J412" s="638"/>
      <c r="K412" s="638"/>
      <c r="L412" s="638"/>
      <c r="M412" s="638"/>
      <c r="N412" s="638"/>
    </row>
    <row r="413" spans="1:14" x14ac:dyDescent="0.3">
      <c r="A413" s="638"/>
      <c r="B413" s="638"/>
      <c r="C413" s="638"/>
      <c r="D413" s="638"/>
      <c r="E413" s="24"/>
      <c r="F413" s="24"/>
      <c r="G413" s="24"/>
      <c r="H413" s="638"/>
      <c r="I413" s="638"/>
      <c r="J413" s="638"/>
      <c r="K413" s="638"/>
      <c r="L413" s="638"/>
      <c r="M413" s="638"/>
      <c r="N413" s="638"/>
    </row>
    <row r="414" spans="1:14" x14ac:dyDescent="0.3">
      <c r="A414" s="638"/>
      <c r="B414" s="638"/>
      <c r="C414" s="638"/>
      <c r="D414" s="638"/>
      <c r="E414" s="24"/>
      <c r="F414" s="24"/>
      <c r="G414" s="24"/>
      <c r="H414" s="638"/>
      <c r="I414" s="638"/>
      <c r="J414" s="638"/>
      <c r="K414" s="638"/>
      <c r="L414" s="638"/>
      <c r="M414" s="638"/>
      <c r="N414" s="638"/>
    </row>
    <row r="415" spans="1:14" x14ac:dyDescent="0.3">
      <c r="A415" s="638"/>
      <c r="B415" s="638"/>
      <c r="C415" s="638"/>
      <c r="D415" s="638"/>
      <c r="E415" s="24"/>
      <c r="F415" s="24"/>
      <c r="G415" s="24"/>
      <c r="H415" s="638"/>
      <c r="I415" s="638"/>
      <c r="J415" s="638"/>
      <c r="K415" s="638"/>
      <c r="L415" s="638"/>
      <c r="M415" s="638"/>
      <c r="N415" s="638"/>
    </row>
    <row r="416" spans="1:14" x14ac:dyDescent="0.3">
      <c r="A416" s="638"/>
      <c r="B416" s="638"/>
      <c r="C416" s="638"/>
      <c r="D416" s="638"/>
      <c r="E416" s="24"/>
      <c r="F416" s="24"/>
      <c r="G416" s="24"/>
      <c r="H416" s="638"/>
      <c r="I416" s="638"/>
      <c r="J416" s="638"/>
      <c r="K416" s="638"/>
      <c r="L416" s="638"/>
      <c r="M416" s="638"/>
      <c r="N416" s="638"/>
    </row>
    <row r="417" spans="1:14" x14ac:dyDescent="0.3">
      <c r="A417" s="638"/>
      <c r="B417" s="638"/>
      <c r="C417" s="638"/>
      <c r="D417" s="638"/>
      <c r="E417" s="24"/>
      <c r="F417" s="24"/>
      <c r="G417" s="24"/>
      <c r="H417" s="638"/>
      <c r="I417" s="638"/>
      <c r="J417" s="638"/>
      <c r="K417" s="638"/>
      <c r="L417" s="638"/>
      <c r="M417" s="638"/>
      <c r="N417" s="638"/>
    </row>
    <row r="418" spans="1:14" x14ac:dyDescent="0.3">
      <c r="A418" s="638"/>
      <c r="B418" s="638"/>
      <c r="C418" s="638"/>
      <c r="D418" s="638"/>
      <c r="E418" s="24"/>
      <c r="F418" s="24"/>
      <c r="G418" s="24"/>
      <c r="H418" s="638"/>
      <c r="I418" s="638"/>
      <c r="J418" s="638"/>
      <c r="K418" s="638"/>
      <c r="L418" s="638"/>
      <c r="M418" s="638"/>
      <c r="N418" s="638"/>
    </row>
    <row r="419" spans="1:14" x14ac:dyDescent="0.3">
      <c r="A419" s="638"/>
      <c r="B419" s="638"/>
      <c r="C419" s="638"/>
      <c r="D419" s="638"/>
      <c r="E419" s="24"/>
      <c r="F419" s="24"/>
      <c r="G419" s="24"/>
      <c r="H419" s="638"/>
      <c r="I419" s="638"/>
      <c r="J419" s="638"/>
      <c r="K419" s="638"/>
      <c r="L419" s="638"/>
      <c r="M419" s="638"/>
      <c r="N419" s="638"/>
    </row>
    <row r="420" spans="1:14" x14ac:dyDescent="0.3">
      <c r="A420" s="638"/>
      <c r="B420" s="638"/>
      <c r="C420" s="638"/>
      <c r="D420" s="638"/>
      <c r="E420" s="24"/>
      <c r="F420" s="24"/>
      <c r="G420" s="24"/>
      <c r="H420" s="638"/>
      <c r="I420" s="638"/>
      <c r="J420" s="638"/>
      <c r="K420" s="638"/>
      <c r="L420" s="638"/>
      <c r="M420" s="638"/>
      <c r="N420" s="638"/>
    </row>
    <row r="421" spans="1:14" x14ac:dyDescent="0.3">
      <c r="A421" s="638"/>
      <c r="B421" s="638"/>
      <c r="C421" s="638"/>
      <c r="D421" s="638"/>
      <c r="E421" s="24"/>
      <c r="F421" s="24"/>
      <c r="G421" s="24"/>
      <c r="H421" s="638"/>
      <c r="I421" s="638"/>
      <c r="J421" s="638"/>
      <c r="K421" s="638"/>
      <c r="L421" s="638"/>
      <c r="M421" s="638"/>
      <c r="N421" s="638"/>
    </row>
    <row r="422" spans="1:14" x14ac:dyDescent="0.3">
      <c r="A422" s="638"/>
      <c r="B422" s="638"/>
      <c r="C422" s="638"/>
      <c r="D422" s="638"/>
      <c r="E422" s="24"/>
      <c r="F422" s="24"/>
      <c r="G422" s="24"/>
      <c r="H422" s="638"/>
      <c r="I422" s="638"/>
      <c r="J422" s="638"/>
      <c r="K422" s="638"/>
      <c r="L422" s="638"/>
      <c r="M422" s="638"/>
      <c r="N422" s="638"/>
    </row>
    <row r="423" spans="1:14" x14ac:dyDescent="0.3">
      <c r="A423" s="638"/>
      <c r="B423" s="638"/>
      <c r="C423" s="638"/>
      <c r="D423" s="638"/>
      <c r="E423" s="24"/>
      <c r="F423" s="24"/>
      <c r="G423" s="24"/>
      <c r="H423" s="638"/>
      <c r="I423" s="638"/>
      <c r="J423" s="638"/>
      <c r="K423" s="638"/>
      <c r="L423" s="638"/>
      <c r="M423" s="638"/>
      <c r="N423" s="638"/>
    </row>
    <row r="424" spans="1:14" x14ac:dyDescent="0.3">
      <c r="A424" s="638"/>
      <c r="B424" s="638"/>
      <c r="C424" s="638"/>
      <c r="D424" s="638"/>
      <c r="E424" s="24"/>
      <c r="F424" s="24"/>
      <c r="G424" s="24"/>
      <c r="H424" s="638"/>
      <c r="I424" s="638"/>
      <c r="J424" s="638"/>
      <c r="K424" s="638"/>
      <c r="L424" s="638"/>
      <c r="M424" s="638"/>
      <c r="N424" s="638"/>
    </row>
    <row r="425" spans="1:14" x14ac:dyDescent="0.3">
      <c r="A425" s="638"/>
      <c r="B425" s="638"/>
      <c r="C425" s="638"/>
      <c r="D425" s="638"/>
      <c r="E425" s="24"/>
      <c r="F425" s="24"/>
      <c r="G425" s="24"/>
      <c r="H425" s="638"/>
      <c r="I425" s="638"/>
      <c r="J425" s="638"/>
      <c r="K425" s="638"/>
      <c r="L425" s="638"/>
      <c r="M425" s="638"/>
      <c r="N425" s="638"/>
    </row>
    <row r="426" spans="1:14" x14ac:dyDescent="0.3">
      <c r="A426" s="638"/>
      <c r="B426" s="638"/>
      <c r="C426" s="638"/>
      <c r="D426" s="638"/>
      <c r="E426" s="24"/>
      <c r="F426" s="24"/>
      <c r="G426" s="24"/>
      <c r="H426" s="638"/>
      <c r="I426" s="638"/>
      <c r="J426" s="638"/>
      <c r="K426" s="638"/>
      <c r="L426" s="638"/>
      <c r="M426" s="638"/>
      <c r="N426" s="638"/>
    </row>
    <row r="427" spans="1:14" x14ac:dyDescent="0.3">
      <c r="A427" s="638"/>
      <c r="B427" s="638"/>
      <c r="C427" s="638"/>
      <c r="D427" s="638"/>
      <c r="E427" s="24"/>
      <c r="F427" s="24"/>
      <c r="G427" s="24"/>
      <c r="H427" s="638"/>
      <c r="I427" s="638"/>
      <c r="J427" s="638"/>
      <c r="K427" s="638"/>
      <c r="L427" s="638"/>
      <c r="M427" s="638"/>
      <c r="N427" s="638"/>
    </row>
    <row r="428" spans="1:14" x14ac:dyDescent="0.3">
      <c r="A428" s="638"/>
      <c r="B428" s="638"/>
      <c r="C428" s="638"/>
      <c r="D428" s="638"/>
      <c r="E428" s="24"/>
      <c r="F428" s="24"/>
      <c r="G428" s="24"/>
      <c r="H428" s="638"/>
      <c r="I428" s="638"/>
      <c r="J428" s="638"/>
      <c r="K428" s="638"/>
      <c r="L428" s="638"/>
      <c r="M428" s="638"/>
      <c r="N428" s="638"/>
    </row>
    <row r="429" spans="1:14" x14ac:dyDescent="0.3">
      <c r="A429" s="638"/>
      <c r="B429" s="638"/>
      <c r="C429" s="638"/>
      <c r="D429" s="638"/>
      <c r="E429" s="24"/>
      <c r="F429" s="24"/>
      <c r="G429" s="24"/>
      <c r="H429" s="638"/>
      <c r="I429" s="638"/>
      <c r="J429" s="638"/>
      <c r="K429" s="638"/>
      <c r="L429" s="638"/>
      <c r="M429" s="638"/>
      <c r="N429" s="638"/>
    </row>
    <row r="430" spans="1:14" x14ac:dyDescent="0.3">
      <c r="A430" s="638"/>
      <c r="B430" s="638"/>
      <c r="C430" s="638"/>
      <c r="D430" s="638"/>
      <c r="E430" s="24"/>
      <c r="F430" s="24"/>
      <c r="G430" s="24"/>
      <c r="H430" s="638"/>
      <c r="I430" s="638"/>
      <c r="J430" s="638"/>
      <c r="K430" s="638"/>
      <c r="L430" s="638"/>
      <c r="M430" s="638"/>
      <c r="N430" s="638"/>
    </row>
    <row r="431" spans="1:14" x14ac:dyDescent="0.3">
      <c r="A431" s="638"/>
      <c r="B431" s="638"/>
      <c r="C431" s="638"/>
      <c r="D431" s="638"/>
      <c r="E431" s="24"/>
      <c r="F431" s="24"/>
      <c r="G431" s="24"/>
      <c r="H431" s="638"/>
      <c r="I431" s="638"/>
      <c r="J431" s="638"/>
      <c r="K431" s="638"/>
      <c r="L431" s="638"/>
      <c r="M431" s="638"/>
      <c r="N431" s="638"/>
    </row>
    <row r="432" spans="1:14" x14ac:dyDescent="0.3">
      <c r="A432" s="638"/>
      <c r="B432" s="638"/>
      <c r="C432" s="638"/>
      <c r="D432" s="638"/>
      <c r="E432" s="24"/>
      <c r="F432" s="24"/>
      <c r="G432" s="24"/>
      <c r="H432" s="638"/>
      <c r="I432" s="638"/>
      <c r="J432" s="638"/>
      <c r="K432" s="638"/>
      <c r="L432" s="638"/>
      <c r="M432" s="638"/>
      <c r="N432" s="638"/>
    </row>
    <row r="433" spans="1:14" x14ac:dyDescent="0.3">
      <c r="A433" s="638"/>
      <c r="B433" s="638"/>
      <c r="C433" s="638"/>
      <c r="D433" s="638"/>
      <c r="E433" s="24"/>
      <c r="F433" s="24"/>
      <c r="G433" s="24"/>
      <c r="H433" s="638"/>
      <c r="I433" s="638"/>
      <c r="J433" s="638"/>
      <c r="K433" s="638"/>
      <c r="L433" s="638"/>
      <c r="M433" s="638"/>
      <c r="N433" s="638"/>
    </row>
    <row r="434" spans="1:14" x14ac:dyDescent="0.3">
      <c r="A434" s="638"/>
      <c r="B434" s="638"/>
      <c r="C434" s="638"/>
      <c r="D434" s="638"/>
      <c r="E434" s="24"/>
      <c r="F434" s="24"/>
      <c r="G434" s="24"/>
      <c r="H434" s="638"/>
      <c r="I434" s="638"/>
      <c r="J434" s="638"/>
      <c r="K434" s="638"/>
      <c r="L434" s="638"/>
      <c r="M434" s="638"/>
      <c r="N434" s="638"/>
    </row>
    <row r="435" spans="1:14" x14ac:dyDescent="0.3">
      <c r="A435" s="638"/>
      <c r="B435" s="638"/>
      <c r="C435" s="638"/>
      <c r="D435" s="638"/>
      <c r="E435" s="24"/>
      <c r="F435" s="24"/>
      <c r="G435" s="24"/>
      <c r="H435" s="638"/>
      <c r="I435" s="638"/>
      <c r="J435" s="638"/>
      <c r="K435" s="638"/>
      <c r="L435" s="638"/>
      <c r="M435" s="638"/>
      <c r="N435" s="638"/>
    </row>
    <row r="436" spans="1:14" x14ac:dyDescent="0.3">
      <c r="A436" s="638"/>
      <c r="B436" s="638"/>
      <c r="C436" s="638"/>
      <c r="D436" s="638"/>
      <c r="E436" s="24"/>
      <c r="F436" s="24"/>
      <c r="G436" s="24"/>
      <c r="H436" s="638"/>
      <c r="I436" s="638"/>
      <c r="J436" s="638"/>
      <c r="K436" s="638"/>
      <c r="L436" s="638"/>
      <c r="M436" s="638"/>
      <c r="N436" s="638"/>
    </row>
    <row r="437" spans="1:14" x14ac:dyDescent="0.3">
      <c r="A437" s="638"/>
      <c r="B437" s="638"/>
      <c r="C437" s="638"/>
      <c r="D437" s="638"/>
      <c r="E437" s="24"/>
      <c r="F437" s="24"/>
      <c r="G437" s="24"/>
      <c r="H437" s="638"/>
      <c r="I437" s="638"/>
      <c r="J437" s="638"/>
      <c r="K437" s="638"/>
      <c r="L437" s="638"/>
      <c r="M437" s="638"/>
      <c r="N437" s="638"/>
    </row>
    <row r="438" spans="1:14" x14ac:dyDescent="0.3">
      <c r="A438" s="638"/>
      <c r="B438" s="638"/>
      <c r="C438" s="638"/>
      <c r="D438" s="638"/>
      <c r="E438" s="24"/>
      <c r="F438" s="24"/>
      <c r="G438" s="24"/>
      <c r="H438" s="638"/>
      <c r="I438" s="638"/>
      <c r="J438" s="638"/>
      <c r="K438" s="638"/>
      <c r="L438" s="638"/>
      <c r="M438" s="638"/>
      <c r="N438" s="638"/>
    </row>
    <row r="439" spans="1:14" x14ac:dyDescent="0.3">
      <c r="A439" s="638"/>
      <c r="B439" s="638"/>
      <c r="C439" s="638"/>
      <c r="D439" s="638"/>
      <c r="E439" s="24"/>
      <c r="F439" s="24"/>
      <c r="G439" s="24"/>
      <c r="H439" s="638"/>
      <c r="I439" s="638"/>
      <c r="J439" s="638"/>
      <c r="K439" s="638"/>
      <c r="L439" s="638"/>
      <c r="M439" s="638"/>
      <c r="N439" s="638"/>
    </row>
    <row r="440" spans="1:14" x14ac:dyDescent="0.3">
      <c r="A440" s="638"/>
      <c r="B440" s="638"/>
      <c r="C440" s="638"/>
      <c r="D440" s="638"/>
      <c r="E440" s="24"/>
      <c r="F440" s="24"/>
      <c r="G440" s="24"/>
      <c r="H440" s="638"/>
      <c r="I440" s="638"/>
      <c r="J440" s="638"/>
      <c r="K440" s="638"/>
      <c r="L440" s="638"/>
      <c r="M440" s="638"/>
      <c r="N440" s="638"/>
    </row>
    <row r="441" spans="1:14" x14ac:dyDescent="0.3">
      <c r="A441" s="638"/>
      <c r="B441" s="638"/>
      <c r="C441" s="638"/>
      <c r="D441" s="638"/>
      <c r="E441" s="24"/>
      <c r="F441" s="24"/>
      <c r="G441" s="24"/>
      <c r="H441" s="638"/>
      <c r="I441" s="638"/>
      <c r="J441" s="638"/>
      <c r="K441" s="638"/>
      <c r="L441" s="638"/>
      <c r="M441" s="638"/>
      <c r="N441" s="638"/>
    </row>
    <row r="442" spans="1:14" x14ac:dyDescent="0.3">
      <c r="A442" s="638"/>
      <c r="B442" s="638"/>
      <c r="C442" s="638"/>
      <c r="D442" s="638"/>
      <c r="E442" s="24"/>
      <c r="F442" s="24"/>
      <c r="G442" s="24"/>
      <c r="H442" s="638"/>
      <c r="I442" s="638"/>
      <c r="J442" s="638"/>
      <c r="K442" s="638"/>
      <c r="L442" s="638"/>
      <c r="M442" s="638"/>
      <c r="N442" s="638"/>
    </row>
    <row r="443" spans="1:14" x14ac:dyDescent="0.3">
      <c r="A443" s="638"/>
      <c r="B443" s="638"/>
      <c r="C443" s="638"/>
      <c r="D443" s="638"/>
      <c r="E443" s="24"/>
      <c r="F443" s="24"/>
      <c r="G443" s="24"/>
      <c r="H443" s="638"/>
      <c r="I443" s="638"/>
      <c r="J443" s="638"/>
      <c r="K443" s="638"/>
      <c r="L443" s="638"/>
      <c r="M443" s="638"/>
      <c r="N443" s="638"/>
    </row>
    <row r="444" spans="1:14" x14ac:dyDescent="0.3">
      <c r="A444" s="638"/>
      <c r="B444" s="638"/>
      <c r="C444" s="638"/>
      <c r="D444" s="638"/>
      <c r="E444" s="24"/>
      <c r="F444" s="24"/>
      <c r="G444" s="24"/>
      <c r="H444" s="638"/>
      <c r="I444" s="638"/>
      <c r="J444" s="638"/>
      <c r="K444" s="638"/>
      <c r="L444" s="638"/>
      <c r="M444" s="638"/>
      <c r="N444" s="638"/>
    </row>
    <row r="445" spans="1:14" x14ac:dyDescent="0.3">
      <c r="A445" s="638"/>
      <c r="B445" s="638"/>
      <c r="C445" s="638"/>
      <c r="D445" s="638"/>
      <c r="E445" s="24"/>
      <c r="F445" s="24"/>
      <c r="G445" s="24"/>
      <c r="H445" s="638"/>
      <c r="I445" s="638"/>
      <c r="J445" s="638"/>
      <c r="K445" s="638"/>
      <c r="L445" s="638"/>
      <c r="M445" s="638"/>
      <c r="N445" s="638"/>
    </row>
    <row r="446" spans="1:14" x14ac:dyDescent="0.3">
      <c r="A446" s="638"/>
      <c r="B446" s="638"/>
      <c r="C446" s="638"/>
      <c r="D446" s="638"/>
      <c r="E446" s="24"/>
      <c r="F446" s="24"/>
      <c r="G446" s="24"/>
      <c r="H446" s="638"/>
      <c r="I446" s="638"/>
      <c r="J446" s="638"/>
      <c r="K446" s="638"/>
      <c r="L446" s="638"/>
      <c r="M446" s="638"/>
      <c r="N446" s="638"/>
    </row>
    <row r="447" spans="1:14" x14ac:dyDescent="0.3">
      <c r="A447" s="638"/>
      <c r="B447" s="638"/>
      <c r="C447" s="638"/>
      <c r="D447" s="638"/>
      <c r="E447" s="24"/>
      <c r="F447" s="24"/>
      <c r="G447" s="24"/>
      <c r="H447" s="638"/>
      <c r="I447" s="638"/>
      <c r="J447" s="638"/>
      <c r="K447" s="638"/>
      <c r="L447" s="638"/>
      <c r="M447" s="638"/>
      <c r="N447" s="638"/>
    </row>
    <row r="448" spans="1:14" x14ac:dyDescent="0.3">
      <c r="A448" s="638"/>
      <c r="B448" s="638"/>
      <c r="C448" s="638"/>
      <c r="D448" s="638"/>
      <c r="E448" s="24"/>
      <c r="F448" s="24"/>
      <c r="G448" s="24"/>
      <c r="H448" s="638"/>
      <c r="I448" s="638"/>
      <c r="J448" s="638"/>
      <c r="K448" s="638"/>
      <c r="L448" s="638"/>
      <c r="M448" s="638"/>
      <c r="N448" s="638"/>
    </row>
    <row r="449" spans="1:14" x14ac:dyDescent="0.3">
      <c r="A449" s="638"/>
      <c r="B449" s="638"/>
      <c r="C449" s="638"/>
      <c r="D449" s="638"/>
      <c r="E449" s="24"/>
      <c r="F449" s="24"/>
      <c r="G449" s="24"/>
      <c r="H449" s="638"/>
      <c r="I449" s="638"/>
      <c r="J449" s="638"/>
      <c r="K449" s="638"/>
      <c r="L449" s="638"/>
      <c r="M449" s="638"/>
      <c r="N449" s="638"/>
    </row>
    <row r="450" spans="1:14" x14ac:dyDescent="0.3">
      <c r="A450" s="638"/>
      <c r="B450" s="638"/>
      <c r="C450" s="638"/>
      <c r="D450" s="638"/>
      <c r="E450" s="24"/>
      <c r="F450" s="24"/>
      <c r="G450" s="24"/>
      <c r="H450" s="638"/>
      <c r="I450" s="638"/>
      <c r="J450" s="638"/>
      <c r="K450" s="638"/>
      <c r="L450" s="638"/>
      <c r="M450" s="638"/>
      <c r="N450" s="638"/>
    </row>
    <row r="451" spans="1:14" x14ac:dyDescent="0.3">
      <c r="A451" s="638"/>
      <c r="B451" s="638"/>
      <c r="C451" s="638"/>
      <c r="D451" s="638"/>
      <c r="E451" s="24"/>
      <c r="F451" s="24"/>
      <c r="G451" s="24"/>
      <c r="H451" s="638"/>
      <c r="I451" s="638"/>
      <c r="J451" s="638"/>
      <c r="K451" s="638"/>
      <c r="L451" s="638"/>
      <c r="M451" s="638"/>
      <c r="N451" s="638"/>
    </row>
    <row r="452" spans="1:14" x14ac:dyDescent="0.3">
      <c r="A452" s="638"/>
      <c r="B452" s="638"/>
      <c r="C452" s="638"/>
      <c r="D452" s="638"/>
      <c r="E452" s="24"/>
      <c r="F452" s="24"/>
      <c r="G452" s="24"/>
      <c r="H452" s="638"/>
      <c r="I452" s="638"/>
      <c r="J452" s="638"/>
      <c r="K452" s="638"/>
      <c r="L452" s="638"/>
      <c r="M452" s="638"/>
      <c r="N452" s="638"/>
    </row>
    <row r="453" spans="1:14" x14ac:dyDescent="0.3">
      <c r="A453" s="638"/>
      <c r="B453" s="638"/>
      <c r="C453" s="638"/>
      <c r="D453" s="638"/>
      <c r="E453" s="24"/>
      <c r="F453" s="24"/>
      <c r="G453" s="24"/>
      <c r="H453" s="638"/>
      <c r="I453" s="638"/>
      <c r="J453" s="638"/>
      <c r="K453" s="638"/>
      <c r="L453" s="638"/>
      <c r="M453" s="638"/>
      <c r="N453" s="638"/>
    </row>
    <row r="454" spans="1:14" x14ac:dyDescent="0.3">
      <c r="A454" s="638"/>
      <c r="B454" s="638"/>
      <c r="C454" s="638"/>
      <c r="D454" s="638"/>
      <c r="E454" s="24"/>
      <c r="F454" s="24"/>
      <c r="G454" s="24"/>
      <c r="H454" s="638"/>
      <c r="I454" s="638"/>
      <c r="J454" s="638"/>
      <c r="K454" s="638"/>
      <c r="L454" s="638"/>
      <c r="M454" s="638"/>
      <c r="N454" s="638"/>
    </row>
    <row r="455" spans="1:14" x14ac:dyDescent="0.3">
      <c r="A455" s="638"/>
      <c r="B455" s="638"/>
      <c r="C455" s="638"/>
      <c r="D455" s="638"/>
      <c r="E455" s="24"/>
      <c r="F455" s="24"/>
      <c r="G455" s="24"/>
      <c r="H455" s="638"/>
      <c r="I455" s="638"/>
      <c r="J455" s="638"/>
      <c r="K455" s="638"/>
      <c r="L455" s="638"/>
      <c r="M455" s="638"/>
      <c r="N455" s="638"/>
    </row>
    <row r="456" spans="1:14" x14ac:dyDescent="0.3">
      <c r="A456" s="638"/>
      <c r="B456" s="638"/>
      <c r="C456" s="638"/>
      <c r="D456" s="638"/>
      <c r="E456" s="24"/>
      <c r="F456" s="24"/>
      <c r="G456" s="24"/>
      <c r="H456" s="638"/>
      <c r="I456" s="638"/>
      <c r="J456" s="638"/>
      <c r="K456" s="638"/>
      <c r="L456" s="638"/>
      <c r="M456" s="638"/>
      <c r="N456" s="638"/>
    </row>
    <row r="457" spans="1:14" x14ac:dyDescent="0.3">
      <c r="A457" s="638"/>
      <c r="B457" s="638"/>
      <c r="C457" s="638"/>
      <c r="D457" s="638"/>
      <c r="E457" s="24"/>
      <c r="F457" s="24"/>
      <c r="G457" s="24"/>
      <c r="H457" s="638"/>
      <c r="I457" s="638"/>
      <c r="J457" s="638"/>
      <c r="K457" s="638"/>
      <c r="L457" s="638"/>
      <c r="M457" s="638"/>
      <c r="N457" s="638"/>
    </row>
    <row r="458" spans="1:14" x14ac:dyDescent="0.3">
      <c r="A458" s="638"/>
      <c r="B458" s="638"/>
      <c r="C458" s="638"/>
      <c r="D458" s="638"/>
      <c r="E458" s="24"/>
      <c r="F458" s="24"/>
      <c r="G458" s="24"/>
      <c r="H458" s="638"/>
      <c r="I458" s="638"/>
      <c r="J458" s="638"/>
      <c r="K458" s="638"/>
      <c r="L458" s="638"/>
      <c r="M458" s="638"/>
      <c r="N458" s="638"/>
    </row>
    <row r="459" spans="1:14" x14ac:dyDescent="0.3">
      <c r="A459" s="638"/>
      <c r="B459" s="638"/>
      <c r="C459" s="638"/>
      <c r="D459" s="638"/>
      <c r="E459" s="24"/>
      <c r="F459" s="24"/>
      <c r="G459" s="24"/>
      <c r="H459" s="638"/>
      <c r="I459" s="638"/>
      <c r="J459" s="638"/>
      <c r="K459" s="638"/>
      <c r="L459" s="638"/>
      <c r="M459" s="638"/>
      <c r="N459" s="638"/>
    </row>
    <row r="460" spans="1:14" x14ac:dyDescent="0.3">
      <c r="A460" s="638"/>
      <c r="B460" s="638"/>
      <c r="C460" s="638"/>
      <c r="D460" s="638"/>
      <c r="E460" s="24"/>
      <c r="F460" s="24"/>
      <c r="G460" s="24"/>
      <c r="H460" s="638"/>
      <c r="I460" s="638"/>
      <c r="J460" s="638"/>
      <c r="K460" s="638"/>
      <c r="L460" s="638"/>
      <c r="M460" s="638"/>
      <c r="N460" s="638"/>
    </row>
    <row r="461" spans="1:14" x14ac:dyDescent="0.3">
      <c r="A461" s="638"/>
      <c r="B461" s="638"/>
      <c r="C461" s="638"/>
      <c r="D461" s="638"/>
      <c r="E461" s="24"/>
      <c r="F461" s="24"/>
      <c r="G461" s="24"/>
      <c r="H461" s="638"/>
      <c r="I461" s="638"/>
      <c r="J461" s="638"/>
      <c r="K461" s="638"/>
      <c r="L461" s="638"/>
      <c r="M461" s="638"/>
      <c r="N461" s="638"/>
    </row>
    <row r="462" spans="1:14" x14ac:dyDescent="0.3">
      <c r="A462" s="638"/>
      <c r="B462" s="638"/>
      <c r="C462" s="638"/>
      <c r="D462" s="638"/>
      <c r="E462" s="24"/>
      <c r="F462" s="24"/>
      <c r="G462" s="24"/>
      <c r="H462" s="638"/>
      <c r="I462" s="638"/>
      <c r="J462" s="638"/>
      <c r="K462" s="638"/>
      <c r="L462" s="638"/>
      <c r="M462" s="638"/>
      <c r="N462" s="638"/>
    </row>
    <row r="463" spans="1:14" x14ac:dyDescent="0.3">
      <c r="A463" s="638"/>
      <c r="B463" s="638"/>
      <c r="C463" s="638"/>
      <c r="D463" s="638"/>
      <c r="E463" s="24"/>
      <c r="F463" s="24"/>
      <c r="G463" s="24"/>
      <c r="H463" s="638"/>
      <c r="I463" s="638"/>
      <c r="J463" s="638"/>
      <c r="K463" s="638"/>
      <c r="L463" s="638"/>
      <c r="M463" s="638"/>
      <c r="N463" s="638"/>
    </row>
    <row r="464" spans="1:14" x14ac:dyDescent="0.3">
      <c r="A464" s="638"/>
      <c r="B464" s="638"/>
      <c r="C464" s="638"/>
      <c r="D464" s="638"/>
      <c r="E464" s="24"/>
      <c r="F464" s="24"/>
      <c r="G464" s="24"/>
      <c r="H464" s="638"/>
      <c r="I464" s="638"/>
      <c r="J464" s="638"/>
      <c r="K464" s="638"/>
      <c r="L464" s="638"/>
      <c r="M464" s="638"/>
      <c r="N464" s="638"/>
    </row>
    <row r="465" spans="1:14" x14ac:dyDescent="0.3">
      <c r="A465" s="638"/>
      <c r="B465" s="638"/>
      <c r="C465" s="638"/>
      <c r="D465" s="638"/>
      <c r="E465" s="24"/>
      <c r="F465" s="24"/>
      <c r="G465" s="24"/>
      <c r="H465" s="638"/>
      <c r="I465" s="638"/>
      <c r="J465" s="638"/>
      <c r="K465" s="638"/>
      <c r="L465" s="638"/>
      <c r="M465" s="638"/>
      <c r="N465" s="638"/>
    </row>
    <row r="466" spans="1:14" x14ac:dyDescent="0.3">
      <c r="A466" s="638"/>
      <c r="B466" s="638"/>
      <c r="C466" s="638"/>
      <c r="D466" s="638"/>
      <c r="E466" s="24"/>
      <c r="F466" s="24"/>
      <c r="G466" s="24"/>
      <c r="H466" s="638"/>
      <c r="I466" s="638"/>
      <c r="J466" s="638"/>
      <c r="K466" s="638"/>
      <c r="L466" s="638"/>
      <c r="M466" s="638"/>
      <c r="N466" s="638"/>
    </row>
    <row r="467" spans="1:14" x14ac:dyDescent="0.3">
      <c r="A467" s="638"/>
      <c r="B467" s="638"/>
      <c r="C467" s="638"/>
      <c r="D467" s="638"/>
      <c r="E467" s="24"/>
      <c r="F467" s="24"/>
      <c r="G467" s="24"/>
      <c r="H467" s="638"/>
      <c r="I467" s="638"/>
      <c r="J467" s="638"/>
      <c r="K467" s="638"/>
      <c r="L467" s="638"/>
      <c r="M467" s="638"/>
      <c r="N467" s="638"/>
    </row>
    <row r="468" spans="1:14" x14ac:dyDescent="0.3">
      <c r="A468" s="638"/>
      <c r="B468" s="638"/>
      <c r="C468" s="638"/>
      <c r="D468" s="638"/>
      <c r="E468" s="24"/>
      <c r="F468" s="24"/>
      <c r="G468" s="24"/>
      <c r="H468" s="638"/>
      <c r="I468" s="638"/>
      <c r="J468" s="638"/>
      <c r="K468" s="638"/>
      <c r="L468" s="638"/>
      <c r="M468" s="638"/>
      <c r="N468" s="638"/>
    </row>
    <row r="469" spans="1:14" x14ac:dyDescent="0.3">
      <c r="A469" s="638"/>
      <c r="B469" s="638"/>
      <c r="C469" s="638"/>
      <c r="D469" s="638"/>
      <c r="E469" s="24"/>
      <c r="F469" s="24"/>
      <c r="G469" s="24"/>
      <c r="H469" s="638"/>
      <c r="I469" s="638"/>
      <c r="J469" s="638"/>
      <c r="K469" s="638"/>
      <c r="L469" s="638"/>
      <c r="M469" s="638"/>
      <c r="N469" s="638"/>
    </row>
    <row r="470" spans="1:14" x14ac:dyDescent="0.3">
      <c r="A470" s="638"/>
      <c r="B470" s="638"/>
      <c r="C470" s="638"/>
      <c r="D470" s="638"/>
      <c r="E470" s="24"/>
      <c r="F470" s="24"/>
      <c r="G470" s="24"/>
      <c r="H470" s="638"/>
      <c r="I470" s="638"/>
      <c r="J470" s="638"/>
      <c r="K470" s="638"/>
      <c r="L470" s="638"/>
      <c r="M470" s="638"/>
      <c r="N470" s="638"/>
    </row>
    <row r="471" spans="1:14" x14ac:dyDescent="0.3">
      <c r="A471" s="638"/>
      <c r="B471" s="638"/>
      <c r="C471" s="638"/>
      <c r="D471" s="638"/>
      <c r="E471" s="24"/>
      <c r="F471" s="24"/>
      <c r="G471" s="24"/>
      <c r="H471" s="638"/>
      <c r="I471" s="638"/>
      <c r="J471" s="638"/>
      <c r="K471" s="638"/>
      <c r="L471" s="638"/>
      <c r="M471" s="638"/>
      <c r="N471" s="638"/>
    </row>
    <row r="472" spans="1:14" x14ac:dyDescent="0.3">
      <c r="A472" s="638"/>
      <c r="B472" s="638"/>
      <c r="C472" s="638"/>
      <c r="D472" s="638"/>
      <c r="E472" s="24"/>
      <c r="F472" s="24"/>
      <c r="G472" s="24"/>
      <c r="H472" s="638"/>
      <c r="I472" s="638"/>
      <c r="J472" s="638"/>
      <c r="K472" s="638"/>
      <c r="L472" s="638"/>
      <c r="M472" s="638"/>
      <c r="N472" s="638"/>
    </row>
    <row r="473" spans="1:14" x14ac:dyDescent="0.3">
      <c r="A473" s="638"/>
      <c r="B473" s="638"/>
      <c r="C473" s="638"/>
      <c r="D473" s="638"/>
      <c r="E473" s="24"/>
      <c r="F473" s="24"/>
      <c r="G473" s="24"/>
      <c r="H473" s="638"/>
      <c r="I473" s="638"/>
      <c r="J473" s="638"/>
      <c r="K473" s="638"/>
      <c r="L473" s="638"/>
      <c r="M473" s="638"/>
      <c r="N473" s="638"/>
    </row>
    <row r="474" spans="1:14" x14ac:dyDescent="0.3">
      <c r="A474" s="638"/>
      <c r="B474" s="638"/>
      <c r="C474" s="638"/>
      <c r="D474" s="638"/>
      <c r="E474" s="24"/>
      <c r="F474" s="24"/>
      <c r="G474" s="24"/>
      <c r="H474" s="638"/>
      <c r="I474" s="638"/>
      <c r="J474" s="638"/>
      <c r="K474" s="638"/>
      <c r="L474" s="638"/>
      <c r="M474" s="638"/>
      <c r="N474" s="638"/>
    </row>
    <row r="475" spans="1:14" x14ac:dyDescent="0.3">
      <c r="A475" s="638"/>
      <c r="B475" s="638"/>
      <c r="C475" s="638"/>
      <c r="D475" s="638"/>
      <c r="E475" s="24"/>
      <c r="F475" s="24"/>
      <c r="G475" s="24"/>
      <c r="H475" s="638"/>
      <c r="I475" s="638"/>
      <c r="J475" s="638"/>
      <c r="K475" s="638"/>
      <c r="L475" s="638"/>
      <c r="M475" s="638"/>
      <c r="N475" s="638"/>
    </row>
    <row r="476" spans="1:14" x14ac:dyDescent="0.3">
      <c r="A476" s="638"/>
      <c r="B476" s="638"/>
      <c r="C476" s="638"/>
      <c r="D476" s="638"/>
      <c r="E476" s="24"/>
      <c r="F476" s="24"/>
      <c r="G476" s="24"/>
      <c r="H476" s="638"/>
      <c r="I476" s="638"/>
      <c r="J476" s="638"/>
      <c r="K476" s="638"/>
      <c r="L476" s="638"/>
      <c r="M476" s="638"/>
      <c r="N476" s="638"/>
    </row>
    <row r="477" spans="1:14" x14ac:dyDescent="0.3">
      <c r="A477" s="638"/>
      <c r="B477" s="638"/>
      <c r="C477" s="638"/>
      <c r="D477" s="638"/>
      <c r="E477" s="24"/>
      <c r="F477" s="24"/>
      <c r="G477" s="24"/>
      <c r="H477" s="638"/>
      <c r="I477" s="638"/>
      <c r="J477" s="638"/>
      <c r="K477" s="638"/>
      <c r="L477" s="638"/>
      <c r="M477" s="638"/>
      <c r="N477" s="638"/>
    </row>
    <row r="478" spans="1:14" x14ac:dyDescent="0.3">
      <c r="A478" s="638"/>
      <c r="B478" s="638"/>
      <c r="C478" s="638"/>
      <c r="D478" s="638"/>
      <c r="E478" s="24"/>
      <c r="F478" s="24"/>
      <c r="G478" s="24"/>
      <c r="H478" s="638"/>
      <c r="I478" s="638"/>
      <c r="J478" s="638"/>
      <c r="K478" s="638"/>
      <c r="L478" s="638"/>
      <c r="M478" s="638"/>
      <c r="N478" s="638"/>
    </row>
    <row r="479" spans="1:14" x14ac:dyDescent="0.3">
      <c r="A479" s="638"/>
      <c r="B479" s="638"/>
      <c r="C479" s="638"/>
      <c r="D479" s="638"/>
      <c r="E479" s="24"/>
      <c r="F479" s="24"/>
      <c r="G479" s="24"/>
      <c r="H479" s="638"/>
      <c r="I479" s="638"/>
      <c r="J479" s="638"/>
      <c r="K479" s="638"/>
      <c r="L479" s="638"/>
      <c r="M479" s="638"/>
      <c r="N479" s="638"/>
    </row>
    <row r="480" spans="1:14" x14ac:dyDescent="0.3">
      <c r="A480" s="638"/>
      <c r="B480" s="638"/>
      <c r="C480" s="638"/>
      <c r="D480" s="638"/>
      <c r="E480" s="24"/>
      <c r="F480" s="24"/>
      <c r="G480" s="24"/>
      <c r="H480" s="638"/>
      <c r="I480" s="638"/>
      <c r="J480" s="638"/>
      <c r="K480" s="638"/>
      <c r="L480" s="638"/>
      <c r="M480" s="638"/>
      <c r="N480" s="638"/>
    </row>
    <row r="481" spans="1:14" x14ac:dyDescent="0.3">
      <c r="A481" s="638"/>
      <c r="B481" s="638"/>
      <c r="C481" s="638"/>
      <c r="D481" s="638"/>
      <c r="E481" s="24"/>
      <c r="F481" s="24"/>
      <c r="G481" s="24"/>
      <c r="H481" s="638"/>
      <c r="I481" s="638"/>
      <c r="J481" s="638"/>
      <c r="K481" s="638"/>
      <c r="L481" s="638"/>
      <c r="M481" s="638"/>
      <c r="N481" s="638"/>
    </row>
    <row r="482" spans="1:14" x14ac:dyDescent="0.3">
      <c r="A482" s="638"/>
      <c r="B482" s="638"/>
      <c r="C482" s="638"/>
      <c r="D482" s="638"/>
      <c r="E482" s="24"/>
      <c r="F482" s="24"/>
      <c r="G482" s="24"/>
      <c r="H482" s="638"/>
      <c r="I482" s="638"/>
      <c r="J482" s="638"/>
      <c r="K482" s="638"/>
      <c r="L482" s="638"/>
      <c r="M482" s="638"/>
      <c r="N482" s="638"/>
    </row>
    <row r="483" spans="1:14" x14ac:dyDescent="0.3">
      <c r="A483" s="638"/>
      <c r="B483" s="638"/>
      <c r="C483" s="638"/>
      <c r="D483" s="638"/>
      <c r="E483" s="24"/>
      <c r="F483" s="24"/>
      <c r="G483" s="24"/>
      <c r="H483" s="638"/>
      <c r="I483" s="638"/>
      <c r="J483" s="638"/>
      <c r="K483" s="638"/>
      <c r="L483" s="638"/>
      <c r="M483" s="638"/>
      <c r="N483" s="638"/>
    </row>
    <row r="484" spans="1:14" x14ac:dyDescent="0.3">
      <c r="A484" s="638"/>
      <c r="B484" s="638"/>
      <c r="C484" s="638"/>
      <c r="D484" s="638"/>
      <c r="E484" s="24"/>
      <c r="F484" s="24"/>
      <c r="G484" s="24"/>
      <c r="H484" s="638"/>
      <c r="I484" s="638"/>
      <c r="J484" s="638"/>
      <c r="K484" s="638"/>
      <c r="L484" s="638"/>
      <c r="M484" s="638"/>
      <c r="N484" s="638"/>
    </row>
    <row r="485" spans="1:14" x14ac:dyDescent="0.3">
      <c r="A485" s="638"/>
      <c r="B485" s="638"/>
      <c r="C485" s="638"/>
      <c r="D485" s="638"/>
      <c r="E485" s="24"/>
      <c r="F485" s="24"/>
      <c r="G485" s="24"/>
      <c r="H485" s="638"/>
      <c r="I485" s="638"/>
      <c r="J485" s="638"/>
      <c r="K485" s="638"/>
      <c r="L485" s="638"/>
      <c r="M485" s="638"/>
      <c r="N485" s="638"/>
    </row>
    <row r="486" spans="1:14" x14ac:dyDescent="0.3">
      <c r="A486" s="638"/>
      <c r="B486" s="638"/>
      <c r="C486" s="638"/>
      <c r="D486" s="638"/>
      <c r="E486" s="24"/>
      <c r="F486" s="24"/>
      <c r="G486" s="24"/>
      <c r="H486" s="638"/>
      <c r="I486" s="638"/>
      <c r="J486" s="638"/>
      <c r="K486" s="638"/>
      <c r="L486" s="638"/>
      <c r="M486" s="638"/>
      <c r="N486" s="638"/>
    </row>
    <row r="487" spans="1:14" x14ac:dyDescent="0.3">
      <c r="A487" s="638"/>
      <c r="B487" s="638"/>
      <c r="C487" s="638"/>
      <c r="D487" s="638"/>
      <c r="E487" s="24"/>
      <c r="F487" s="24"/>
      <c r="G487" s="24"/>
      <c r="H487" s="638"/>
      <c r="I487" s="638"/>
      <c r="J487" s="638"/>
      <c r="K487" s="638"/>
      <c r="L487" s="638"/>
      <c r="M487" s="638"/>
      <c r="N487" s="638"/>
    </row>
    <row r="488" spans="1:14" x14ac:dyDescent="0.3">
      <c r="A488" s="638"/>
      <c r="B488" s="638"/>
      <c r="C488" s="638"/>
      <c r="D488" s="638"/>
      <c r="E488" s="24"/>
      <c r="F488" s="24"/>
      <c r="G488" s="24"/>
      <c r="H488" s="638"/>
      <c r="I488" s="638"/>
      <c r="J488" s="638"/>
      <c r="K488" s="638"/>
      <c r="L488" s="638"/>
      <c r="M488" s="638"/>
      <c r="N488" s="638"/>
    </row>
    <row r="489" spans="1:14" x14ac:dyDescent="0.3">
      <c r="A489" s="638"/>
      <c r="B489" s="638"/>
      <c r="C489" s="638"/>
      <c r="D489" s="638"/>
      <c r="E489" s="24"/>
      <c r="F489" s="24"/>
      <c r="G489" s="24"/>
      <c r="H489" s="638"/>
      <c r="I489" s="638"/>
      <c r="J489" s="638"/>
      <c r="K489" s="638"/>
      <c r="L489" s="638"/>
      <c r="M489" s="638"/>
      <c r="N489" s="638"/>
    </row>
    <row r="490" spans="1:14" x14ac:dyDescent="0.3">
      <c r="A490" s="638"/>
      <c r="B490" s="638"/>
      <c r="C490" s="638"/>
      <c r="D490" s="638"/>
      <c r="E490" s="24"/>
      <c r="F490" s="24"/>
      <c r="G490" s="24"/>
      <c r="H490" s="638"/>
      <c r="I490" s="638"/>
      <c r="J490" s="638"/>
      <c r="K490" s="638"/>
      <c r="L490" s="638"/>
      <c r="M490" s="638"/>
      <c r="N490" s="638"/>
    </row>
    <row r="491" spans="1:14" x14ac:dyDescent="0.3">
      <c r="A491" s="638"/>
      <c r="B491" s="638"/>
      <c r="C491" s="638"/>
      <c r="D491" s="638"/>
      <c r="E491" s="24"/>
      <c r="F491" s="24"/>
      <c r="G491" s="24"/>
      <c r="H491" s="638"/>
      <c r="I491" s="638"/>
      <c r="J491" s="638"/>
      <c r="K491" s="638"/>
      <c r="L491" s="638"/>
      <c r="M491" s="638"/>
      <c r="N491" s="638"/>
    </row>
    <row r="492" spans="1:14" x14ac:dyDescent="0.3">
      <c r="A492" s="638"/>
      <c r="B492" s="638"/>
      <c r="C492" s="638"/>
      <c r="D492" s="638"/>
      <c r="E492" s="24"/>
      <c r="F492" s="24"/>
      <c r="G492" s="24"/>
      <c r="H492" s="638"/>
      <c r="I492" s="638"/>
      <c r="J492" s="638"/>
      <c r="K492" s="638"/>
      <c r="L492" s="638"/>
      <c r="M492" s="638"/>
      <c r="N492" s="638"/>
    </row>
    <row r="493" spans="1:14" x14ac:dyDescent="0.3">
      <c r="A493" s="638"/>
      <c r="B493" s="638"/>
      <c r="C493" s="638"/>
      <c r="D493" s="638"/>
      <c r="E493" s="24"/>
      <c r="F493" s="24"/>
      <c r="G493" s="24"/>
      <c r="H493" s="638"/>
      <c r="I493" s="638"/>
      <c r="J493" s="638"/>
      <c r="K493" s="638"/>
      <c r="L493" s="638"/>
      <c r="M493" s="638"/>
      <c r="N493" s="638"/>
    </row>
    <row r="494" spans="1:14" x14ac:dyDescent="0.3">
      <c r="A494" s="638"/>
      <c r="B494" s="638"/>
      <c r="C494" s="638"/>
      <c r="D494" s="638"/>
      <c r="E494" s="24"/>
      <c r="F494" s="24"/>
      <c r="G494" s="24"/>
      <c r="H494" s="638"/>
      <c r="I494" s="638"/>
      <c r="J494" s="638"/>
      <c r="K494" s="638"/>
      <c r="L494" s="638"/>
      <c r="M494" s="638"/>
      <c r="N494" s="638"/>
    </row>
    <row r="495" spans="1:14" x14ac:dyDescent="0.3">
      <c r="A495" s="638"/>
      <c r="B495" s="638"/>
      <c r="C495" s="638"/>
      <c r="D495" s="638"/>
      <c r="E495" s="24"/>
      <c r="F495" s="24"/>
      <c r="G495" s="24"/>
      <c r="H495" s="638"/>
      <c r="I495" s="638"/>
      <c r="J495" s="638"/>
      <c r="K495" s="638"/>
      <c r="L495" s="638"/>
      <c r="M495" s="638"/>
      <c r="N495" s="638"/>
    </row>
    <row r="496" spans="1:14" x14ac:dyDescent="0.3">
      <c r="A496" s="638"/>
      <c r="B496" s="638"/>
      <c r="C496" s="638"/>
      <c r="D496" s="638"/>
      <c r="E496" s="24"/>
      <c r="F496" s="24"/>
      <c r="G496" s="24"/>
      <c r="H496" s="638"/>
      <c r="I496" s="638"/>
      <c r="J496" s="638"/>
      <c r="K496" s="638"/>
      <c r="L496" s="638"/>
      <c r="M496" s="638"/>
      <c r="N496" s="638"/>
    </row>
    <row r="497" spans="1:14" x14ac:dyDescent="0.3">
      <c r="A497" s="638"/>
      <c r="B497" s="638"/>
      <c r="C497" s="638"/>
      <c r="D497" s="638"/>
      <c r="E497" s="24"/>
      <c r="F497" s="24"/>
      <c r="G497" s="24"/>
      <c r="H497" s="638"/>
      <c r="I497" s="638"/>
      <c r="J497" s="638"/>
      <c r="K497" s="638"/>
      <c r="L497" s="638"/>
      <c r="M497" s="638"/>
      <c r="N497" s="638"/>
    </row>
    <row r="498" spans="1:14" x14ac:dyDescent="0.3">
      <c r="A498" s="638"/>
      <c r="B498" s="638"/>
      <c r="C498" s="638"/>
      <c r="D498" s="638"/>
      <c r="E498" s="24"/>
      <c r="F498" s="24"/>
      <c r="G498" s="24"/>
      <c r="H498" s="638"/>
      <c r="I498" s="638"/>
      <c r="J498" s="638"/>
      <c r="K498" s="638"/>
      <c r="L498" s="638"/>
      <c r="M498" s="638"/>
      <c r="N498" s="638"/>
    </row>
    <row r="499" spans="1:14" x14ac:dyDescent="0.3">
      <c r="A499" s="638"/>
      <c r="B499" s="638"/>
      <c r="C499" s="638"/>
      <c r="D499" s="638"/>
      <c r="E499" s="24"/>
      <c r="F499" s="24"/>
      <c r="G499" s="24"/>
      <c r="H499" s="638"/>
      <c r="I499" s="638"/>
      <c r="J499" s="638"/>
      <c r="K499" s="638"/>
      <c r="L499" s="638"/>
      <c r="M499" s="638"/>
      <c r="N499" s="638"/>
    </row>
    <row r="500" spans="1:14" x14ac:dyDescent="0.3">
      <c r="A500" s="638"/>
      <c r="B500" s="638"/>
      <c r="C500" s="638"/>
      <c r="D500" s="638"/>
      <c r="E500" s="24"/>
      <c r="F500" s="24"/>
      <c r="G500" s="24"/>
      <c r="H500" s="638"/>
      <c r="I500" s="638"/>
      <c r="J500" s="638"/>
      <c r="K500" s="638"/>
      <c r="L500" s="638"/>
      <c r="M500" s="638"/>
      <c r="N500" s="638"/>
    </row>
    <row r="501" spans="1:14" x14ac:dyDescent="0.3">
      <c r="A501" s="638"/>
      <c r="B501" s="638"/>
      <c r="C501" s="638"/>
      <c r="D501" s="638"/>
      <c r="E501" s="24"/>
      <c r="F501" s="24"/>
      <c r="G501" s="24"/>
      <c r="H501" s="638"/>
      <c r="I501" s="638"/>
      <c r="J501" s="638"/>
      <c r="K501" s="638"/>
      <c r="L501" s="638"/>
      <c r="M501" s="638"/>
      <c r="N501" s="638"/>
    </row>
    <row r="502" spans="1:14" x14ac:dyDescent="0.3">
      <c r="A502" s="638"/>
      <c r="B502" s="638"/>
      <c r="C502" s="638"/>
      <c r="D502" s="638"/>
      <c r="E502" s="24"/>
      <c r="F502" s="24"/>
      <c r="G502" s="24"/>
      <c r="H502" s="638"/>
      <c r="I502" s="638"/>
      <c r="J502" s="638"/>
      <c r="K502" s="638"/>
      <c r="L502" s="638"/>
      <c r="M502" s="638"/>
      <c r="N502" s="638"/>
    </row>
    <row r="503" spans="1:14" x14ac:dyDescent="0.3">
      <c r="A503" s="638"/>
      <c r="B503" s="638"/>
      <c r="C503" s="638"/>
      <c r="D503" s="638"/>
      <c r="E503" s="24"/>
      <c r="F503" s="24"/>
      <c r="G503" s="24"/>
      <c r="H503" s="638"/>
      <c r="I503" s="638"/>
      <c r="J503" s="638"/>
      <c r="K503" s="638"/>
      <c r="L503" s="638"/>
      <c r="M503" s="638"/>
      <c r="N503" s="638"/>
    </row>
    <row r="504" spans="1:14" x14ac:dyDescent="0.3">
      <c r="A504" s="638"/>
      <c r="B504" s="638"/>
      <c r="C504" s="638"/>
      <c r="D504" s="638"/>
      <c r="E504" s="24"/>
      <c r="F504" s="24"/>
      <c r="G504" s="24"/>
      <c r="H504" s="638"/>
      <c r="I504" s="638"/>
      <c r="J504" s="638"/>
      <c r="K504" s="638"/>
      <c r="L504" s="638"/>
      <c r="M504" s="638"/>
      <c r="N504" s="638"/>
    </row>
    <row r="505" spans="1:14" x14ac:dyDescent="0.3">
      <c r="A505" s="638"/>
      <c r="B505" s="638"/>
      <c r="C505" s="638"/>
      <c r="D505" s="638"/>
      <c r="E505" s="24"/>
      <c r="F505" s="24"/>
      <c r="G505" s="24"/>
      <c r="H505" s="638"/>
      <c r="I505" s="638"/>
      <c r="J505" s="638"/>
      <c r="K505" s="638"/>
      <c r="L505" s="638"/>
      <c r="M505" s="638"/>
      <c r="N505" s="638"/>
    </row>
    <row r="506" spans="1:14" x14ac:dyDescent="0.3">
      <c r="A506" s="638"/>
      <c r="B506" s="638"/>
      <c r="C506" s="638"/>
      <c r="D506" s="638"/>
      <c r="E506" s="24"/>
      <c r="F506" s="24"/>
      <c r="G506" s="24"/>
      <c r="H506" s="638"/>
      <c r="I506" s="638"/>
      <c r="J506" s="638"/>
      <c r="K506" s="638"/>
      <c r="L506" s="638"/>
      <c r="M506" s="638"/>
      <c r="N506" s="638"/>
    </row>
    <row r="507" spans="1:14" x14ac:dyDescent="0.3">
      <c r="A507" s="638"/>
      <c r="B507" s="638"/>
      <c r="C507" s="638"/>
      <c r="D507" s="638"/>
      <c r="E507" s="24"/>
      <c r="F507" s="24"/>
      <c r="G507" s="24"/>
      <c r="H507" s="638"/>
      <c r="I507" s="638"/>
      <c r="J507" s="638"/>
      <c r="K507" s="638"/>
      <c r="L507" s="638"/>
      <c r="M507" s="638"/>
      <c r="N507" s="638"/>
    </row>
    <row r="508" spans="1:14" x14ac:dyDescent="0.3">
      <c r="A508" s="638"/>
      <c r="B508" s="638"/>
      <c r="C508" s="638"/>
      <c r="D508" s="638"/>
      <c r="E508" s="24"/>
      <c r="F508" s="24"/>
      <c r="G508" s="24"/>
      <c r="H508" s="638"/>
      <c r="I508" s="638"/>
      <c r="J508" s="638"/>
      <c r="K508" s="638"/>
      <c r="L508" s="638"/>
      <c r="M508" s="638"/>
      <c r="N508" s="638"/>
    </row>
    <row r="509" spans="1:14" x14ac:dyDescent="0.3">
      <c r="A509" s="638"/>
      <c r="B509" s="638"/>
      <c r="C509" s="638"/>
      <c r="D509" s="638"/>
      <c r="E509" s="24"/>
      <c r="F509" s="24"/>
      <c r="G509" s="24"/>
      <c r="H509" s="638"/>
      <c r="I509" s="638"/>
      <c r="J509" s="638"/>
      <c r="K509" s="638"/>
      <c r="L509" s="638"/>
      <c r="M509" s="638"/>
      <c r="N509" s="638"/>
    </row>
    <row r="510" spans="1:14" x14ac:dyDescent="0.3">
      <c r="A510" s="638"/>
      <c r="B510" s="638"/>
      <c r="C510" s="638"/>
      <c r="D510" s="638"/>
      <c r="E510" s="24"/>
      <c r="F510" s="24"/>
      <c r="G510" s="24"/>
      <c r="H510" s="638"/>
      <c r="I510" s="638"/>
      <c r="J510" s="638"/>
      <c r="K510" s="638"/>
      <c r="L510" s="638"/>
      <c r="M510" s="638"/>
      <c r="N510" s="638"/>
    </row>
    <row r="511" spans="1:14" x14ac:dyDescent="0.3">
      <c r="A511" s="638"/>
      <c r="B511" s="638"/>
      <c r="C511" s="638"/>
      <c r="D511" s="638"/>
      <c r="E511" s="24"/>
      <c r="F511" s="24"/>
      <c r="G511" s="24"/>
      <c r="H511" s="638"/>
      <c r="I511" s="638"/>
      <c r="J511" s="638"/>
      <c r="K511" s="638"/>
      <c r="L511" s="638"/>
      <c r="M511" s="638"/>
      <c r="N511" s="638"/>
    </row>
    <row r="512" spans="1:14" x14ac:dyDescent="0.3">
      <c r="A512" s="638"/>
      <c r="B512" s="638"/>
      <c r="C512" s="638"/>
      <c r="D512" s="638"/>
      <c r="E512" s="24"/>
      <c r="F512" s="24"/>
      <c r="G512" s="24"/>
      <c r="H512" s="638"/>
      <c r="I512" s="638"/>
      <c r="J512" s="638"/>
      <c r="K512" s="638"/>
      <c r="L512" s="638"/>
      <c r="M512" s="638"/>
      <c r="N512" s="638"/>
    </row>
    <row r="513" spans="1:14" x14ac:dyDescent="0.3">
      <c r="A513" s="638"/>
      <c r="B513" s="638"/>
      <c r="C513" s="638"/>
      <c r="D513" s="638"/>
      <c r="E513" s="24"/>
      <c r="F513" s="24"/>
      <c r="G513" s="24"/>
      <c r="H513" s="638"/>
      <c r="I513" s="638"/>
      <c r="J513" s="638"/>
      <c r="K513" s="638"/>
      <c r="L513" s="638"/>
      <c r="M513" s="638"/>
      <c r="N513" s="638"/>
    </row>
    <row r="514" spans="1:14" x14ac:dyDescent="0.3">
      <c r="A514" s="638"/>
      <c r="B514" s="638"/>
      <c r="C514" s="638"/>
      <c r="D514" s="638"/>
      <c r="E514" s="24"/>
      <c r="F514" s="24"/>
      <c r="G514" s="24"/>
      <c r="H514" s="638"/>
      <c r="I514" s="638"/>
      <c r="J514" s="638"/>
      <c r="K514" s="638"/>
      <c r="L514" s="638"/>
      <c r="M514" s="638"/>
      <c r="N514" s="638"/>
    </row>
    <row r="515" spans="1:14" x14ac:dyDescent="0.3">
      <c r="A515" s="638"/>
      <c r="B515" s="638"/>
      <c r="C515" s="638"/>
      <c r="D515" s="638"/>
      <c r="E515" s="24"/>
      <c r="F515" s="24"/>
      <c r="G515" s="24"/>
      <c r="H515" s="638"/>
      <c r="I515" s="638"/>
      <c r="J515" s="638"/>
      <c r="K515" s="638"/>
      <c r="L515" s="638"/>
      <c r="M515" s="638"/>
      <c r="N515" s="638"/>
    </row>
    <row r="516" spans="1:14" x14ac:dyDescent="0.3">
      <c r="A516" s="638"/>
      <c r="B516" s="638"/>
      <c r="C516" s="638"/>
      <c r="D516" s="638"/>
      <c r="E516" s="24"/>
      <c r="F516" s="24"/>
      <c r="G516" s="24"/>
      <c r="H516" s="638"/>
      <c r="I516" s="638"/>
      <c r="J516" s="638"/>
      <c r="K516" s="638"/>
      <c r="L516" s="638"/>
      <c r="M516" s="638"/>
      <c r="N516" s="638"/>
    </row>
    <row r="517" spans="1:14" x14ac:dyDescent="0.3">
      <c r="A517" s="638"/>
      <c r="B517" s="638"/>
      <c r="C517" s="638"/>
      <c r="D517" s="638"/>
      <c r="E517" s="24"/>
      <c r="F517" s="24"/>
      <c r="G517" s="24"/>
      <c r="H517" s="638"/>
      <c r="I517" s="638"/>
      <c r="J517" s="638"/>
      <c r="K517" s="638"/>
      <c r="L517" s="638"/>
      <c r="M517" s="638"/>
      <c r="N517" s="638"/>
    </row>
    <row r="518" spans="1:14" x14ac:dyDescent="0.3">
      <c r="A518" s="638"/>
      <c r="B518" s="638"/>
      <c r="C518" s="638"/>
      <c r="D518" s="638"/>
      <c r="E518" s="24"/>
      <c r="F518" s="24"/>
      <c r="G518" s="24"/>
      <c r="H518" s="638"/>
      <c r="I518" s="638"/>
      <c r="J518" s="638"/>
      <c r="K518" s="638"/>
      <c r="L518" s="638"/>
      <c r="M518" s="638"/>
      <c r="N518" s="638"/>
    </row>
    <row r="519" spans="1:14" x14ac:dyDescent="0.3">
      <c r="A519" s="638"/>
      <c r="B519" s="638"/>
      <c r="C519" s="638"/>
      <c r="D519" s="638"/>
      <c r="E519" s="24"/>
      <c r="F519" s="24"/>
      <c r="G519" s="24"/>
      <c r="H519" s="638"/>
      <c r="I519" s="638"/>
      <c r="J519" s="638"/>
      <c r="K519" s="638"/>
      <c r="L519" s="638"/>
      <c r="M519" s="638"/>
      <c r="N519" s="638"/>
    </row>
    <row r="520" spans="1:14" x14ac:dyDescent="0.3">
      <c r="A520" s="638"/>
      <c r="B520" s="638"/>
      <c r="C520" s="638"/>
      <c r="D520" s="638"/>
      <c r="E520" s="24"/>
      <c r="F520" s="24"/>
      <c r="G520" s="24"/>
      <c r="H520" s="638"/>
      <c r="I520" s="638"/>
      <c r="J520" s="638"/>
      <c r="K520" s="638"/>
      <c r="L520" s="638"/>
      <c r="M520" s="638"/>
      <c r="N520" s="638"/>
    </row>
    <row r="521" spans="1:14" x14ac:dyDescent="0.3">
      <c r="A521" s="638"/>
      <c r="B521" s="638"/>
      <c r="C521" s="638"/>
      <c r="D521" s="638"/>
      <c r="E521" s="24"/>
      <c r="F521" s="24"/>
      <c r="G521" s="24"/>
      <c r="H521" s="638"/>
      <c r="I521" s="638"/>
      <c r="J521" s="638"/>
      <c r="K521" s="638"/>
      <c r="L521" s="638"/>
      <c r="M521" s="638"/>
      <c r="N521" s="638"/>
    </row>
    <row r="522" spans="1:14" x14ac:dyDescent="0.3">
      <c r="A522" s="638"/>
      <c r="B522" s="638"/>
      <c r="C522" s="638"/>
      <c r="D522" s="638"/>
      <c r="E522" s="24"/>
      <c r="F522" s="24"/>
      <c r="G522" s="24"/>
      <c r="H522" s="638"/>
      <c r="I522" s="638"/>
      <c r="J522" s="638"/>
      <c r="K522" s="638"/>
      <c r="L522" s="638"/>
      <c r="M522" s="638"/>
      <c r="N522" s="638"/>
    </row>
    <row r="523" spans="1:14" x14ac:dyDescent="0.3">
      <c r="A523" s="638"/>
      <c r="B523" s="638"/>
      <c r="C523" s="638"/>
      <c r="D523" s="638"/>
      <c r="E523" s="24"/>
      <c r="F523" s="24"/>
      <c r="G523" s="24"/>
      <c r="H523" s="638"/>
      <c r="I523" s="638"/>
      <c r="J523" s="638"/>
      <c r="K523" s="638"/>
      <c r="L523" s="638"/>
      <c r="M523" s="638"/>
      <c r="N523" s="638"/>
    </row>
    <row r="524" spans="1:14" x14ac:dyDescent="0.3">
      <c r="A524" s="638"/>
      <c r="B524" s="638"/>
      <c r="C524" s="638"/>
      <c r="D524" s="638"/>
      <c r="E524" s="24"/>
      <c r="F524" s="24"/>
      <c r="G524" s="24"/>
      <c r="H524" s="638"/>
      <c r="I524" s="638"/>
      <c r="J524" s="638"/>
      <c r="K524" s="638"/>
      <c r="L524" s="638"/>
      <c r="M524" s="638"/>
      <c r="N524" s="638"/>
    </row>
    <row r="525" spans="1:14" x14ac:dyDescent="0.3">
      <c r="A525" s="638"/>
      <c r="B525" s="638"/>
      <c r="C525" s="638"/>
      <c r="D525" s="638"/>
      <c r="E525" s="24"/>
      <c r="F525" s="24"/>
      <c r="G525" s="24"/>
      <c r="H525" s="638"/>
      <c r="I525" s="638"/>
      <c r="J525" s="638"/>
      <c r="K525" s="638"/>
      <c r="L525" s="638"/>
      <c r="M525" s="638"/>
      <c r="N525" s="638"/>
    </row>
    <row r="526" spans="1:14" x14ac:dyDescent="0.3">
      <c r="A526" s="638"/>
      <c r="B526" s="638"/>
      <c r="C526" s="638"/>
      <c r="D526" s="638"/>
      <c r="E526" s="24"/>
      <c r="F526" s="24"/>
      <c r="G526" s="24"/>
      <c r="H526" s="638"/>
      <c r="I526" s="638"/>
      <c r="J526" s="638"/>
      <c r="K526" s="638"/>
      <c r="L526" s="638"/>
      <c r="M526" s="638"/>
      <c r="N526" s="638"/>
    </row>
    <row r="527" spans="1:14" x14ac:dyDescent="0.3">
      <c r="A527" s="638"/>
      <c r="B527" s="638"/>
      <c r="C527" s="638"/>
      <c r="D527" s="638"/>
      <c r="E527" s="24"/>
      <c r="F527" s="24"/>
      <c r="G527" s="24"/>
      <c r="H527" s="638"/>
      <c r="I527" s="638"/>
      <c r="J527" s="638"/>
      <c r="K527" s="638"/>
      <c r="L527" s="638"/>
      <c r="M527" s="638"/>
      <c r="N527" s="638"/>
    </row>
    <row r="528" spans="1:14" x14ac:dyDescent="0.3">
      <c r="A528" s="638"/>
      <c r="B528" s="638"/>
      <c r="C528" s="638"/>
      <c r="D528" s="638"/>
      <c r="E528" s="24"/>
      <c r="F528" s="24"/>
      <c r="G528" s="24"/>
      <c r="H528" s="638"/>
      <c r="I528" s="638"/>
      <c r="J528" s="638"/>
      <c r="K528" s="638"/>
      <c r="L528" s="638"/>
      <c r="M528" s="638"/>
      <c r="N528" s="638"/>
    </row>
    <row r="529" spans="1:14" x14ac:dyDescent="0.3">
      <c r="A529" s="638"/>
      <c r="B529" s="638"/>
      <c r="C529" s="638"/>
      <c r="D529" s="638"/>
      <c r="E529" s="24"/>
      <c r="F529" s="24"/>
      <c r="G529" s="24"/>
      <c r="H529" s="638"/>
      <c r="I529" s="638"/>
      <c r="J529" s="638"/>
      <c r="K529" s="638"/>
      <c r="L529" s="638"/>
      <c r="M529" s="638"/>
      <c r="N529" s="638"/>
    </row>
    <row r="530" spans="1:14" x14ac:dyDescent="0.3">
      <c r="A530" s="638"/>
      <c r="B530" s="638"/>
      <c r="C530" s="638"/>
      <c r="D530" s="638"/>
      <c r="E530" s="24"/>
      <c r="F530" s="24"/>
      <c r="G530" s="24"/>
      <c r="H530" s="638"/>
      <c r="I530" s="638"/>
      <c r="J530" s="638"/>
      <c r="K530" s="638"/>
      <c r="L530" s="638"/>
      <c r="M530" s="638"/>
      <c r="N530" s="638"/>
    </row>
    <row r="531" spans="1:14" x14ac:dyDescent="0.3">
      <c r="A531" s="638"/>
      <c r="B531" s="638"/>
      <c r="C531" s="638"/>
      <c r="D531" s="638"/>
      <c r="E531" s="24"/>
      <c r="F531" s="24"/>
      <c r="G531" s="24"/>
      <c r="H531" s="638"/>
      <c r="I531" s="638"/>
      <c r="J531" s="638"/>
      <c r="K531" s="638"/>
      <c r="L531" s="638"/>
      <c r="M531" s="638"/>
      <c r="N531" s="638"/>
    </row>
    <row r="532" spans="1:14" x14ac:dyDescent="0.3">
      <c r="A532" s="638"/>
      <c r="B532" s="638"/>
      <c r="C532" s="638"/>
      <c r="D532" s="638"/>
      <c r="E532" s="24"/>
      <c r="F532" s="24"/>
      <c r="G532" s="24"/>
      <c r="H532" s="638"/>
      <c r="I532" s="638"/>
      <c r="J532" s="638"/>
      <c r="K532" s="638"/>
      <c r="L532" s="638"/>
      <c r="M532" s="638"/>
      <c r="N532" s="638"/>
    </row>
    <row r="533" spans="1:14" x14ac:dyDescent="0.3">
      <c r="A533" s="638"/>
      <c r="B533" s="638"/>
      <c r="C533" s="638"/>
      <c r="D533" s="638"/>
      <c r="E533" s="24"/>
      <c r="F533" s="24"/>
      <c r="G533" s="24"/>
      <c r="H533" s="638"/>
      <c r="I533" s="638"/>
      <c r="J533" s="638"/>
      <c r="K533" s="638"/>
      <c r="L533" s="638"/>
      <c r="M533" s="638"/>
      <c r="N533" s="638"/>
    </row>
    <row r="534" spans="1:14" x14ac:dyDescent="0.3">
      <c r="A534" s="638"/>
      <c r="B534" s="638"/>
      <c r="C534" s="638"/>
      <c r="D534" s="638"/>
      <c r="E534" s="24"/>
      <c r="F534" s="24"/>
      <c r="G534" s="24"/>
      <c r="H534" s="638"/>
      <c r="I534" s="638"/>
      <c r="J534" s="638"/>
      <c r="K534" s="638"/>
      <c r="L534" s="638"/>
      <c r="M534" s="638"/>
      <c r="N534" s="638"/>
    </row>
    <row r="535" spans="1:14" x14ac:dyDescent="0.3">
      <c r="A535" s="638"/>
      <c r="B535" s="638"/>
      <c r="C535" s="638"/>
      <c r="D535" s="638"/>
      <c r="E535" s="24"/>
      <c r="F535" s="24"/>
      <c r="G535" s="24"/>
      <c r="H535" s="638"/>
      <c r="I535" s="638"/>
      <c r="J535" s="638"/>
      <c r="K535" s="638"/>
      <c r="L535" s="638"/>
      <c r="M535" s="638"/>
      <c r="N535" s="638"/>
    </row>
    <row r="536" spans="1:14" x14ac:dyDescent="0.3">
      <c r="A536" s="638"/>
      <c r="B536" s="638"/>
      <c r="C536" s="638"/>
      <c r="D536" s="638"/>
      <c r="E536" s="24"/>
      <c r="F536" s="24"/>
      <c r="G536" s="24"/>
      <c r="H536" s="638"/>
      <c r="I536" s="638"/>
      <c r="J536" s="638"/>
      <c r="K536" s="638"/>
      <c r="L536" s="638"/>
      <c r="M536" s="638"/>
      <c r="N536" s="638"/>
    </row>
    <row r="537" spans="1:14" x14ac:dyDescent="0.3">
      <c r="A537" s="638"/>
      <c r="B537" s="638"/>
      <c r="C537" s="638"/>
      <c r="D537" s="638"/>
      <c r="E537" s="24"/>
      <c r="F537" s="24"/>
      <c r="G537" s="24"/>
      <c r="H537" s="638"/>
      <c r="I537" s="638"/>
      <c r="J537" s="638"/>
      <c r="K537" s="638"/>
      <c r="L537" s="638"/>
      <c r="M537" s="638"/>
      <c r="N537" s="638"/>
    </row>
    <row r="538" spans="1:14" x14ac:dyDescent="0.3">
      <c r="A538" s="638"/>
      <c r="B538" s="638"/>
      <c r="C538" s="638"/>
      <c r="D538" s="638"/>
      <c r="E538" s="24"/>
      <c r="F538" s="24"/>
      <c r="G538" s="24"/>
      <c r="H538" s="638"/>
      <c r="I538" s="638"/>
      <c r="J538" s="638"/>
      <c r="K538" s="638"/>
      <c r="L538" s="638"/>
      <c r="M538" s="638"/>
      <c r="N538" s="638"/>
    </row>
    <row r="539" spans="1:14" x14ac:dyDescent="0.3">
      <c r="A539" s="638"/>
      <c r="B539" s="638"/>
      <c r="C539" s="638"/>
      <c r="D539" s="638"/>
      <c r="E539" s="24"/>
      <c r="F539" s="24"/>
      <c r="G539" s="24"/>
      <c r="H539" s="638"/>
      <c r="I539" s="638"/>
      <c r="J539" s="638"/>
      <c r="K539" s="638"/>
      <c r="L539" s="638"/>
      <c r="M539" s="638"/>
      <c r="N539" s="638"/>
    </row>
    <row r="540" spans="1:14" x14ac:dyDescent="0.3">
      <c r="A540" s="638"/>
      <c r="B540" s="638"/>
      <c r="C540" s="638"/>
      <c r="D540" s="638"/>
      <c r="E540" s="24"/>
      <c r="F540" s="24"/>
      <c r="G540" s="24"/>
      <c r="H540" s="638"/>
      <c r="I540" s="638"/>
      <c r="J540" s="638"/>
      <c r="K540" s="638"/>
      <c r="L540" s="638"/>
      <c r="M540" s="638"/>
      <c r="N540" s="638"/>
    </row>
    <row r="541" spans="1:14" x14ac:dyDescent="0.3">
      <c r="A541" s="638"/>
      <c r="B541" s="638"/>
      <c r="C541" s="638"/>
      <c r="D541" s="638"/>
      <c r="E541" s="24"/>
      <c r="F541" s="24"/>
      <c r="G541" s="24"/>
      <c r="H541" s="638"/>
      <c r="I541" s="638"/>
      <c r="J541" s="638"/>
      <c r="K541" s="638"/>
      <c r="L541" s="638"/>
      <c r="M541" s="638"/>
      <c r="N541" s="638"/>
    </row>
    <row r="542" spans="1:14" x14ac:dyDescent="0.3">
      <c r="A542" s="638"/>
      <c r="B542" s="638"/>
      <c r="C542" s="638"/>
      <c r="D542" s="638"/>
      <c r="E542" s="24"/>
      <c r="F542" s="24"/>
      <c r="G542" s="24"/>
      <c r="H542" s="638"/>
      <c r="I542" s="638"/>
      <c r="J542" s="638"/>
      <c r="K542" s="638"/>
      <c r="L542" s="638"/>
      <c r="M542" s="638"/>
      <c r="N542" s="638"/>
    </row>
    <row r="543" spans="1:14" x14ac:dyDescent="0.3">
      <c r="A543" s="638"/>
      <c r="B543" s="638"/>
      <c r="C543" s="638"/>
      <c r="D543" s="638"/>
      <c r="E543" s="24"/>
      <c r="F543" s="24"/>
      <c r="G543" s="24"/>
      <c r="H543" s="638"/>
      <c r="I543" s="638"/>
      <c r="J543" s="638"/>
      <c r="K543" s="638"/>
      <c r="L543" s="638"/>
      <c r="M543" s="638"/>
      <c r="N543" s="638"/>
    </row>
    <row r="544" spans="1:14" x14ac:dyDescent="0.3">
      <c r="A544" s="638"/>
      <c r="B544" s="638"/>
      <c r="C544" s="638"/>
      <c r="D544" s="638"/>
      <c r="E544" s="24"/>
      <c r="F544" s="24"/>
      <c r="G544" s="24"/>
      <c r="H544" s="638"/>
      <c r="I544" s="638"/>
      <c r="J544" s="638"/>
      <c r="K544" s="638"/>
      <c r="L544" s="638"/>
      <c r="M544" s="638"/>
      <c r="N544" s="638"/>
    </row>
    <row r="545" spans="1:14" x14ac:dyDescent="0.3">
      <c r="A545" s="638"/>
      <c r="B545" s="638"/>
      <c r="C545" s="638"/>
      <c r="D545" s="638"/>
      <c r="E545" s="24"/>
      <c r="F545" s="24"/>
      <c r="G545" s="24"/>
      <c r="H545" s="638"/>
      <c r="I545" s="638"/>
      <c r="J545" s="638"/>
      <c r="K545" s="638"/>
      <c r="L545" s="638"/>
      <c r="M545" s="638"/>
      <c r="N545" s="638"/>
    </row>
    <row r="546" spans="1:14" x14ac:dyDescent="0.3">
      <c r="A546" s="638"/>
      <c r="B546" s="638"/>
      <c r="C546" s="638"/>
      <c r="D546" s="638"/>
      <c r="E546" s="24"/>
      <c r="F546" s="24"/>
      <c r="G546" s="24"/>
      <c r="H546" s="638"/>
      <c r="I546" s="638"/>
      <c r="J546" s="638"/>
      <c r="K546" s="638"/>
      <c r="L546" s="638"/>
      <c r="M546" s="638"/>
      <c r="N546" s="638"/>
    </row>
    <row r="547" spans="1:14" x14ac:dyDescent="0.3">
      <c r="A547" s="638"/>
      <c r="B547" s="638"/>
      <c r="C547" s="638"/>
      <c r="D547" s="638"/>
      <c r="E547" s="24"/>
      <c r="F547" s="24"/>
      <c r="G547" s="24"/>
      <c r="H547" s="638"/>
      <c r="I547" s="638"/>
      <c r="J547" s="638"/>
      <c r="K547" s="638"/>
      <c r="L547" s="638"/>
      <c r="M547" s="638"/>
      <c r="N547" s="638"/>
    </row>
    <row r="548" spans="1:14" x14ac:dyDescent="0.3">
      <c r="A548" s="638"/>
      <c r="B548" s="638"/>
      <c r="C548" s="638"/>
      <c r="D548" s="638"/>
      <c r="E548" s="24"/>
      <c r="F548" s="24"/>
      <c r="G548" s="24"/>
      <c r="H548" s="638"/>
      <c r="I548" s="638"/>
      <c r="J548" s="638"/>
      <c r="K548" s="638"/>
      <c r="L548" s="638"/>
      <c r="M548" s="638"/>
      <c r="N548" s="638"/>
    </row>
    <row r="549" spans="1:14" x14ac:dyDescent="0.3">
      <c r="A549" s="638"/>
      <c r="B549" s="638"/>
      <c r="C549" s="638"/>
      <c r="D549" s="638"/>
      <c r="E549" s="24"/>
      <c r="F549" s="24"/>
      <c r="G549" s="24"/>
      <c r="H549" s="638"/>
      <c r="I549" s="638"/>
      <c r="J549" s="638"/>
      <c r="K549" s="638"/>
      <c r="L549" s="638"/>
      <c r="M549" s="638"/>
      <c r="N549" s="638"/>
    </row>
    <row r="550" spans="1:14" x14ac:dyDescent="0.3">
      <c r="A550" s="638"/>
      <c r="B550" s="638"/>
      <c r="C550" s="638"/>
      <c r="D550" s="638"/>
      <c r="E550" s="24"/>
      <c r="F550" s="24"/>
      <c r="G550" s="24"/>
      <c r="H550" s="638"/>
      <c r="I550" s="638"/>
      <c r="J550" s="638"/>
      <c r="K550" s="638"/>
      <c r="L550" s="638"/>
      <c r="M550" s="638"/>
      <c r="N550" s="638"/>
    </row>
    <row r="551" spans="1:14" x14ac:dyDescent="0.3">
      <c r="A551" s="638"/>
      <c r="B551" s="638"/>
      <c r="C551" s="638"/>
      <c r="D551" s="638"/>
      <c r="E551" s="24"/>
      <c r="F551" s="24"/>
      <c r="G551" s="24"/>
      <c r="H551" s="638"/>
      <c r="I551" s="638"/>
      <c r="J551" s="638"/>
      <c r="K551" s="638"/>
      <c r="L551" s="638"/>
      <c r="M551" s="638"/>
      <c r="N551" s="638"/>
    </row>
    <row r="552" spans="1:14" x14ac:dyDescent="0.3">
      <c r="A552" s="638"/>
      <c r="B552" s="638"/>
      <c r="C552" s="638"/>
      <c r="D552" s="638"/>
      <c r="E552" s="24"/>
      <c r="F552" s="24"/>
      <c r="G552" s="24"/>
      <c r="H552" s="638"/>
      <c r="I552" s="638"/>
      <c r="J552" s="638"/>
      <c r="K552" s="638"/>
      <c r="L552" s="638"/>
      <c r="M552" s="638"/>
      <c r="N552" s="638"/>
    </row>
    <row r="553" spans="1:14" x14ac:dyDescent="0.3">
      <c r="A553" s="638"/>
      <c r="B553" s="638"/>
      <c r="C553" s="638"/>
      <c r="D553" s="638"/>
      <c r="E553" s="24"/>
      <c r="F553" s="24"/>
      <c r="G553" s="24"/>
      <c r="H553" s="638"/>
      <c r="I553" s="638"/>
      <c r="J553" s="638"/>
      <c r="K553" s="638"/>
      <c r="L553" s="638"/>
      <c r="M553" s="638"/>
      <c r="N553" s="638"/>
    </row>
    <row r="554" spans="1:14" x14ac:dyDescent="0.3">
      <c r="A554" s="638"/>
      <c r="B554" s="638"/>
      <c r="C554" s="638"/>
      <c r="D554" s="638"/>
      <c r="E554" s="24"/>
      <c r="F554" s="24"/>
      <c r="G554" s="24"/>
      <c r="H554" s="638"/>
      <c r="I554" s="638"/>
      <c r="J554" s="638"/>
      <c r="K554" s="638"/>
      <c r="L554" s="638"/>
      <c r="M554" s="638"/>
      <c r="N554" s="638"/>
    </row>
    <row r="555" spans="1:14" x14ac:dyDescent="0.3">
      <c r="A555" s="638"/>
      <c r="B555" s="638"/>
      <c r="C555" s="638"/>
      <c r="D555" s="638"/>
      <c r="E555" s="24"/>
      <c r="F555" s="24"/>
      <c r="G555" s="24"/>
      <c r="H555" s="638"/>
      <c r="I555" s="638"/>
      <c r="J555" s="638"/>
      <c r="K555" s="638"/>
      <c r="L555" s="638"/>
      <c r="M555" s="638"/>
      <c r="N555" s="638"/>
    </row>
    <row r="556" spans="1:14" x14ac:dyDescent="0.3">
      <c r="A556" s="638"/>
      <c r="B556" s="638"/>
      <c r="C556" s="638"/>
      <c r="D556" s="638"/>
      <c r="E556" s="24"/>
      <c r="F556" s="24"/>
      <c r="G556" s="24"/>
      <c r="H556" s="638"/>
      <c r="I556" s="638"/>
      <c r="J556" s="638"/>
      <c r="K556" s="638"/>
      <c r="L556" s="638"/>
      <c r="M556" s="638"/>
      <c r="N556" s="638"/>
    </row>
    <row r="557" spans="1:14" x14ac:dyDescent="0.3">
      <c r="A557" s="638"/>
      <c r="B557" s="638"/>
      <c r="C557" s="638"/>
      <c r="D557" s="638"/>
      <c r="E557" s="24"/>
      <c r="F557" s="24"/>
      <c r="G557" s="24"/>
      <c r="H557" s="638"/>
      <c r="I557" s="638"/>
      <c r="J557" s="638"/>
      <c r="K557" s="638"/>
      <c r="L557" s="638"/>
      <c r="M557" s="638"/>
      <c r="N557" s="638"/>
    </row>
    <row r="558" spans="1:14" x14ac:dyDescent="0.3">
      <c r="A558" s="638"/>
      <c r="B558" s="638"/>
      <c r="C558" s="638"/>
      <c r="D558" s="638"/>
      <c r="E558" s="24"/>
      <c r="F558" s="24"/>
      <c r="G558" s="24"/>
      <c r="H558" s="638"/>
      <c r="I558" s="638"/>
      <c r="J558" s="638"/>
      <c r="K558" s="638"/>
      <c r="L558" s="638"/>
      <c r="M558" s="638"/>
      <c r="N558" s="638"/>
    </row>
    <row r="559" spans="1:14" x14ac:dyDescent="0.3">
      <c r="A559" s="638"/>
      <c r="B559" s="638"/>
      <c r="C559" s="638"/>
      <c r="D559" s="638"/>
      <c r="E559" s="24"/>
      <c r="F559" s="24"/>
      <c r="G559" s="24"/>
      <c r="H559" s="638"/>
      <c r="I559" s="638"/>
      <c r="J559" s="638"/>
      <c r="K559" s="638"/>
      <c r="L559" s="638"/>
      <c r="M559" s="638"/>
      <c r="N559" s="638"/>
    </row>
    <row r="560" spans="1:14" x14ac:dyDescent="0.3">
      <c r="A560" s="638"/>
      <c r="B560" s="638"/>
      <c r="C560" s="638"/>
      <c r="D560" s="638"/>
      <c r="E560" s="24"/>
      <c r="F560" s="24"/>
      <c r="G560" s="24"/>
      <c r="H560" s="638"/>
      <c r="I560" s="638"/>
      <c r="J560" s="638"/>
      <c r="K560" s="638"/>
      <c r="L560" s="638"/>
      <c r="M560" s="638"/>
      <c r="N560" s="638"/>
    </row>
    <row r="561" spans="1:14" x14ac:dyDescent="0.3">
      <c r="A561" s="638"/>
      <c r="B561" s="638"/>
      <c r="C561" s="638"/>
      <c r="D561" s="638"/>
      <c r="E561" s="24"/>
      <c r="F561" s="24"/>
      <c r="G561" s="24"/>
      <c r="H561" s="638"/>
      <c r="I561" s="638"/>
      <c r="J561" s="638"/>
      <c r="K561" s="638"/>
      <c r="L561" s="638"/>
      <c r="M561" s="638"/>
      <c r="N561" s="638"/>
    </row>
    <row r="562" spans="1:14" x14ac:dyDescent="0.3">
      <c r="A562" s="638"/>
      <c r="B562" s="638"/>
      <c r="C562" s="638"/>
      <c r="D562" s="638"/>
      <c r="E562" s="24"/>
      <c r="F562" s="24"/>
      <c r="G562" s="24"/>
      <c r="H562" s="638"/>
      <c r="I562" s="638"/>
      <c r="J562" s="638"/>
      <c r="K562" s="638"/>
      <c r="L562" s="638"/>
      <c r="M562" s="638"/>
      <c r="N562" s="638"/>
    </row>
    <row r="563" spans="1:14" x14ac:dyDescent="0.3">
      <c r="A563" s="638"/>
      <c r="B563" s="638"/>
      <c r="C563" s="638"/>
      <c r="D563" s="638"/>
      <c r="E563" s="24"/>
      <c r="F563" s="24"/>
      <c r="G563" s="24"/>
      <c r="H563" s="638"/>
      <c r="I563" s="638"/>
      <c r="J563" s="638"/>
      <c r="K563" s="638"/>
      <c r="L563" s="638"/>
      <c r="M563" s="638"/>
      <c r="N563" s="638"/>
    </row>
    <row r="564" spans="1:14" x14ac:dyDescent="0.3">
      <c r="A564" s="638"/>
      <c r="B564" s="638"/>
      <c r="C564" s="638"/>
      <c r="D564" s="638"/>
      <c r="E564" s="24"/>
      <c r="F564" s="24"/>
      <c r="G564" s="24"/>
      <c r="H564" s="638"/>
      <c r="I564" s="638"/>
      <c r="J564" s="638"/>
      <c r="K564" s="638"/>
      <c r="L564" s="638"/>
      <c r="M564" s="638"/>
      <c r="N564" s="638"/>
    </row>
    <row r="565" spans="1:14" x14ac:dyDescent="0.3">
      <c r="A565" s="638"/>
      <c r="B565" s="638"/>
      <c r="C565" s="638"/>
      <c r="D565" s="638"/>
      <c r="E565" s="24"/>
      <c r="F565" s="24"/>
      <c r="G565" s="24"/>
      <c r="H565" s="638"/>
      <c r="I565" s="638"/>
      <c r="J565" s="638"/>
      <c r="K565" s="638"/>
      <c r="L565" s="638"/>
      <c r="M565" s="638"/>
      <c r="N565" s="638"/>
    </row>
    <row r="566" spans="1:14" x14ac:dyDescent="0.3">
      <c r="A566" s="638"/>
      <c r="B566" s="638"/>
      <c r="C566" s="638"/>
      <c r="D566" s="638"/>
      <c r="E566" s="24"/>
      <c r="F566" s="24"/>
      <c r="G566" s="24"/>
      <c r="H566" s="638"/>
      <c r="I566" s="638"/>
      <c r="J566" s="638"/>
      <c r="K566" s="638"/>
      <c r="L566" s="638"/>
      <c r="M566" s="638"/>
      <c r="N566" s="638"/>
    </row>
    <row r="567" spans="1:14" x14ac:dyDescent="0.3">
      <c r="A567" s="638"/>
      <c r="B567" s="638"/>
      <c r="C567" s="638"/>
      <c r="D567" s="638"/>
      <c r="E567" s="24"/>
      <c r="F567" s="24"/>
      <c r="G567" s="24"/>
      <c r="H567" s="638"/>
      <c r="I567" s="638"/>
      <c r="J567" s="638"/>
      <c r="K567" s="638"/>
      <c r="L567" s="638"/>
      <c r="M567" s="638"/>
      <c r="N567" s="638"/>
    </row>
    <row r="568" spans="1:14" x14ac:dyDescent="0.3">
      <c r="A568" s="638"/>
      <c r="B568" s="638"/>
      <c r="C568" s="638"/>
      <c r="D568" s="638"/>
      <c r="E568" s="24"/>
      <c r="F568" s="24"/>
      <c r="G568" s="24"/>
      <c r="H568" s="638"/>
      <c r="I568" s="638"/>
      <c r="J568" s="638"/>
      <c r="K568" s="638"/>
      <c r="L568" s="638"/>
      <c r="M568" s="638"/>
      <c r="N568" s="638"/>
    </row>
    <row r="569" spans="1:14" x14ac:dyDescent="0.3">
      <c r="A569" s="638"/>
      <c r="B569" s="638"/>
      <c r="C569" s="638"/>
      <c r="D569" s="638"/>
      <c r="E569" s="24"/>
      <c r="F569" s="24"/>
      <c r="G569" s="24"/>
      <c r="H569" s="638"/>
      <c r="I569" s="638"/>
      <c r="J569" s="638"/>
      <c r="K569" s="638"/>
      <c r="L569" s="638"/>
      <c r="M569" s="638"/>
      <c r="N569" s="638"/>
    </row>
    <row r="570" spans="1:14" x14ac:dyDescent="0.3">
      <c r="A570" s="638"/>
      <c r="B570" s="638"/>
      <c r="C570" s="638"/>
      <c r="D570" s="638"/>
      <c r="E570" s="24"/>
      <c r="F570" s="24"/>
      <c r="G570" s="24"/>
      <c r="H570" s="638"/>
      <c r="I570" s="638"/>
      <c r="J570" s="638"/>
      <c r="K570" s="638"/>
      <c r="L570" s="638"/>
      <c r="M570" s="638"/>
      <c r="N570" s="638"/>
    </row>
    <row r="571" spans="1:14" x14ac:dyDescent="0.3">
      <c r="A571" s="638"/>
      <c r="B571" s="638"/>
      <c r="C571" s="638"/>
      <c r="D571" s="638"/>
      <c r="E571" s="24"/>
      <c r="F571" s="24"/>
      <c r="G571" s="24"/>
      <c r="H571" s="638"/>
      <c r="I571" s="638"/>
      <c r="J571" s="638"/>
      <c r="K571" s="638"/>
      <c r="L571" s="638"/>
      <c r="M571" s="638"/>
      <c r="N571" s="638"/>
    </row>
    <row r="572" spans="1:14" x14ac:dyDescent="0.3">
      <c r="A572" s="638"/>
      <c r="B572" s="638"/>
      <c r="C572" s="638"/>
      <c r="D572" s="638"/>
      <c r="E572" s="24"/>
      <c r="F572" s="24"/>
      <c r="G572" s="24"/>
      <c r="H572" s="638"/>
      <c r="I572" s="638"/>
      <c r="J572" s="638"/>
      <c r="K572" s="638"/>
      <c r="L572" s="638"/>
      <c r="M572" s="638"/>
      <c r="N572" s="638"/>
    </row>
    <row r="573" spans="1:14" x14ac:dyDescent="0.3">
      <c r="A573" s="638"/>
      <c r="B573" s="638"/>
      <c r="C573" s="638"/>
      <c r="D573" s="638"/>
      <c r="E573" s="24"/>
      <c r="F573" s="24"/>
      <c r="G573" s="24"/>
      <c r="H573" s="638"/>
      <c r="I573" s="638"/>
      <c r="J573" s="638"/>
      <c r="K573" s="638"/>
      <c r="L573" s="638"/>
      <c r="M573" s="638"/>
      <c r="N573" s="638"/>
    </row>
    <row r="574" spans="1:14" x14ac:dyDescent="0.3">
      <c r="A574" s="638"/>
      <c r="B574" s="638"/>
      <c r="C574" s="638"/>
      <c r="D574" s="638"/>
      <c r="E574" s="24"/>
      <c r="F574" s="24"/>
      <c r="G574" s="24"/>
      <c r="H574" s="638"/>
      <c r="I574" s="638"/>
      <c r="J574" s="638"/>
      <c r="K574" s="638"/>
      <c r="L574" s="638"/>
      <c r="M574" s="638"/>
      <c r="N574" s="638"/>
    </row>
    <row r="575" spans="1:14" x14ac:dyDescent="0.3">
      <c r="A575" s="638"/>
      <c r="B575" s="638"/>
      <c r="C575" s="638"/>
      <c r="D575" s="638"/>
      <c r="E575" s="24"/>
      <c r="F575" s="24"/>
      <c r="G575" s="24"/>
      <c r="H575" s="638"/>
      <c r="I575" s="638"/>
      <c r="J575" s="638"/>
      <c r="K575" s="638"/>
      <c r="L575" s="638"/>
      <c r="M575" s="638"/>
      <c r="N575" s="638"/>
    </row>
    <row r="576" spans="1:14" x14ac:dyDescent="0.3">
      <c r="A576" s="638"/>
      <c r="B576" s="638"/>
      <c r="C576" s="638"/>
      <c r="D576" s="638"/>
      <c r="E576" s="24"/>
      <c r="F576" s="24"/>
      <c r="G576" s="24"/>
      <c r="H576" s="638"/>
      <c r="I576" s="638"/>
      <c r="J576" s="638"/>
      <c r="K576" s="638"/>
      <c r="L576" s="638"/>
      <c r="M576" s="638"/>
      <c r="N576" s="638"/>
    </row>
    <row r="577" spans="1:14" x14ac:dyDescent="0.3">
      <c r="A577" s="638"/>
      <c r="B577" s="638"/>
      <c r="C577" s="638"/>
      <c r="D577" s="638"/>
      <c r="E577" s="24"/>
      <c r="F577" s="24"/>
      <c r="G577" s="24"/>
      <c r="H577" s="638"/>
      <c r="I577" s="638"/>
      <c r="J577" s="638"/>
      <c r="K577" s="638"/>
      <c r="L577" s="638"/>
      <c r="M577" s="638"/>
      <c r="N577" s="638"/>
    </row>
    <row r="578" spans="1:14" x14ac:dyDescent="0.3">
      <c r="A578" s="638"/>
      <c r="B578" s="638"/>
      <c r="C578" s="638"/>
      <c r="D578" s="638"/>
      <c r="E578" s="24"/>
      <c r="F578" s="24"/>
      <c r="G578" s="24"/>
      <c r="H578" s="638"/>
      <c r="I578" s="638"/>
      <c r="J578" s="638"/>
      <c r="K578" s="638"/>
      <c r="L578" s="638"/>
      <c r="M578" s="638"/>
      <c r="N578" s="638"/>
    </row>
    <row r="579" spans="1:14" x14ac:dyDescent="0.3">
      <c r="A579" s="638"/>
      <c r="B579" s="638"/>
      <c r="C579" s="638"/>
      <c r="D579" s="638"/>
      <c r="E579" s="24"/>
      <c r="F579" s="24"/>
      <c r="G579" s="24"/>
      <c r="H579" s="638"/>
      <c r="I579" s="638"/>
      <c r="J579" s="638"/>
      <c r="K579" s="638"/>
      <c r="L579" s="638"/>
      <c r="M579" s="638"/>
      <c r="N579" s="638"/>
    </row>
    <row r="580" spans="1:14" x14ac:dyDescent="0.3">
      <c r="A580" s="638"/>
      <c r="B580" s="638"/>
      <c r="C580" s="638"/>
      <c r="D580" s="638"/>
      <c r="E580" s="24"/>
      <c r="F580" s="24"/>
      <c r="G580" s="24"/>
      <c r="H580" s="638"/>
      <c r="I580" s="638"/>
      <c r="J580" s="638"/>
      <c r="K580" s="638"/>
      <c r="L580" s="638"/>
      <c r="M580" s="638"/>
      <c r="N580" s="638"/>
    </row>
    <row r="581" spans="1:14" x14ac:dyDescent="0.3">
      <c r="A581" s="638"/>
      <c r="B581" s="638"/>
      <c r="C581" s="638"/>
      <c r="D581" s="638"/>
      <c r="E581" s="24"/>
      <c r="F581" s="24"/>
      <c r="G581" s="24"/>
      <c r="H581" s="638"/>
      <c r="I581" s="638"/>
      <c r="J581" s="638"/>
      <c r="K581" s="638"/>
      <c r="L581" s="638"/>
      <c r="M581" s="638"/>
      <c r="N581" s="638"/>
    </row>
    <row r="582" spans="1:14" x14ac:dyDescent="0.3">
      <c r="A582" s="638"/>
      <c r="B582" s="638"/>
      <c r="C582" s="638"/>
      <c r="D582" s="638"/>
      <c r="E582" s="24"/>
      <c r="F582" s="24"/>
      <c r="G582" s="24"/>
      <c r="H582" s="638"/>
      <c r="I582" s="638"/>
      <c r="J582" s="638"/>
      <c r="K582" s="638"/>
      <c r="L582" s="638"/>
      <c r="M582" s="638"/>
      <c r="N582" s="638"/>
    </row>
    <row r="583" spans="1:14" x14ac:dyDescent="0.3">
      <c r="A583" s="638"/>
      <c r="B583" s="638"/>
      <c r="C583" s="638"/>
      <c r="D583" s="638"/>
      <c r="E583" s="24"/>
      <c r="F583" s="24"/>
      <c r="G583" s="24"/>
      <c r="H583" s="638"/>
      <c r="I583" s="638"/>
      <c r="J583" s="638"/>
      <c r="K583" s="638"/>
      <c r="L583" s="638"/>
      <c r="M583" s="638"/>
      <c r="N583" s="638"/>
    </row>
    <row r="584" spans="1:14" x14ac:dyDescent="0.3">
      <c r="A584" s="638"/>
      <c r="B584" s="638"/>
      <c r="C584" s="638"/>
      <c r="D584" s="638"/>
      <c r="E584" s="24"/>
      <c r="F584" s="24"/>
      <c r="G584" s="24"/>
      <c r="H584" s="638"/>
      <c r="I584" s="638"/>
      <c r="J584" s="638"/>
      <c r="K584" s="638"/>
      <c r="L584" s="638"/>
      <c r="M584" s="638"/>
      <c r="N584" s="638"/>
    </row>
    <row r="585" spans="1:14" x14ac:dyDescent="0.3">
      <c r="A585" s="638"/>
      <c r="B585" s="638"/>
      <c r="C585" s="638"/>
      <c r="D585" s="638"/>
      <c r="E585" s="24"/>
      <c r="F585" s="24"/>
      <c r="G585" s="24"/>
      <c r="H585" s="638"/>
      <c r="I585" s="638"/>
      <c r="J585" s="638"/>
      <c r="K585" s="638"/>
      <c r="L585" s="638"/>
      <c r="M585" s="638"/>
      <c r="N585" s="638"/>
    </row>
    <row r="586" spans="1:14" x14ac:dyDescent="0.3">
      <c r="A586" s="638"/>
      <c r="B586" s="638"/>
      <c r="C586" s="638"/>
      <c r="D586" s="638"/>
      <c r="E586" s="24"/>
      <c r="F586" s="24"/>
      <c r="G586" s="24"/>
      <c r="H586" s="638"/>
      <c r="I586" s="638"/>
      <c r="J586" s="638"/>
      <c r="K586" s="638"/>
      <c r="L586" s="638"/>
      <c r="M586" s="638"/>
      <c r="N586" s="638"/>
    </row>
    <row r="587" spans="1:14" x14ac:dyDescent="0.3">
      <c r="A587" s="638"/>
      <c r="B587" s="638"/>
      <c r="C587" s="638"/>
      <c r="D587" s="638"/>
      <c r="E587" s="24"/>
      <c r="F587" s="24"/>
      <c r="G587" s="24"/>
      <c r="H587" s="638"/>
      <c r="I587" s="638"/>
      <c r="J587" s="638"/>
      <c r="K587" s="638"/>
      <c r="L587" s="638"/>
      <c r="M587" s="638"/>
      <c r="N587" s="638"/>
    </row>
    <row r="588" spans="1:14" x14ac:dyDescent="0.3">
      <c r="A588" s="638"/>
      <c r="B588" s="638"/>
      <c r="C588" s="638"/>
      <c r="D588" s="638"/>
      <c r="E588" s="24"/>
      <c r="F588" s="24"/>
      <c r="G588" s="24"/>
      <c r="H588" s="638"/>
      <c r="I588" s="638"/>
      <c r="J588" s="638"/>
      <c r="K588" s="638"/>
      <c r="L588" s="638"/>
      <c r="M588" s="638"/>
      <c r="N588" s="638"/>
    </row>
    <row r="589" spans="1:14" x14ac:dyDescent="0.3">
      <c r="A589" s="638"/>
      <c r="B589" s="638"/>
      <c r="C589" s="638"/>
      <c r="D589" s="638"/>
      <c r="E589" s="24"/>
      <c r="F589" s="24"/>
      <c r="G589" s="24"/>
      <c r="H589" s="638"/>
      <c r="I589" s="638"/>
      <c r="J589" s="638"/>
      <c r="K589" s="638"/>
      <c r="L589" s="638"/>
      <c r="M589" s="638"/>
      <c r="N589" s="638"/>
    </row>
    <row r="590" spans="1:14" x14ac:dyDescent="0.3">
      <c r="A590" s="638"/>
      <c r="B590" s="638"/>
      <c r="C590" s="638"/>
      <c r="D590" s="638"/>
      <c r="E590" s="24"/>
      <c r="F590" s="24"/>
      <c r="G590" s="24"/>
      <c r="H590" s="638"/>
      <c r="I590" s="638"/>
      <c r="J590" s="638"/>
      <c r="K590" s="638"/>
      <c r="L590" s="638"/>
      <c r="M590" s="638"/>
      <c r="N590" s="638"/>
    </row>
    <row r="591" spans="1:14" x14ac:dyDescent="0.3">
      <c r="A591" s="638"/>
      <c r="B591" s="638"/>
      <c r="C591" s="638"/>
      <c r="D591" s="638"/>
      <c r="E591" s="24"/>
      <c r="F591" s="24"/>
      <c r="G591" s="24"/>
      <c r="H591" s="638"/>
      <c r="I591" s="638"/>
      <c r="J591" s="638"/>
      <c r="K591" s="638"/>
      <c r="L591" s="638"/>
      <c r="M591" s="638"/>
      <c r="N591" s="638"/>
    </row>
    <row r="592" spans="1:14" x14ac:dyDescent="0.3">
      <c r="A592" s="638"/>
      <c r="B592" s="638"/>
      <c r="C592" s="638"/>
      <c r="D592" s="638"/>
      <c r="E592" s="24"/>
      <c r="F592" s="24"/>
      <c r="G592" s="24"/>
      <c r="H592" s="638"/>
      <c r="I592" s="638"/>
      <c r="J592" s="638"/>
      <c r="K592" s="638"/>
      <c r="L592" s="638"/>
      <c r="M592" s="638"/>
      <c r="N592" s="638"/>
    </row>
    <row r="593" spans="1:14" x14ac:dyDescent="0.3">
      <c r="A593" s="638"/>
      <c r="B593" s="638"/>
      <c r="C593" s="638"/>
      <c r="D593" s="638"/>
      <c r="E593" s="24"/>
      <c r="F593" s="24"/>
      <c r="G593" s="24"/>
      <c r="H593" s="638"/>
      <c r="I593" s="638"/>
      <c r="J593" s="638"/>
      <c r="K593" s="638"/>
      <c r="L593" s="638"/>
      <c r="M593" s="638"/>
      <c r="N593" s="638"/>
    </row>
    <row r="594" spans="1:14" x14ac:dyDescent="0.3">
      <c r="A594" s="638"/>
      <c r="B594" s="638"/>
      <c r="C594" s="638"/>
      <c r="D594" s="638"/>
      <c r="E594" s="24"/>
      <c r="F594" s="24"/>
      <c r="G594" s="24"/>
      <c r="H594" s="638"/>
      <c r="I594" s="638"/>
      <c r="J594" s="638"/>
      <c r="K594" s="638"/>
      <c r="L594" s="638"/>
      <c r="M594" s="638"/>
      <c r="N594" s="638"/>
    </row>
    <row r="595" spans="1:14" x14ac:dyDescent="0.3">
      <c r="A595" s="638"/>
      <c r="B595" s="638"/>
      <c r="C595" s="638"/>
      <c r="D595" s="638"/>
      <c r="E595" s="24"/>
      <c r="F595" s="24"/>
      <c r="G595" s="24"/>
      <c r="H595" s="638"/>
      <c r="I595" s="638"/>
      <c r="J595" s="638"/>
      <c r="K595" s="638"/>
      <c r="L595" s="638"/>
      <c r="M595" s="638"/>
      <c r="N595" s="638"/>
    </row>
    <row r="596" spans="1:14" x14ac:dyDescent="0.3">
      <c r="A596" s="638"/>
      <c r="B596" s="638"/>
      <c r="C596" s="638"/>
      <c r="D596" s="638"/>
      <c r="E596" s="24"/>
      <c r="F596" s="24"/>
      <c r="G596" s="24"/>
      <c r="H596" s="638"/>
      <c r="I596" s="638"/>
      <c r="J596" s="638"/>
      <c r="K596" s="638"/>
      <c r="L596" s="638"/>
      <c r="M596" s="638"/>
      <c r="N596" s="638"/>
    </row>
    <row r="597" spans="1:14" x14ac:dyDescent="0.3">
      <c r="A597" s="638"/>
      <c r="B597" s="638"/>
      <c r="C597" s="638"/>
      <c r="D597" s="638"/>
      <c r="E597" s="24"/>
      <c r="F597" s="24"/>
      <c r="G597" s="24"/>
      <c r="H597" s="638"/>
      <c r="I597" s="638"/>
      <c r="J597" s="638"/>
      <c r="K597" s="638"/>
      <c r="L597" s="638"/>
      <c r="M597" s="638"/>
      <c r="N597" s="638"/>
    </row>
    <row r="598" spans="1:14" x14ac:dyDescent="0.3">
      <c r="A598" s="638"/>
      <c r="B598" s="638"/>
      <c r="C598" s="638"/>
      <c r="D598" s="638"/>
      <c r="E598" s="24"/>
      <c r="F598" s="24"/>
      <c r="G598" s="24"/>
      <c r="H598" s="638"/>
      <c r="I598" s="638"/>
      <c r="J598" s="638"/>
      <c r="K598" s="638"/>
      <c r="L598" s="638"/>
      <c r="M598" s="638"/>
      <c r="N598" s="638"/>
    </row>
    <row r="599" spans="1:14" x14ac:dyDescent="0.3">
      <c r="A599" s="638"/>
      <c r="B599" s="638"/>
      <c r="C599" s="638"/>
      <c r="D599" s="638"/>
      <c r="E599" s="24"/>
      <c r="F599" s="24"/>
      <c r="G599" s="24"/>
      <c r="H599" s="638"/>
      <c r="I599" s="638"/>
      <c r="J599" s="638"/>
      <c r="K599" s="638"/>
      <c r="L599" s="638"/>
      <c r="M599" s="638"/>
      <c r="N599" s="638"/>
    </row>
    <row r="600" spans="1:14" x14ac:dyDescent="0.3">
      <c r="A600" s="638"/>
      <c r="B600" s="638"/>
      <c r="C600" s="638"/>
      <c r="D600" s="638"/>
      <c r="E600" s="24"/>
      <c r="F600" s="24"/>
      <c r="G600" s="24"/>
      <c r="H600" s="638"/>
      <c r="I600" s="638"/>
      <c r="J600" s="638"/>
      <c r="K600" s="638"/>
      <c r="L600" s="638"/>
      <c r="M600" s="638"/>
      <c r="N600" s="638"/>
    </row>
    <row r="601" spans="1:14" x14ac:dyDescent="0.3">
      <c r="A601" s="638"/>
      <c r="B601" s="638"/>
      <c r="C601" s="638"/>
      <c r="D601" s="638"/>
      <c r="E601" s="24"/>
      <c r="F601" s="24"/>
      <c r="G601" s="24"/>
      <c r="H601" s="638"/>
      <c r="I601" s="638"/>
      <c r="J601" s="638"/>
      <c r="K601" s="638"/>
      <c r="L601" s="638"/>
      <c r="M601" s="638"/>
      <c r="N601" s="638"/>
    </row>
    <row r="602" spans="1:14" x14ac:dyDescent="0.3">
      <c r="A602" s="638"/>
      <c r="B602" s="638"/>
      <c r="C602" s="638"/>
      <c r="D602" s="638"/>
      <c r="E602" s="24"/>
      <c r="F602" s="24"/>
      <c r="G602" s="24"/>
      <c r="H602" s="638"/>
      <c r="I602" s="638"/>
      <c r="J602" s="638"/>
      <c r="K602" s="638"/>
      <c r="L602" s="638"/>
      <c r="M602" s="638"/>
      <c r="N602" s="638"/>
    </row>
    <row r="603" spans="1:14" x14ac:dyDescent="0.3">
      <c r="A603" s="638"/>
      <c r="B603" s="638"/>
      <c r="C603" s="638"/>
      <c r="D603" s="638"/>
      <c r="E603" s="24"/>
      <c r="F603" s="24"/>
      <c r="G603" s="24"/>
      <c r="H603" s="638"/>
      <c r="I603" s="638"/>
      <c r="J603" s="638"/>
      <c r="K603" s="638"/>
      <c r="L603" s="638"/>
      <c r="M603" s="638"/>
      <c r="N603" s="638"/>
    </row>
    <row r="604" spans="1:14" x14ac:dyDescent="0.3">
      <c r="A604" s="638"/>
      <c r="B604" s="638"/>
      <c r="C604" s="638"/>
      <c r="D604" s="638"/>
      <c r="E604" s="24"/>
      <c r="F604" s="24"/>
      <c r="G604" s="24"/>
      <c r="H604" s="638"/>
      <c r="I604" s="638"/>
      <c r="J604" s="638"/>
      <c r="K604" s="638"/>
      <c r="L604" s="638"/>
      <c r="M604" s="638"/>
      <c r="N604" s="638"/>
    </row>
    <row r="605" spans="1:14" x14ac:dyDescent="0.3">
      <c r="A605" s="638"/>
      <c r="B605" s="638"/>
      <c r="C605" s="638"/>
      <c r="D605" s="638"/>
      <c r="E605" s="24"/>
      <c r="F605" s="24"/>
      <c r="G605" s="24"/>
      <c r="H605" s="638"/>
      <c r="I605" s="638"/>
      <c r="J605" s="638"/>
      <c r="K605" s="638"/>
      <c r="L605" s="638"/>
      <c r="M605" s="638"/>
      <c r="N605" s="638"/>
    </row>
    <row r="606" spans="1:14" x14ac:dyDescent="0.3">
      <c r="A606" s="638"/>
      <c r="B606" s="638"/>
      <c r="C606" s="638"/>
      <c r="D606" s="638"/>
      <c r="E606" s="24"/>
      <c r="F606" s="24"/>
      <c r="G606" s="24"/>
      <c r="H606" s="638"/>
      <c r="I606" s="638"/>
      <c r="J606" s="638"/>
      <c r="K606" s="638"/>
      <c r="L606" s="638"/>
      <c r="M606" s="638"/>
      <c r="N606" s="638"/>
    </row>
    <row r="607" spans="1:14" x14ac:dyDescent="0.3">
      <c r="A607" s="638"/>
      <c r="B607" s="638"/>
      <c r="C607" s="638"/>
      <c r="D607" s="638"/>
      <c r="E607" s="24"/>
      <c r="F607" s="24"/>
      <c r="G607" s="24"/>
      <c r="H607" s="638"/>
      <c r="I607" s="638"/>
      <c r="J607" s="638"/>
      <c r="K607" s="638"/>
      <c r="L607" s="638"/>
      <c r="M607" s="638"/>
      <c r="N607" s="638"/>
    </row>
    <row r="608" spans="1:14" x14ac:dyDescent="0.3">
      <c r="A608" s="638"/>
      <c r="B608" s="638"/>
      <c r="C608" s="638"/>
      <c r="D608" s="638"/>
      <c r="E608" s="24"/>
      <c r="F608" s="24"/>
      <c r="G608" s="24"/>
      <c r="H608" s="638"/>
      <c r="I608" s="638"/>
      <c r="J608" s="638"/>
      <c r="K608" s="638"/>
      <c r="L608" s="638"/>
      <c r="M608" s="638"/>
      <c r="N608" s="638"/>
    </row>
    <row r="609" spans="1:14" x14ac:dyDescent="0.3">
      <c r="A609" s="638"/>
      <c r="B609" s="638"/>
      <c r="C609" s="638"/>
      <c r="D609" s="638"/>
      <c r="E609" s="24"/>
      <c r="F609" s="24"/>
      <c r="G609" s="24"/>
      <c r="H609" s="638"/>
      <c r="I609" s="638"/>
      <c r="J609" s="638"/>
      <c r="K609" s="638"/>
      <c r="L609" s="638"/>
      <c r="M609" s="638"/>
      <c r="N609" s="638"/>
    </row>
    <row r="610" spans="1:14" x14ac:dyDescent="0.3">
      <c r="A610" s="638"/>
      <c r="B610" s="638"/>
      <c r="C610" s="638"/>
      <c r="D610" s="638"/>
      <c r="E610" s="24"/>
      <c r="F610" s="24"/>
      <c r="G610" s="24"/>
      <c r="H610" s="638"/>
      <c r="I610" s="638"/>
      <c r="J610" s="638"/>
      <c r="K610" s="638"/>
      <c r="L610" s="638"/>
      <c r="M610" s="638"/>
      <c r="N610" s="638"/>
    </row>
    <row r="611" spans="1:14" x14ac:dyDescent="0.3">
      <c r="A611" s="638"/>
      <c r="B611" s="638"/>
      <c r="C611" s="638"/>
      <c r="D611" s="638"/>
      <c r="E611" s="24"/>
      <c r="F611" s="24"/>
      <c r="G611" s="24"/>
      <c r="H611" s="638"/>
      <c r="I611" s="638"/>
      <c r="J611" s="638"/>
      <c r="K611" s="638"/>
      <c r="L611" s="638"/>
      <c r="M611" s="638"/>
      <c r="N611" s="638"/>
    </row>
    <row r="612" spans="1:14" x14ac:dyDescent="0.3">
      <c r="A612" s="638"/>
      <c r="B612" s="638"/>
      <c r="C612" s="638"/>
      <c r="D612" s="638"/>
      <c r="E612" s="24"/>
      <c r="F612" s="24"/>
      <c r="G612" s="24"/>
      <c r="H612" s="638"/>
      <c r="I612" s="638"/>
      <c r="J612" s="638"/>
      <c r="K612" s="638"/>
      <c r="L612" s="638"/>
      <c r="M612" s="638"/>
      <c r="N612" s="638"/>
    </row>
    <row r="613" spans="1:14" x14ac:dyDescent="0.3">
      <c r="A613" s="638"/>
      <c r="B613" s="638"/>
      <c r="C613" s="638"/>
      <c r="D613" s="638"/>
      <c r="E613" s="24"/>
      <c r="F613" s="24"/>
      <c r="G613" s="24"/>
      <c r="H613" s="638"/>
      <c r="I613" s="638"/>
      <c r="J613" s="638"/>
      <c r="K613" s="638"/>
      <c r="L613" s="638"/>
      <c r="M613" s="638"/>
      <c r="N613" s="638"/>
    </row>
    <row r="614" spans="1:14" x14ac:dyDescent="0.3">
      <c r="A614" s="638"/>
      <c r="B614" s="638"/>
      <c r="C614" s="638"/>
      <c r="D614" s="638"/>
      <c r="E614" s="24"/>
      <c r="F614" s="24"/>
      <c r="G614" s="24"/>
      <c r="H614" s="638"/>
      <c r="I614" s="638"/>
      <c r="J614" s="638"/>
      <c r="K614" s="638"/>
      <c r="L614" s="638"/>
      <c r="M614" s="638"/>
      <c r="N614" s="638"/>
    </row>
    <row r="615" spans="1:14" x14ac:dyDescent="0.3">
      <c r="A615" s="638"/>
      <c r="B615" s="638"/>
      <c r="C615" s="638"/>
      <c r="D615" s="638"/>
      <c r="E615" s="24"/>
      <c r="F615" s="24"/>
      <c r="G615" s="24"/>
      <c r="H615" s="638"/>
      <c r="I615" s="638"/>
      <c r="J615" s="638"/>
      <c r="K615" s="638"/>
      <c r="L615" s="638"/>
      <c r="M615" s="638"/>
      <c r="N615" s="638"/>
    </row>
    <row r="616" spans="1:14" x14ac:dyDescent="0.3">
      <c r="A616" s="638"/>
      <c r="B616" s="638"/>
      <c r="C616" s="638"/>
      <c r="D616" s="638"/>
      <c r="E616" s="24"/>
      <c r="F616" s="24"/>
      <c r="G616" s="24"/>
      <c r="H616" s="638"/>
      <c r="I616" s="638"/>
      <c r="J616" s="638"/>
      <c r="K616" s="638"/>
      <c r="L616" s="638"/>
      <c r="M616" s="638"/>
      <c r="N616" s="638"/>
    </row>
    <row r="617" spans="1:14" x14ac:dyDescent="0.3">
      <c r="A617" s="638"/>
      <c r="B617" s="638"/>
      <c r="C617" s="638"/>
      <c r="D617" s="638"/>
      <c r="E617" s="24"/>
      <c r="F617" s="24"/>
      <c r="G617" s="24"/>
      <c r="H617" s="638"/>
      <c r="I617" s="638"/>
      <c r="J617" s="638"/>
      <c r="K617" s="638"/>
      <c r="L617" s="638"/>
      <c r="M617" s="638"/>
      <c r="N617" s="638"/>
    </row>
    <row r="618" spans="1:14" x14ac:dyDescent="0.3">
      <c r="A618" s="638"/>
      <c r="B618" s="638"/>
      <c r="C618" s="638"/>
      <c r="D618" s="638"/>
      <c r="E618" s="24"/>
      <c r="F618" s="24"/>
      <c r="G618" s="24"/>
      <c r="H618" s="638"/>
      <c r="I618" s="638"/>
      <c r="J618" s="638"/>
      <c r="K618" s="638"/>
      <c r="L618" s="638"/>
      <c r="M618" s="638"/>
      <c r="N618" s="638"/>
    </row>
    <row r="619" spans="1:14" x14ac:dyDescent="0.3">
      <c r="A619" s="638"/>
      <c r="B619" s="638"/>
      <c r="C619" s="638"/>
      <c r="D619" s="638"/>
      <c r="E619" s="24"/>
      <c r="F619" s="24"/>
      <c r="G619" s="24"/>
      <c r="H619" s="638"/>
      <c r="I619" s="638"/>
      <c r="J619" s="638"/>
      <c r="K619" s="638"/>
      <c r="L619" s="638"/>
      <c r="M619" s="638"/>
      <c r="N619" s="638"/>
    </row>
    <row r="620" spans="1:14" x14ac:dyDescent="0.3">
      <c r="A620" s="638"/>
      <c r="B620" s="638"/>
      <c r="C620" s="638"/>
      <c r="D620" s="638"/>
      <c r="E620" s="24"/>
      <c r="F620" s="24"/>
      <c r="G620" s="24"/>
      <c r="H620" s="638"/>
      <c r="I620" s="638"/>
      <c r="J620" s="638"/>
      <c r="K620" s="638"/>
      <c r="L620" s="638"/>
      <c r="M620" s="638"/>
      <c r="N620" s="638"/>
    </row>
    <row r="621" spans="1:14" x14ac:dyDescent="0.3">
      <c r="A621" s="638"/>
      <c r="B621" s="638"/>
      <c r="C621" s="638"/>
      <c r="D621" s="638"/>
      <c r="E621" s="24"/>
      <c r="F621" s="24"/>
      <c r="G621" s="24"/>
      <c r="H621" s="638"/>
      <c r="I621" s="638"/>
      <c r="J621" s="638"/>
      <c r="K621" s="638"/>
      <c r="L621" s="638"/>
      <c r="M621" s="638"/>
      <c r="N621" s="638"/>
    </row>
    <row r="622" spans="1:14" x14ac:dyDescent="0.3">
      <c r="A622" s="638"/>
      <c r="B622" s="638"/>
      <c r="C622" s="638"/>
      <c r="D622" s="638"/>
      <c r="E622" s="24"/>
      <c r="F622" s="24"/>
      <c r="G622" s="24"/>
      <c r="H622" s="638"/>
      <c r="I622" s="638"/>
      <c r="J622" s="638"/>
      <c r="K622" s="638"/>
      <c r="L622" s="638"/>
      <c r="M622" s="638"/>
      <c r="N622" s="638"/>
    </row>
    <row r="623" spans="1:14" x14ac:dyDescent="0.3">
      <c r="A623" s="638"/>
      <c r="B623" s="638"/>
      <c r="C623" s="638"/>
      <c r="D623" s="638"/>
      <c r="E623" s="24"/>
      <c r="F623" s="24"/>
      <c r="G623" s="24"/>
      <c r="H623" s="638"/>
      <c r="I623" s="638"/>
      <c r="J623" s="638"/>
      <c r="K623" s="638"/>
      <c r="L623" s="638"/>
      <c r="M623" s="638"/>
      <c r="N623" s="638"/>
    </row>
    <row r="624" spans="1:14" x14ac:dyDescent="0.3">
      <c r="A624" s="638"/>
      <c r="B624" s="638"/>
      <c r="C624" s="638"/>
      <c r="D624" s="638"/>
      <c r="E624" s="24"/>
      <c r="F624" s="24"/>
      <c r="G624" s="24"/>
      <c r="H624" s="638"/>
      <c r="I624" s="638"/>
      <c r="J624" s="638"/>
      <c r="K624" s="638"/>
      <c r="L624" s="638"/>
      <c r="M624" s="638"/>
      <c r="N624" s="638"/>
    </row>
    <row r="625" spans="1:14" x14ac:dyDescent="0.3">
      <c r="A625" s="638"/>
      <c r="B625" s="638"/>
      <c r="C625" s="638"/>
      <c r="D625" s="638"/>
      <c r="E625" s="24"/>
      <c r="F625" s="24"/>
      <c r="G625" s="24"/>
      <c r="H625" s="638"/>
      <c r="I625" s="638"/>
      <c r="J625" s="638"/>
      <c r="K625" s="638"/>
      <c r="L625" s="638"/>
      <c r="M625" s="638"/>
      <c r="N625" s="638"/>
    </row>
    <row r="626" spans="1:14" x14ac:dyDescent="0.3">
      <c r="A626" s="638"/>
      <c r="B626" s="638"/>
      <c r="C626" s="638"/>
      <c r="D626" s="638"/>
      <c r="E626" s="24"/>
      <c r="F626" s="24"/>
      <c r="G626" s="24"/>
      <c r="H626" s="638"/>
      <c r="I626" s="638"/>
      <c r="J626" s="638"/>
      <c r="K626" s="638"/>
      <c r="L626" s="638"/>
      <c r="M626" s="638"/>
      <c r="N626" s="638"/>
    </row>
    <row r="627" spans="1:14" x14ac:dyDescent="0.3">
      <c r="A627" s="638"/>
      <c r="B627" s="638"/>
      <c r="C627" s="638"/>
      <c r="D627" s="638"/>
      <c r="E627" s="24"/>
      <c r="F627" s="24"/>
      <c r="G627" s="24"/>
      <c r="H627" s="638"/>
      <c r="I627" s="638"/>
      <c r="J627" s="638"/>
      <c r="K627" s="638"/>
      <c r="L627" s="638"/>
      <c r="M627" s="638"/>
      <c r="N627" s="638"/>
    </row>
    <row r="628" spans="1:14" x14ac:dyDescent="0.3">
      <c r="A628" s="638"/>
      <c r="B628" s="638"/>
      <c r="C628" s="638"/>
      <c r="D628" s="638"/>
      <c r="E628" s="24"/>
      <c r="F628" s="24"/>
      <c r="G628" s="24"/>
      <c r="H628" s="638"/>
      <c r="I628" s="638"/>
      <c r="J628" s="638"/>
      <c r="K628" s="638"/>
      <c r="L628" s="638"/>
      <c r="M628" s="638"/>
      <c r="N628" s="638"/>
    </row>
    <row r="629" spans="1:14" x14ac:dyDescent="0.3">
      <c r="A629" s="638"/>
      <c r="B629" s="638"/>
      <c r="C629" s="638"/>
      <c r="D629" s="638"/>
      <c r="E629" s="24"/>
      <c r="F629" s="24"/>
      <c r="G629" s="24"/>
      <c r="H629" s="638"/>
      <c r="I629" s="638"/>
      <c r="J629" s="638"/>
      <c r="K629" s="638"/>
      <c r="L629" s="638"/>
      <c r="M629" s="638"/>
      <c r="N629" s="638"/>
    </row>
    <row r="630" spans="1:14" x14ac:dyDescent="0.3">
      <c r="A630" s="638"/>
      <c r="B630" s="638"/>
      <c r="C630" s="638"/>
      <c r="D630" s="638"/>
      <c r="E630" s="24"/>
      <c r="F630" s="24"/>
      <c r="G630" s="24"/>
      <c r="H630" s="638"/>
      <c r="I630" s="638"/>
      <c r="J630" s="638"/>
      <c r="K630" s="638"/>
      <c r="L630" s="638"/>
      <c r="M630" s="638"/>
      <c r="N630" s="638"/>
    </row>
    <row r="631" spans="1:14" x14ac:dyDescent="0.3">
      <c r="A631" s="638"/>
      <c r="B631" s="638"/>
      <c r="C631" s="638"/>
      <c r="D631" s="638"/>
      <c r="E631" s="24"/>
      <c r="F631" s="24"/>
      <c r="G631" s="24"/>
      <c r="H631" s="638"/>
      <c r="I631" s="638"/>
      <c r="J631" s="638"/>
      <c r="K631" s="638"/>
      <c r="L631" s="638"/>
      <c r="M631" s="638"/>
      <c r="N631" s="638"/>
    </row>
    <row r="632" spans="1:14" x14ac:dyDescent="0.3">
      <c r="A632" s="638"/>
      <c r="B632" s="638"/>
      <c r="C632" s="638"/>
      <c r="D632" s="638"/>
      <c r="E632" s="24"/>
      <c r="F632" s="24"/>
      <c r="G632" s="24"/>
      <c r="H632" s="638"/>
      <c r="I632" s="638"/>
      <c r="J632" s="638"/>
      <c r="K632" s="638"/>
      <c r="L632" s="638"/>
      <c r="M632" s="638"/>
      <c r="N632" s="638"/>
    </row>
    <row r="633" spans="1:14" x14ac:dyDescent="0.3">
      <c r="A633" s="638"/>
      <c r="B633" s="638"/>
      <c r="C633" s="638"/>
      <c r="D633" s="638"/>
      <c r="E633" s="24"/>
      <c r="F633" s="24"/>
      <c r="G633" s="24"/>
      <c r="H633" s="638"/>
      <c r="I633" s="638"/>
      <c r="J633" s="638"/>
      <c r="K633" s="638"/>
      <c r="L633" s="638"/>
      <c r="M633" s="638"/>
      <c r="N633" s="638"/>
    </row>
    <row r="634" spans="1:14" x14ac:dyDescent="0.3">
      <c r="A634" s="638"/>
      <c r="B634" s="638"/>
      <c r="C634" s="638"/>
      <c r="D634" s="638"/>
      <c r="E634" s="24"/>
      <c r="F634" s="24"/>
      <c r="G634" s="24"/>
      <c r="H634" s="638"/>
      <c r="I634" s="638"/>
      <c r="J634" s="638"/>
      <c r="K634" s="638"/>
      <c r="L634" s="638"/>
      <c r="M634" s="638"/>
      <c r="N634" s="638"/>
    </row>
    <row r="635" spans="1:14" x14ac:dyDescent="0.3">
      <c r="A635" s="638"/>
      <c r="B635" s="638"/>
      <c r="C635" s="638"/>
      <c r="D635" s="638"/>
      <c r="E635" s="24"/>
      <c r="F635" s="24"/>
      <c r="G635" s="24"/>
      <c r="H635" s="638"/>
      <c r="I635" s="638"/>
      <c r="J635" s="638"/>
      <c r="K635" s="638"/>
      <c r="L635" s="638"/>
      <c r="M635" s="638"/>
      <c r="N635" s="638"/>
    </row>
    <row r="636" spans="1:14" x14ac:dyDescent="0.3">
      <c r="A636" s="638"/>
      <c r="B636" s="638"/>
      <c r="C636" s="638"/>
      <c r="D636" s="638"/>
      <c r="E636" s="24"/>
      <c r="F636" s="24"/>
      <c r="G636" s="24"/>
      <c r="H636" s="638"/>
      <c r="I636" s="638"/>
      <c r="J636" s="638"/>
      <c r="K636" s="638"/>
      <c r="L636" s="638"/>
      <c r="M636" s="638"/>
      <c r="N636" s="638"/>
    </row>
    <row r="637" spans="1:14" x14ac:dyDescent="0.3">
      <c r="A637" s="638"/>
      <c r="B637" s="638"/>
      <c r="C637" s="638"/>
      <c r="D637" s="638"/>
      <c r="E637" s="24"/>
      <c r="F637" s="24"/>
      <c r="G637" s="24"/>
      <c r="H637" s="638"/>
      <c r="I637" s="638"/>
      <c r="J637" s="638"/>
      <c r="K637" s="638"/>
      <c r="L637" s="638"/>
      <c r="M637" s="638"/>
      <c r="N637" s="638"/>
    </row>
    <row r="638" spans="1:14" x14ac:dyDescent="0.3">
      <c r="A638" s="638"/>
      <c r="B638" s="638"/>
      <c r="C638" s="638"/>
      <c r="D638" s="638"/>
      <c r="E638" s="24"/>
      <c r="F638" s="24"/>
      <c r="G638" s="24"/>
      <c r="H638" s="638"/>
      <c r="I638" s="638"/>
      <c r="J638" s="638"/>
      <c r="K638" s="638"/>
      <c r="L638" s="638"/>
      <c r="M638" s="638"/>
      <c r="N638" s="638"/>
    </row>
    <row r="639" spans="1:14" x14ac:dyDescent="0.3">
      <c r="A639" s="638"/>
      <c r="B639" s="638"/>
      <c r="C639" s="638"/>
      <c r="D639" s="638"/>
      <c r="E639" s="24"/>
      <c r="F639" s="24"/>
      <c r="G639" s="24"/>
      <c r="H639" s="638"/>
      <c r="I639" s="638"/>
      <c r="J639" s="638"/>
      <c r="K639" s="638"/>
      <c r="L639" s="638"/>
      <c r="M639" s="638"/>
      <c r="N639" s="638"/>
    </row>
    <row r="640" spans="1:14" x14ac:dyDescent="0.3">
      <c r="A640" s="638"/>
      <c r="B640" s="638"/>
      <c r="C640" s="638"/>
      <c r="D640" s="638"/>
      <c r="E640" s="24"/>
      <c r="F640" s="24"/>
      <c r="G640" s="24"/>
      <c r="H640" s="638"/>
      <c r="I640" s="638"/>
      <c r="J640" s="638"/>
      <c r="K640" s="638"/>
      <c r="L640" s="638"/>
      <c r="M640" s="638"/>
      <c r="N640" s="638"/>
    </row>
    <row r="641" spans="1:14" x14ac:dyDescent="0.3">
      <c r="A641" s="638"/>
      <c r="B641" s="638"/>
      <c r="C641" s="638"/>
      <c r="D641" s="638"/>
      <c r="E641" s="24"/>
      <c r="F641" s="24"/>
      <c r="G641" s="24"/>
      <c r="H641" s="638"/>
      <c r="I641" s="638"/>
      <c r="J641" s="638"/>
      <c r="K641" s="638"/>
      <c r="L641" s="638"/>
      <c r="M641" s="638"/>
      <c r="N641" s="638"/>
    </row>
    <row r="642" spans="1:14" x14ac:dyDescent="0.3">
      <c r="A642" s="638"/>
      <c r="B642" s="638"/>
      <c r="C642" s="638"/>
      <c r="D642" s="638"/>
      <c r="E642" s="24"/>
      <c r="F642" s="24"/>
      <c r="G642" s="24"/>
      <c r="H642" s="638"/>
      <c r="I642" s="638"/>
      <c r="J642" s="638"/>
      <c r="K642" s="638"/>
      <c r="L642" s="638"/>
      <c r="M642" s="638"/>
      <c r="N642" s="638"/>
    </row>
    <row r="643" spans="1:14" x14ac:dyDescent="0.3">
      <c r="A643" s="638"/>
      <c r="B643" s="638"/>
      <c r="C643" s="638"/>
      <c r="D643" s="638"/>
      <c r="E643" s="24"/>
      <c r="F643" s="24"/>
      <c r="G643" s="24"/>
      <c r="H643" s="638"/>
      <c r="I643" s="638"/>
      <c r="J643" s="638"/>
      <c r="K643" s="638"/>
      <c r="L643" s="638"/>
      <c r="M643" s="638"/>
      <c r="N643" s="638"/>
    </row>
    <row r="644" spans="1:14" x14ac:dyDescent="0.3">
      <c r="A644" s="638"/>
      <c r="B644" s="638"/>
      <c r="C644" s="638"/>
      <c r="D644" s="638"/>
      <c r="E644" s="24"/>
      <c r="F644" s="24"/>
      <c r="G644" s="24"/>
      <c r="H644" s="638"/>
      <c r="I644" s="638"/>
      <c r="J644" s="638"/>
      <c r="K644" s="638"/>
      <c r="L644" s="638"/>
      <c r="M644" s="638"/>
      <c r="N644" s="638"/>
    </row>
    <row r="645" spans="1:14" x14ac:dyDescent="0.3">
      <c r="A645" s="638"/>
      <c r="B645" s="638"/>
      <c r="C645" s="638"/>
      <c r="D645" s="638"/>
      <c r="E645" s="24"/>
      <c r="F645" s="24"/>
      <c r="G645" s="24"/>
      <c r="H645" s="638"/>
      <c r="I645" s="638"/>
      <c r="J645" s="638"/>
      <c r="K645" s="638"/>
      <c r="L645" s="638"/>
      <c r="M645" s="638"/>
      <c r="N645" s="638"/>
    </row>
    <row r="646" spans="1:14" x14ac:dyDescent="0.3">
      <c r="A646" s="638"/>
      <c r="B646" s="638"/>
      <c r="C646" s="638"/>
      <c r="D646" s="638"/>
      <c r="E646" s="24"/>
      <c r="F646" s="24"/>
      <c r="G646" s="24"/>
      <c r="H646" s="638"/>
      <c r="I646" s="638"/>
      <c r="J646" s="638"/>
      <c r="K646" s="638"/>
      <c r="L646" s="638"/>
      <c r="M646" s="638"/>
      <c r="N646" s="638"/>
    </row>
    <row r="647" spans="1:14" x14ac:dyDescent="0.3">
      <c r="A647" s="638"/>
      <c r="B647" s="638"/>
      <c r="C647" s="638"/>
      <c r="D647" s="638"/>
      <c r="E647" s="24"/>
      <c r="F647" s="24"/>
      <c r="G647" s="24"/>
      <c r="H647" s="638"/>
      <c r="I647" s="638"/>
      <c r="J647" s="638"/>
      <c r="K647" s="638"/>
      <c r="L647" s="638"/>
      <c r="M647" s="638"/>
      <c r="N647" s="638"/>
    </row>
    <row r="648" spans="1:14" x14ac:dyDescent="0.3">
      <c r="A648" s="638"/>
      <c r="B648" s="638"/>
      <c r="C648" s="638"/>
      <c r="D648" s="638"/>
      <c r="E648" s="24"/>
      <c r="F648" s="24"/>
      <c r="G648" s="24"/>
      <c r="H648" s="638"/>
      <c r="I648" s="638"/>
      <c r="J648" s="638"/>
      <c r="K648" s="638"/>
      <c r="L648" s="638"/>
      <c r="M648" s="638"/>
      <c r="N648" s="638"/>
    </row>
    <row r="649" spans="1:14" x14ac:dyDescent="0.3">
      <c r="A649" s="638"/>
      <c r="B649" s="638"/>
      <c r="C649" s="638"/>
      <c r="D649" s="638"/>
      <c r="E649" s="24"/>
      <c r="F649" s="24"/>
      <c r="G649" s="24"/>
      <c r="H649" s="638"/>
      <c r="I649" s="638"/>
      <c r="J649" s="638"/>
      <c r="K649" s="638"/>
      <c r="L649" s="638"/>
      <c r="M649" s="638"/>
      <c r="N649" s="638"/>
    </row>
    <row r="650" spans="1:14" x14ac:dyDescent="0.3">
      <c r="A650" s="638"/>
      <c r="B650" s="638"/>
      <c r="C650" s="638"/>
      <c r="D650" s="638"/>
      <c r="E650" s="24"/>
      <c r="F650" s="24"/>
      <c r="G650" s="24"/>
      <c r="H650" s="638"/>
      <c r="I650" s="638"/>
      <c r="J650" s="638"/>
      <c r="K650" s="638"/>
      <c r="L650" s="638"/>
      <c r="M650" s="638"/>
      <c r="N650" s="638"/>
    </row>
    <row r="651" spans="1:14" x14ac:dyDescent="0.3">
      <c r="A651" s="638"/>
      <c r="B651" s="638"/>
      <c r="C651" s="638"/>
      <c r="D651" s="638"/>
      <c r="E651" s="24"/>
      <c r="F651" s="24"/>
      <c r="G651" s="24"/>
      <c r="H651" s="638"/>
      <c r="I651" s="638"/>
      <c r="J651" s="638"/>
      <c r="K651" s="638"/>
      <c r="L651" s="638"/>
      <c r="M651" s="638"/>
      <c r="N651" s="638"/>
    </row>
    <row r="652" spans="1:14" x14ac:dyDescent="0.3">
      <c r="A652" s="638"/>
      <c r="B652" s="638"/>
      <c r="C652" s="638"/>
      <c r="D652" s="638"/>
      <c r="E652" s="24"/>
      <c r="F652" s="24"/>
      <c r="G652" s="24"/>
      <c r="H652" s="638"/>
      <c r="I652" s="638"/>
      <c r="J652" s="638"/>
      <c r="K652" s="638"/>
      <c r="L652" s="638"/>
      <c r="M652" s="638"/>
      <c r="N652" s="638"/>
    </row>
    <row r="653" spans="1:14" x14ac:dyDescent="0.3">
      <c r="A653" s="638"/>
      <c r="B653" s="638"/>
      <c r="C653" s="638"/>
      <c r="D653" s="638"/>
      <c r="E653" s="24"/>
      <c r="F653" s="24"/>
      <c r="G653" s="24"/>
      <c r="H653" s="638"/>
      <c r="I653" s="638"/>
      <c r="J653" s="638"/>
      <c r="K653" s="638"/>
      <c r="L653" s="638"/>
      <c r="M653" s="638"/>
      <c r="N653" s="638"/>
    </row>
    <row r="654" spans="1:14" x14ac:dyDescent="0.3">
      <c r="A654" s="638"/>
      <c r="B654" s="638"/>
      <c r="C654" s="638"/>
      <c r="D654" s="638"/>
      <c r="E654" s="24"/>
      <c r="F654" s="24"/>
      <c r="G654" s="24"/>
      <c r="H654" s="638"/>
      <c r="I654" s="638"/>
      <c r="J654" s="638"/>
      <c r="K654" s="638"/>
      <c r="L654" s="638"/>
      <c r="M654" s="638"/>
      <c r="N654" s="638"/>
    </row>
    <row r="655" spans="1:14" x14ac:dyDescent="0.3">
      <c r="A655" s="638"/>
      <c r="B655" s="638"/>
      <c r="C655" s="638"/>
      <c r="D655" s="638"/>
      <c r="E655" s="24"/>
      <c r="F655" s="24"/>
      <c r="G655" s="24"/>
      <c r="H655" s="638"/>
      <c r="I655" s="638"/>
      <c r="J655" s="638"/>
      <c r="K655" s="638"/>
      <c r="L655" s="638"/>
      <c r="M655" s="638"/>
      <c r="N655" s="638"/>
    </row>
    <row r="656" spans="1:14" x14ac:dyDescent="0.3">
      <c r="A656" s="638"/>
      <c r="B656" s="638"/>
      <c r="C656" s="638"/>
      <c r="D656" s="638"/>
      <c r="E656" s="24"/>
      <c r="F656" s="24"/>
      <c r="G656" s="24"/>
      <c r="H656" s="638"/>
      <c r="I656" s="638"/>
      <c r="J656" s="638"/>
      <c r="K656" s="638"/>
      <c r="L656" s="638"/>
      <c r="M656" s="638"/>
      <c r="N656" s="638"/>
    </row>
    <row r="657" spans="1:14" x14ac:dyDescent="0.3">
      <c r="A657" s="638"/>
      <c r="B657" s="638"/>
      <c r="C657" s="638"/>
      <c r="D657" s="638"/>
      <c r="E657" s="24"/>
      <c r="F657" s="24"/>
      <c r="G657" s="24"/>
      <c r="H657" s="638"/>
      <c r="I657" s="638"/>
      <c r="J657" s="638"/>
      <c r="K657" s="638"/>
      <c r="L657" s="638"/>
      <c r="M657" s="638"/>
      <c r="N657" s="638"/>
    </row>
    <row r="658" spans="1:14" x14ac:dyDescent="0.3">
      <c r="A658" s="638"/>
      <c r="B658" s="638"/>
      <c r="C658" s="638"/>
      <c r="D658" s="638"/>
      <c r="E658" s="24"/>
      <c r="F658" s="24"/>
      <c r="G658" s="24"/>
      <c r="H658" s="638"/>
      <c r="I658" s="638"/>
      <c r="J658" s="638"/>
      <c r="K658" s="638"/>
      <c r="L658" s="638"/>
      <c r="M658" s="638"/>
      <c r="N658" s="638"/>
    </row>
    <row r="659" spans="1:14" x14ac:dyDescent="0.3">
      <c r="A659" s="638"/>
      <c r="B659" s="638"/>
      <c r="C659" s="638"/>
      <c r="D659" s="638"/>
      <c r="E659" s="24"/>
      <c r="F659" s="24"/>
      <c r="G659" s="24"/>
      <c r="H659" s="638"/>
      <c r="I659" s="638"/>
      <c r="J659" s="638"/>
      <c r="K659" s="638"/>
      <c r="L659" s="638"/>
      <c r="M659" s="638"/>
      <c r="N659" s="638"/>
    </row>
    <row r="660" spans="1:14" x14ac:dyDescent="0.3">
      <c r="A660" s="638"/>
      <c r="B660" s="638"/>
      <c r="C660" s="638"/>
      <c r="D660" s="638"/>
      <c r="E660" s="24"/>
      <c r="F660" s="24"/>
      <c r="G660" s="24"/>
      <c r="H660" s="638"/>
      <c r="I660" s="638"/>
      <c r="J660" s="638"/>
      <c r="K660" s="638"/>
      <c r="L660" s="638"/>
      <c r="M660" s="638"/>
      <c r="N660" s="638"/>
    </row>
    <row r="661" spans="1:14" x14ac:dyDescent="0.3">
      <c r="A661" s="638"/>
      <c r="B661" s="638"/>
      <c r="C661" s="638"/>
      <c r="D661" s="638"/>
      <c r="E661" s="24"/>
      <c r="F661" s="24"/>
      <c r="G661" s="24"/>
      <c r="H661" s="638"/>
      <c r="I661" s="638"/>
      <c r="J661" s="638"/>
      <c r="K661" s="638"/>
      <c r="L661" s="638"/>
      <c r="M661" s="638"/>
      <c r="N661" s="638"/>
    </row>
    <row r="662" spans="1:14" x14ac:dyDescent="0.3">
      <c r="A662" s="638"/>
      <c r="B662" s="638"/>
      <c r="C662" s="638"/>
      <c r="D662" s="638"/>
      <c r="E662" s="24"/>
      <c r="F662" s="24"/>
      <c r="G662" s="24"/>
      <c r="H662" s="638"/>
      <c r="I662" s="638"/>
      <c r="J662" s="638"/>
      <c r="K662" s="638"/>
      <c r="L662" s="638"/>
      <c r="M662" s="638"/>
      <c r="N662" s="638"/>
    </row>
    <row r="663" spans="1:14" x14ac:dyDescent="0.3">
      <c r="A663" s="638"/>
      <c r="B663" s="638"/>
      <c r="C663" s="638"/>
      <c r="D663" s="638"/>
      <c r="E663" s="24"/>
      <c r="F663" s="24"/>
      <c r="G663" s="24"/>
      <c r="H663" s="638"/>
      <c r="I663" s="638"/>
      <c r="J663" s="638"/>
      <c r="K663" s="638"/>
      <c r="L663" s="638"/>
      <c r="M663" s="638"/>
      <c r="N663" s="638"/>
    </row>
    <row r="664" spans="1:14" x14ac:dyDescent="0.3">
      <c r="A664" s="638"/>
      <c r="B664" s="638"/>
      <c r="C664" s="638"/>
      <c r="D664" s="638"/>
      <c r="E664" s="24"/>
      <c r="F664" s="24"/>
      <c r="G664" s="24"/>
      <c r="H664" s="638"/>
      <c r="I664" s="638"/>
      <c r="J664" s="638"/>
      <c r="K664" s="638"/>
      <c r="L664" s="638"/>
      <c r="M664" s="638"/>
      <c r="N664" s="638"/>
    </row>
    <row r="665" spans="1:14" x14ac:dyDescent="0.3">
      <c r="A665" s="638"/>
      <c r="B665" s="638"/>
      <c r="C665" s="638"/>
      <c r="D665" s="638"/>
      <c r="E665" s="24"/>
      <c r="F665" s="24"/>
      <c r="G665" s="24"/>
      <c r="H665" s="638"/>
      <c r="I665" s="638"/>
      <c r="J665" s="638"/>
      <c r="K665" s="638"/>
      <c r="L665" s="638"/>
      <c r="M665" s="638"/>
      <c r="N665" s="638"/>
    </row>
    <row r="666" spans="1:14" x14ac:dyDescent="0.3">
      <c r="A666" s="638"/>
      <c r="B666" s="638"/>
      <c r="C666" s="638"/>
      <c r="D666" s="638"/>
      <c r="E666" s="24"/>
      <c r="F666" s="24"/>
      <c r="G666" s="24"/>
      <c r="H666" s="638"/>
      <c r="I666" s="638"/>
      <c r="J666" s="638"/>
      <c r="K666" s="638"/>
      <c r="L666" s="638"/>
      <c r="M666" s="638"/>
      <c r="N666" s="638"/>
    </row>
    <row r="667" spans="1:14" x14ac:dyDescent="0.3">
      <c r="A667" s="638"/>
      <c r="B667" s="638"/>
      <c r="C667" s="638"/>
      <c r="D667" s="638"/>
      <c r="E667" s="24"/>
      <c r="F667" s="24"/>
      <c r="G667" s="24"/>
      <c r="H667" s="638"/>
      <c r="I667" s="638"/>
      <c r="J667" s="638"/>
      <c r="K667" s="638"/>
      <c r="L667" s="638"/>
      <c r="M667" s="638"/>
      <c r="N667" s="638"/>
    </row>
    <row r="668" spans="1:14" x14ac:dyDescent="0.3">
      <c r="A668" s="638"/>
      <c r="B668" s="638"/>
      <c r="C668" s="638"/>
      <c r="D668" s="638"/>
      <c r="E668" s="24"/>
      <c r="F668" s="24"/>
      <c r="G668" s="24"/>
      <c r="H668" s="638"/>
      <c r="I668" s="638"/>
      <c r="J668" s="638"/>
      <c r="K668" s="638"/>
      <c r="L668" s="638"/>
      <c r="M668" s="638"/>
      <c r="N668" s="638"/>
    </row>
    <row r="669" spans="1:14" x14ac:dyDescent="0.3">
      <c r="A669" s="638"/>
      <c r="B669" s="638"/>
      <c r="C669" s="638"/>
      <c r="D669" s="638"/>
      <c r="E669" s="24"/>
      <c r="F669" s="24"/>
      <c r="G669" s="24"/>
      <c r="H669" s="638"/>
      <c r="I669" s="638"/>
      <c r="J669" s="638"/>
      <c r="K669" s="638"/>
      <c r="L669" s="638"/>
      <c r="M669" s="638"/>
      <c r="N669" s="638"/>
    </row>
    <row r="670" spans="1:14" x14ac:dyDescent="0.3">
      <c r="A670" s="638"/>
      <c r="B670" s="638"/>
      <c r="C670" s="638"/>
      <c r="D670" s="638"/>
      <c r="E670" s="24"/>
      <c r="F670" s="24"/>
      <c r="G670" s="24"/>
      <c r="H670" s="638"/>
      <c r="I670" s="638"/>
      <c r="J670" s="638"/>
      <c r="K670" s="638"/>
      <c r="L670" s="638"/>
      <c r="M670" s="638"/>
      <c r="N670" s="638"/>
    </row>
    <row r="671" spans="1:14" x14ac:dyDescent="0.3">
      <c r="A671" s="638"/>
      <c r="B671" s="638"/>
      <c r="C671" s="638"/>
      <c r="D671" s="638"/>
      <c r="E671" s="24"/>
      <c r="F671" s="24"/>
      <c r="G671" s="24"/>
      <c r="H671" s="638"/>
      <c r="I671" s="638"/>
      <c r="J671" s="638"/>
      <c r="K671" s="638"/>
      <c r="L671" s="638"/>
      <c r="M671" s="638"/>
      <c r="N671" s="638"/>
    </row>
    <row r="672" spans="1:14" x14ac:dyDescent="0.3">
      <c r="A672" s="638"/>
      <c r="B672" s="638"/>
      <c r="C672" s="638"/>
      <c r="D672" s="638"/>
      <c r="E672" s="24"/>
      <c r="F672" s="24"/>
      <c r="G672" s="24"/>
      <c r="H672" s="638"/>
      <c r="I672" s="638"/>
      <c r="J672" s="638"/>
      <c r="K672" s="638"/>
      <c r="L672" s="638"/>
      <c r="M672" s="638"/>
      <c r="N672" s="638"/>
    </row>
    <row r="673" spans="1:14" x14ac:dyDescent="0.3">
      <c r="A673" s="638"/>
      <c r="B673" s="638"/>
      <c r="C673" s="638"/>
      <c r="D673" s="638"/>
      <c r="E673" s="24"/>
      <c r="F673" s="24"/>
      <c r="G673" s="24"/>
      <c r="H673" s="638"/>
      <c r="I673" s="638"/>
      <c r="J673" s="638"/>
      <c r="K673" s="638"/>
      <c r="L673" s="638"/>
      <c r="M673" s="638"/>
      <c r="N673" s="638"/>
    </row>
    <row r="674" spans="1:14" x14ac:dyDescent="0.3">
      <c r="A674" s="638"/>
      <c r="B674" s="638"/>
      <c r="C674" s="638"/>
      <c r="D674" s="638"/>
      <c r="E674" s="24"/>
      <c r="F674" s="24"/>
      <c r="G674" s="24"/>
      <c r="H674" s="638"/>
      <c r="I674" s="638"/>
      <c r="J674" s="638"/>
      <c r="K674" s="638"/>
      <c r="L674" s="638"/>
      <c r="M674" s="638"/>
      <c r="N674" s="638"/>
    </row>
    <row r="675" spans="1:14" x14ac:dyDescent="0.3">
      <c r="A675" s="638"/>
      <c r="B675" s="638"/>
      <c r="C675" s="638"/>
      <c r="D675" s="638"/>
      <c r="E675" s="24"/>
      <c r="F675" s="24"/>
      <c r="G675" s="24"/>
      <c r="H675" s="638"/>
      <c r="I675" s="638"/>
      <c r="J675" s="638"/>
      <c r="K675" s="638"/>
      <c r="L675" s="638"/>
      <c r="M675" s="638"/>
      <c r="N675" s="638"/>
    </row>
    <row r="676" spans="1:14" x14ac:dyDescent="0.3">
      <c r="A676" s="638"/>
      <c r="B676" s="638"/>
      <c r="C676" s="638"/>
      <c r="D676" s="638"/>
      <c r="E676" s="24"/>
      <c r="F676" s="24"/>
      <c r="G676" s="24"/>
      <c r="H676" s="638"/>
      <c r="I676" s="638"/>
      <c r="J676" s="638"/>
      <c r="K676" s="638"/>
      <c r="L676" s="638"/>
      <c r="M676" s="638"/>
      <c r="N676" s="638"/>
    </row>
    <row r="677" spans="1:14" x14ac:dyDescent="0.3">
      <c r="A677" s="638"/>
      <c r="B677" s="638"/>
      <c r="C677" s="638"/>
      <c r="D677" s="638"/>
      <c r="E677" s="24"/>
      <c r="F677" s="24"/>
      <c r="G677" s="24"/>
      <c r="H677" s="638"/>
      <c r="I677" s="638"/>
      <c r="J677" s="638"/>
      <c r="K677" s="638"/>
      <c r="L677" s="638"/>
      <c r="M677" s="638"/>
      <c r="N677" s="638"/>
    </row>
    <row r="678" spans="1:14" x14ac:dyDescent="0.3">
      <c r="A678" s="638"/>
      <c r="B678" s="638"/>
      <c r="C678" s="638"/>
      <c r="D678" s="638"/>
      <c r="E678" s="24"/>
      <c r="F678" s="24"/>
      <c r="G678" s="24"/>
      <c r="H678" s="638"/>
      <c r="I678" s="638"/>
      <c r="J678" s="638"/>
      <c r="K678" s="638"/>
      <c r="L678" s="638"/>
      <c r="M678" s="638"/>
      <c r="N678" s="638"/>
    </row>
    <row r="679" spans="1:14" x14ac:dyDescent="0.3">
      <c r="A679" s="638"/>
      <c r="B679" s="638"/>
      <c r="C679" s="638"/>
      <c r="D679" s="638"/>
      <c r="E679" s="24"/>
      <c r="F679" s="24"/>
      <c r="G679" s="24"/>
      <c r="H679" s="638"/>
      <c r="I679" s="638"/>
      <c r="J679" s="638"/>
      <c r="K679" s="638"/>
      <c r="L679" s="638"/>
      <c r="M679" s="638"/>
      <c r="N679" s="638"/>
    </row>
    <row r="680" spans="1:14" x14ac:dyDescent="0.3">
      <c r="A680" s="638"/>
      <c r="B680" s="638"/>
      <c r="C680" s="638"/>
      <c r="D680" s="638"/>
      <c r="E680" s="24"/>
      <c r="F680" s="24"/>
      <c r="G680" s="24"/>
      <c r="H680" s="638"/>
      <c r="I680" s="638"/>
      <c r="J680" s="638"/>
      <c r="K680" s="638"/>
      <c r="L680" s="638"/>
      <c r="M680" s="638"/>
      <c r="N680" s="638"/>
    </row>
    <row r="681" spans="1:14" x14ac:dyDescent="0.3">
      <c r="A681" s="638"/>
      <c r="B681" s="638"/>
      <c r="C681" s="638"/>
      <c r="D681" s="638"/>
      <c r="E681" s="24"/>
      <c r="F681" s="24"/>
      <c r="G681" s="24"/>
      <c r="H681" s="638"/>
      <c r="I681" s="638"/>
      <c r="J681" s="638"/>
      <c r="K681" s="638"/>
      <c r="L681" s="638"/>
      <c r="M681" s="638"/>
      <c r="N681" s="638"/>
    </row>
    <row r="682" spans="1:14" x14ac:dyDescent="0.3">
      <c r="A682" s="638"/>
      <c r="B682" s="638"/>
      <c r="C682" s="638"/>
      <c r="D682" s="638"/>
      <c r="E682" s="24"/>
      <c r="F682" s="24"/>
      <c r="G682" s="24"/>
      <c r="H682" s="638"/>
      <c r="I682" s="638"/>
      <c r="J682" s="638"/>
      <c r="K682" s="638"/>
      <c r="L682" s="638"/>
      <c r="M682" s="638"/>
      <c r="N682" s="638"/>
    </row>
    <row r="683" spans="1:14" x14ac:dyDescent="0.3">
      <c r="A683" s="638"/>
      <c r="B683" s="638"/>
      <c r="C683" s="638"/>
      <c r="D683" s="638"/>
      <c r="E683" s="24"/>
      <c r="F683" s="24"/>
      <c r="G683" s="24"/>
      <c r="H683" s="638"/>
      <c r="I683" s="638"/>
      <c r="J683" s="638"/>
      <c r="K683" s="638"/>
      <c r="L683" s="638"/>
      <c r="M683" s="638"/>
      <c r="N683" s="638"/>
    </row>
    <row r="684" spans="1:14" x14ac:dyDescent="0.3">
      <c r="A684" s="638"/>
      <c r="B684" s="638"/>
      <c r="C684" s="638"/>
      <c r="D684" s="638"/>
      <c r="E684" s="24"/>
      <c r="F684" s="24"/>
      <c r="G684" s="24"/>
      <c r="H684" s="638"/>
      <c r="I684" s="638"/>
      <c r="J684" s="638"/>
      <c r="K684" s="638"/>
      <c r="L684" s="638"/>
      <c r="M684" s="638"/>
      <c r="N684" s="638"/>
    </row>
    <row r="685" spans="1:14" x14ac:dyDescent="0.3">
      <c r="A685" s="638"/>
      <c r="B685" s="638"/>
      <c r="C685" s="638"/>
      <c r="D685" s="638"/>
      <c r="E685" s="24"/>
      <c r="F685" s="24"/>
      <c r="G685" s="24"/>
      <c r="H685" s="638"/>
      <c r="I685" s="638"/>
      <c r="J685" s="638"/>
      <c r="K685" s="638"/>
      <c r="L685" s="638"/>
      <c r="M685" s="638"/>
      <c r="N685" s="638"/>
    </row>
    <row r="686" spans="1:14" x14ac:dyDescent="0.3">
      <c r="A686" s="638"/>
      <c r="B686" s="638"/>
      <c r="C686" s="638"/>
      <c r="D686" s="638"/>
      <c r="E686" s="24"/>
      <c r="F686" s="24"/>
      <c r="G686" s="24"/>
      <c r="H686" s="638"/>
      <c r="I686" s="638"/>
      <c r="J686" s="638"/>
      <c r="K686" s="638"/>
      <c r="L686" s="638"/>
      <c r="M686" s="638"/>
      <c r="N686" s="638"/>
    </row>
    <row r="687" spans="1:14" x14ac:dyDescent="0.3">
      <c r="A687" s="638"/>
      <c r="B687" s="638"/>
      <c r="C687" s="638"/>
      <c r="D687" s="638"/>
      <c r="E687" s="24"/>
      <c r="F687" s="24"/>
      <c r="G687" s="24"/>
      <c r="H687" s="638"/>
      <c r="I687" s="638"/>
      <c r="J687" s="638"/>
      <c r="K687" s="638"/>
      <c r="L687" s="638"/>
      <c r="M687" s="638"/>
      <c r="N687" s="638"/>
    </row>
    <row r="688" spans="1:14" x14ac:dyDescent="0.3">
      <c r="A688" s="638"/>
      <c r="B688" s="638"/>
      <c r="C688" s="638"/>
      <c r="D688" s="638"/>
      <c r="E688" s="24"/>
      <c r="F688" s="24"/>
      <c r="G688" s="24"/>
      <c r="H688" s="638"/>
      <c r="I688" s="638"/>
      <c r="J688" s="638"/>
      <c r="K688" s="638"/>
      <c r="L688" s="638"/>
      <c r="M688" s="638"/>
      <c r="N688" s="638"/>
    </row>
    <row r="689" spans="1:14" x14ac:dyDescent="0.3">
      <c r="A689" s="638"/>
      <c r="B689" s="638"/>
      <c r="C689" s="638"/>
      <c r="D689" s="638"/>
      <c r="E689" s="24"/>
      <c r="F689" s="24"/>
      <c r="G689" s="24"/>
      <c r="H689" s="638"/>
      <c r="I689" s="638"/>
      <c r="J689" s="638"/>
      <c r="K689" s="638"/>
      <c r="L689" s="638"/>
      <c r="M689" s="638"/>
      <c r="N689" s="638"/>
    </row>
    <row r="690" spans="1:14" x14ac:dyDescent="0.3">
      <c r="A690" s="638"/>
      <c r="B690" s="638"/>
      <c r="C690" s="638"/>
      <c r="D690" s="638"/>
      <c r="E690" s="24"/>
      <c r="F690" s="24"/>
      <c r="G690" s="24"/>
      <c r="H690" s="638"/>
      <c r="I690" s="638"/>
      <c r="J690" s="638"/>
      <c r="K690" s="638"/>
      <c r="L690" s="638"/>
      <c r="M690" s="638"/>
      <c r="N690" s="638"/>
    </row>
    <row r="691" spans="1:14" x14ac:dyDescent="0.3">
      <c r="A691" s="638"/>
      <c r="B691" s="638"/>
      <c r="C691" s="638"/>
      <c r="D691" s="638"/>
      <c r="E691" s="24"/>
      <c r="F691" s="24"/>
      <c r="G691" s="24"/>
      <c r="H691" s="638"/>
      <c r="I691" s="638"/>
      <c r="J691" s="638"/>
      <c r="K691" s="638"/>
      <c r="L691" s="638"/>
      <c r="M691" s="638"/>
      <c r="N691" s="638"/>
    </row>
    <row r="692" spans="1:14" x14ac:dyDescent="0.3">
      <c r="A692" s="638"/>
      <c r="B692" s="638"/>
      <c r="C692" s="638"/>
      <c r="D692" s="638"/>
      <c r="E692" s="24"/>
      <c r="F692" s="24"/>
      <c r="G692" s="24"/>
      <c r="H692" s="638"/>
      <c r="I692" s="638"/>
      <c r="J692" s="638"/>
      <c r="K692" s="638"/>
      <c r="L692" s="638"/>
      <c r="M692" s="638"/>
      <c r="N692" s="638"/>
    </row>
    <row r="693" spans="1:14" x14ac:dyDescent="0.3">
      <c r="A693" s="638"/>
      <c r="B693" s="638"/>
      <c r="C693" s="638"/>
      <c r="D693" s="638"/>
      <c r="E693" s="24"/>
      <c r="F693" s="24"/>
      <c r="G693" s="24"/>
      <c r="H693" s="638"/>
      <c r="I693" s="638"/>
      <c r="J693" s="638"/>
      <c r="K693" s="638"/>
      <c r="L693" s="638"/>
      <c r="M693" s="638"/>
      <c r="N693" s="638"/>
    </row>
    <row r="694" spans="1:14" x14ac:dyDescent="0.3">
      <c r="A694" s="638"/>
      <c r="B694" s="638"/>
      <c r="C694" s="638"/>
      <c r="D694" s="638"/>
      <c r="E694" s="24"/>
      <c r="F694" s="24"/>
      <c r="G694" s="24"/>
      <c r="H694" s="638"/>
      <c r="I694" s="638"/>
      <c r="J694" s="638"/>
      <c r="K694" s="638"/>
      <c r="L694" s="638"/>
      <c r="M694" s="638"/>
      <c r="N694" s="638"/>
    </row>
    <row r="695" spans="1:14" x14ac:dyDescent="0.3">
      <c r="A695" s="638"/>
      <c r="B695" s="638"/>
      <c r="C695" s="638"/>
      <c r="D695" s="638"/>
      <c r="E695" s="24"/>
      <c r="F695" s="24"/>
      <c r="G695" s="24"/>
      <c r="H695" s="638"/>
      <c r="I695" s="638"/>
      <c r="J695" s="638"/>
      <c r="K695" s="638"/>
      <c r="L695" s="638"/>
      <c r="M695" s="638"/>
      <c r="N695" s="638"/>
    </row>
    <row r="696" spans="1:14" x14ac:dyDescent="0.3">
      <c r="A696" s="638"/>
      <c r="B696" s="638"/>
      <c r="C696" s="638"/>
      <c r="D696" s="638"/>
      <c r="E696" s="24"/>
      <c r="F696" s="24"/>
      <c r="G696" s="24"/>
      <c r="H696" s="638"/>
      <c r="I696" s="638"/>
      <c r="J696" s="638"/>
      <c r="K696" s="638"/>
      <c r="L696" s="638"/>
      <c r="M696" s="638"/>
      <c r="N696" s="638"/>
    </row>
    <row r="697" spans="1:14" x14ac:dyDescent="0.3">
      <c r="A697" s="638"/>
      <c r="B697" s="638"/>
      <c r="C697" s="638"/>
      <c r="D697" s="638"/>
      <c r="E697" s="24"/>
      <c r="F697" s="24"/>
      <c r="G697" s="24"/>
      <c r="H697" s="638"/>
      <c r="I697" s="638"/>
      <c r="J697" s="638"/>
      <c r="K697" s="638"/>
      <c r="L697" s="638"/>
      <c r="M697" s="638"/>
      <c r="N697" s="638"/>
    </row>
    <row r="698" spans="1:14" x14ac:dyDescent="0.3">
      <c r="A698" s="638"/>
      <c r="B698" s="638"/>
      <c r="C698" s="638"/>
      <c r="D698" s="638"/>
      <c r="E698" s="24"/>
      <c r="F698" s="24"/>
      <c r="G698" s="24"/>
      <c r="H698" s="638"/>
      <c r="I698" s="638"/>
      <c r="J698" s="638"/>
      <c r="K698" s="638"/>
      <c r="L698" s="638"/>
      <c r="M698" s="638"/>
      <c r="N698" s="638"/>
    </row>
    <row r="699" spans="1:14" x14ac:dyDescent="0.3">
      <c r="A699" s="638"/>
      <c r="B699" s="638"/>
      <c r="C699" s="638"/>
      <c r="D699" s="638"/>
      <c r="E699" s="24"/>
      <c r="F699" s="24"/>
      <c r="G699" s="24"/>
      <c r="H699" s="638"/>
      <c r="I699" s="638"/>
      <c r="J699" s="638"/>
      <c r="K699" s="638"/>
      <c r="L699" s="638"/>
      <c r="M699" s="638"/>
      <c r="N699" s="638"/>
    </row>
    <row r="700" spans="1:14" x14ac:dyDescent="0.3">
      <c r="A700" s="638"/>
      <c r="B700" s="638"/>
      <c r="C700" s="638"/>
      <c r="D700" s="638"/>
      <c r="E700" s="24"/>
      <c r="F700" s="24"/>
      <c r="G700" s="24"/>
      <c r="H700" s="638"/>
      <c r="I700" s="638"/>
      <c r="J700" s="638"/>
      <c r="K700" s="638"/>
      <c r="L700" s="638"/>
      <c r="M700" s="638"/>
      <c r="N700" s="638"/>
    </row>
    <row r="701" spans="1:14" x14ac:dyDescent="0.3">
      <c r="A701" s="638"/>
      <c r="B701" s="638"/>
      <c r="C701" s="638"/>
      <c r="D701" s="638"/>
      <c r="E701" s="24"/>
      <c r="F701" s="24"/>
      <c r="G701" s="24"/>
      <c r="H701" s="638"/>
      <c r="I701" s="638"/>
      <c r="J701" s="638"/>
      <c r="K701" s="638"/>
      <c r="L701" s="638"/>
      <c r="M701" s="638"/>
      <c r="N701" s="638"/>
    </row>
    <row r="702" spans="1:14" x14ac:dyDescent="0.3">
      <c r="A702" s="638"/>
      <c r="B702" s="638"/>
      <c r="C702" s="638"/>
      <c r="D702" s="638"/>
      <c r="E702" s="24"/>
      <c r="F702" s="24"/>
      <c r="G702" s="24"/>
      <c r="H702" s="638"/>
      <c r="I702" s="638"/>
      <c r="J702" s="638"/>
      <c r="K702" s="638"/>
      <c r="L702" s="638"/>
      <c r="M702" s="638"/>
      <c r="N702" s="638"/>
    </row>
    <row r="703" spans="1:14" x14ac:dyDescent="0.3">
      <c r="A703" s="638"/>
      <c r="B703" s="638"/>
      <c r="C703" s="638"/>
      <c r="D703" s="638"/>
      <c r="E703" s="24"/>
      <c r="F703" s="24"/>
      <c r="G703" s="24"/>
      <c r="H703" s="638"/>
      <c r="I703" s="638"/>
      <c r="J703" s="638"/>
      <c r="K703" s="638"/>
      <c r="L703" s="638"/>
      <c r="M703" s="638"/>
      <c r="N703" s="638"/>
    </row>
    <row r="704" spans="1:14" x14ac:dyDescent="0.3">
      <c r="A704" s="638"/>
      <c r="B704" s="638"/>
      <c r="C704" s="638"/>
      <c r="D704" s="638"/>
      <c r="E704" s="24"/>
      <c r="F704" s="24"/>
      <c r="G704" s="24"/>
      <c r="H704" s="638"/>
      <c r="I704" s="638"/>
      <c r="J704" s="638"/>
      <c r="K704" s="638"/>
      <c r="L704" s="638"/>
      <c r="M704" s="638"/>
      <c r="N704" s="638"/>
    </row>
    <row r="705" spans="1:14" x14ac:dyDescent="0.3">
      <c r="A705" s="638"/>
      <c r="B705" s="638"/>
      <c r="C705" s="638"/>
      <c r="D705" s="638"/>
      <c r="E705" s="24"/>
      <c r="F705" s="24"/>
      <c r="G705" s="24"/>
      <c r="H705" s="638"/>
      <c r="I705" s="638"/>
      <c r="J705" s="638"/>
      <c r="K705" s="638"/>
      <c r="L705" s="638"/>
      <c r="M705" s="638"/>
      <c r="N705" s="638"/>
    </row>
    <row r="706" spans="1:14" x14ac:dyDescent="0.3">
      <c r="A706" s="638"/>
      <c r="B706" s="638"/>
      <c r="C706" s="638"/>
      <c r="D706" s="638"/>
      <c r="E706" s="24"/>
      <c r="F706" s="24"/>
      <c r="G706" s="24"/>
      <c r="H706" s="638"/>
      <c r="I706" s="638"/>
      <c r="J706" s="638"/>
      <c r="K706" s="638"/>
      <c r="L706" s="638"/>
      <c r="M706" s="638"/>
      <c r="N706" s="638"/>
    </row>
    <row r="707" spans="1:14" x14ac:dyDescent="0.3">
      <c r="A707" s="638"/>
      <c r="B707" s="638"/>
      <c r="C707" s="638"/>
      <c r="D707" s="638"/>
      <c r="E707" s="24"/>
      <c r="F707" s="24"/>
      <c r="G707" s="24"/>
      <c r="H707" s="638"/>
      <c r="I707" s="638"/>
      <c r="J707" s="638"/>
      <c r="K707" s="638"/>
      <c r="L707" s="638"/>
      <c r="M707" s="638"/>
      <c r="N707" s="638"/>
    </row>
    <row r="708" spans="1:14" x14ac:dyDescent="0.3">
      <c r="A708" s="638"/>
      <c r="B708" s="638"/>
      <c r="C708" s="638"/>
      <c r="D708" s="638"/>
      <c r="E708" s="24"/>
      <c r="F708" s="24"/>
      <c r="G708" s="24"/>
      <c r="H708" s="638"/>
      <c r="I708" s="638"/>
      <c r="J708" s="638"/>
      <c r="K708" s="638"/>
      <c r="L708" s="638"/>
      <c r="M708" s="638"/>
      <c r="N708" s="638"/>
    </row>
    <row r="709" spans="1:14" x14ac:dyDescent="0.3">
      <c r="A709" s="638"/>
      <c r="B709" s="638"/>
      <c r="C709" s="638"/>
      <c r="D709" s="638"/>
      <c r="E709" s="24"/>
      <c r="F709" s="24"/>
      <c r="G709" s="24"/>
      <c r="H709" s="638"/>
      <c r="I709" s="638"/>
      <c r="J709" s="638"/>
      <c r="K709" s="638"/>
      <c r="L709" s="638"/>
      <c r="M709" s="638"/>
      <c r="N709" s="638"/>
    </row>
    <row r="710" spans="1:14" x14ac:dyDescent="0.3">
      <c r="A710" s="638"/>
      <c r="B710" s="638"/>
      <c r="C710" s="638"/>
      <c r="D710" s="638"/>
      <c r="E710" s="24"/>
      <c r="F710" s="24"/>
      <c r="G710" s="24"/>
      <c r="H710" s="638"/>
      <c r="I710" s="638"/>
      <c r="J710" s="638"/>
      <c r="K710" s="638"/>
      <c r="L710" s="638"/>
      <c r="M710" s="638"/>
      <c r="N710" s="638"/>
    </row>
    <row r="711" spans="1:14" x14ac:dyDescent="0.3">
      <c r="A711" s="638"/>
      <c r="B711" s="638"/>
      <c r="C711" s="638"/>
      <c r="D711" s="638"/>
      <c r="E711" s="24"/>
      <c r="F711" s="24"/>
      <c r="G711" s="24"/>
      <c r="H711" s="638"/>
      <c r="I711" s="638"/>
      <c r="J711" s="638"/>
      <c r="K711" s="638"/>
      <c r="L711" s="638"/>
      <c r="M711" s="638"/>
      <c r="N711" s="638"/>
    </row>
    <row r="712" spans="1:14" x14ac:dyDescent="0.3">
      <c r="A712" s="638"/>
      <c r="B712" s="638"/>
      <c r="C712" s="638"/>
      <c r="D712" s="638"/>
      <c r="E712" s="24"/>
      <c r="F712" s="24"/>
      <c r="G712" s="24"/>
      <c r="H712" s="638"/>
      <c r="I712" s="638"/>
      <c r="J712" s="638"/>
      <c r="K712" s="638"/>
      <c r="L712" s="638"/>
      <c r="M712" s="638"/>
      <c r="N712" s="638"/>
    </row>
    <row r="1457" spans="5:7" x14ac:dyDescent="0.3">
      <c r="E1457" s="368" t="s">
        <v>114</v>
      </c>
      <c r="F1457" s="25"/>
      <c r="G1457" s="25"/>
    </row>
  </sheetData>
  <autoFilter ref="A2:N244" xr:uid="{00000000-0009-0000-0000-000004000000}"/>
  <mergeCells count="1">
    <mergeCell ref="A1:N1"/>
  </mergeCells>
  <phoneticPr fontId="74" type="noConversion"/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6"/>
  <sheetViews>
    <sheetView workbookViewId="0">
      <pane xSplit="1" ySplit="3" topLeftCell="B4" activePane="bottomRight" state="frozen"/>
      <selection activeCell="H319" sqref="H319"/>
      <selection pane="topRight" activeCell="H319" sqref="H319"/>
      <selection pane="bottomLeft" activeCell="H319" sqref="H319"/>
      <selection pane="bottomRight" activeCell="B8" sqref="B8"/>
    </sheetView>
  </sheetViews>
  <sheetFormatPr defaultColWidth="10.88671875" defaultRowHeight="14.4" x14ac:dyDescent="0.3"/>
  <cols>
    <col min="1" max="1" width="12.33203125" style="25" customWidth="1"/>
    <col min="2" max="2" width="25.6640625" style="25" customWidth="1"/>
    <col min="3" max="3" width="19.44140625" style="25" customWidth="1"/>
    <col min="4" max="4" width="15.6640625" style="25" bestFit="1" customWidth="1"/>
    <col min="5" max="5" width="13.6640625" style="62" customWidth="1"/>
    <col min="6" max="6" width="12.33203125" style="62" customWidth="1"/>
    <col min="7" max="7" width="14.44140625" style="62" bestFit="1" customWidth="1"/>
    <col min="8" max="8" width="14.44140625" style="25" bestFit="1" customWidth="1"/>
    <col min="9" max="9" width="21.109375" style="25" customWidth="1"/>
    <col min="10" max="10" width="26.109375" style="25" customWidth="1"/>
    <col min="11" max="12" width="10.88671875" style="25"/>
    <col min="13" max="13" width="14.88671875" style="25" customWidth="1"/>
    <col min="14" max="14" width="28" style="25" customWidth="1"/>
    <col min="15" max="16384" width="10.88671875" style="25"/>
  </cols>
  <sheetData>
    <row r="1" spans="1:19" s="2" customFormat="1" ht="36" customHeight="1" x14ac:dyDescent="0.3">
      <c r="A1" s="922" t="s">
        <v>42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</row>
    <row r="2" spans="1:19" s="2" customFormat="1" ht="18" x14ac:dyDescent="0.3">
      <c r="A2" s="924" t="s">
        <v>127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</row>
    <row r="3" spans="1:19" s="2" customFormat="1" ht="43.2" x14ac:dyDescent="0.3">
      <c r="A3" s="26" t="s">
        <v>0</v>
      </c>
      <c r="B3" s="19" t="s">
        <v>5</v>
      </c>
      <c r="C3" s="19" t="s">
        <v>10</v>
      </c>
      <c r="D3" s="20" t="s">
        <v>8</v>
      </c>
      <c r="E3" s="20" t="s">
        <v>61</v>
      </c>
      <c r="F3" s="20" t="s">
        <v>34</v>
      </c>
      <c r="G3" s="21" t="s">
        <v>40</v>
      </c>
      <c r="H3" s="21" t="s">
        <v>2</v>
      </c>
      <c r="I3" s="21" t="s">
        <v>3</v>
      </c>
      <c r="J3" s="19" t="s">
        <v>9</v>
      </c>
      <c r="K3" s="19" t="s">
        <v>1</v>
      </c>
      <c r="L3" s="19" t="s">
        <v>4</v>
      </c>
      <c r="M3" s="22" t="s">
        <v>12</v>
      </c>
      <c r="N3" s="23" t="s">
        <v>11</v>
      </c>
    </row>
    <row r="4" spans="1:19" s="11" customFormat="1" ht="15" thickBot="1" x14ac:dyDescent="0.35">
      <c r="A4" s="371">
        <v>45566</v>
      </c>
      <c r="B4" s="119" t="s">
        <v>962</v>
      </c>
      <c r="C4" s="260"/>
      <c r="D4" s="260"/>
      <c r="E4" s="284"/>
      <c r="F4" s="300">
        <v>5</v>
      </c>
      <c r="G4" s="301">
        <v>5</v>
      </c>
      <c r="H4" s="18"/>
      <c r="I4" s="29"/>
      <c r="J4" s="27"/>
      <c r="K4" s="29"/>
      <c r="L4" s="29"/>
      <c r="M4" s="29"/>
      <c r="N4" s="29"/>
    </row>
    <row r="5" spans="1:19" s="51" customFormat="1" ht="15" thickBot="1" x14ac:dyDescent="0.35">
      <c r="A5" s="85"/>
      <c r="B5" s="37"/>
      <c r="C5" s="102"/>
      <c r="D5" s="118"/>
      <c r="E5" s="306">
        <f>SUM(E4:E4)</f>
        <v>0</v>
      </c>
      <c r="F5" s="306">
        <f>SUM(F4:F4)</f>
        <v>5</v>
      </c>
      <c r="G5" s="302">
        <f>F5-E5</f>
        <v>5</v>
      </c>
      <c r="H5" s="117"/>
      <c r="I5" s="37"/>
      <c r="J5" s="37"/>
      <c r="K5" s="37"/>
      <c r="L5" s="37"/>
      <c r="M5" s="37"/>
      <c r="N5" s="37"/>
      <c r="O5" s="86"/>
      <c r="P5" s="86"/>
      <c r="Q5" s="86"/>
      <c r="R5" s="86"/>
      <c r="S5" s="86"/>
    </row>
    <row r="6" spans="1:19" s="15" customFormat="1" x14ac:dyDescent="0.3">
      <c r="A6"/>
      <c r="B6"/>
      <c r="C6"/>
      <c r="D6" s="107"/>
      <c r="E6" s="106"/>
      <c r="F6" s="109"/>
      <c r="G6" s="106"/>
      <c r="H6" s="54"/>
      <c r="I6" s="38"/>
      <c r="J6" s="110"/>
      <c r="K6" s="108"/>
      <c r="L6" s="108"/>
      <c r="M6" s="38"/>
      <c r="N6" s="106"/>
      <c r="O6" s="38"/>
      <c r="P6" s="38"/>
      <c r="Q6" s="38"/>
      <c r="R6" s="38"/>
      <c r="S6" s="38"/>
    </row>
    <row r="7" spans="1:19" s="15" customFormat="1" x14ac:dyDescent="0.3">
      <c r="A7"/>
      <c r="B7"/>
      <c r="C7"/>
      <c r="D7" s="107"/>
      <c r="E7" s="106"/>
      <c r="F7" s="109"/>
      <c r="G7" s="106"/>
      <c r="H7" s="54"/>
      <c r="I7" s="38"/>
      <c r="J7" s="110"/>
      <c r="K7" s="108"/>
      <c r="L7" s="108"/>
      <c r="M7" s="38"/>
      <c r="N7" s="106"/>
      <c r="O7" s="38"/>
      <c r="P7" s="38"/>
      <c r="Q7" s="38"/>
      <c r="R7" s="38"/>
      <c r="S7" s="38"/>
    </row>
    <row r="8" spans="1:19" s="15" customFormat="1" x14ac:dyDescent="0.3">
      <c r="A8"/>
      <c r="B8"/>
      <c r="C8"/>
      <c r="D8" s="107"/>
      <c r="E8" s="106"/>
      <c r="F8" s="109"/>
      <c r="G8" s="106"/>
      <c r="H8" s="54"/>
      <c r="I8" s="38"/>
      <c r="J8" s="110"/>
      <c r="K8" s="108"/>
      <c r="L8" s="108"/>
      <c r="M8" s="38"/>
      <c r="N8" s="106"/>
      <c r="O8" s="38"/>
      <c r="P8" s="38"/>
      <c r="Q8" s="38"/>
      <c r="R8" s="38"/>
      <c r="S8" s="38"/>
    </row>
    <row r="9" spans="1:19" s="15" customFormat="1" x14ac:dyDescent="0.3">
      <c r="A9"/>
      <c r="B9"/>
      <c r="C9"/>
      <c r="D9" s="107"/>
      <c r="E9" s="106"/>
      <c r="F9" s="109"/>
      <c r="G9" s="106"/>
      <c r="H9" s="54"/>
      <c r="I9" s="38"/>
      <c r="J9" s="110"/>
      <c r="K9" s="108"/>
      <c r="L9" s="108"/>
      <c r="M9" s="38"/>
      <c r="N9" s="109"/>
      <c r="O9" s="38"/>
      <c r="P9" s="38"/>
      <c r="Q9" s="38"/>
      <c r="R9" s="38"/>
      <c r="S9" s="38"/>
    </row>
    <row r="10" spans="1:19" s="73" customFormat="1" x14ac:dyDescent="0.3">
      <c r="A10"/>
      <c r="B10"/>
      <c r="C10"/>
      <c r="D10" s="111"/>
      <c r="E10" s="106"/>
      <c r="F10" s="106"/>
      <c r="G10" s="106"/>
      <c r="H10" s="54"/>
      <c r="I10" s="111"/>
      <c r="J10" s="86"/>
      <c r="K10" s="86"/>
      <c r="L10" s="86"/>
      <c r="M10" s="86"/>
      <c r="N10" s="106"/>
      <c r="O10" s="54"/>
      <c r="P10" s="54"/>
      <c r="Q10" s="54"/>
      <c r="R10" s="54"/>
      <c r="S10" s="54"/>
    </row>
    <row r="11" spans="1:19" s="15" customFormat="1" x14ac:dyDescent="0.3">
      <c r="A11"/>
      <c r="B11"/>
      <c r="C11"/>
      <c r="D11" s="107"/>
      <c r="E11" s="106"/>
      <c r="F11" s="109"/>
      <c r="G11" s="107"/>
      <c r="H11" s="54"/>
      <c r="I11" s="38"/>
      <c r="J11" s="110"/>
      <c r="K11" s="108"/>
      <c r="L11" s="108"/>
      <c r="M11" s="38"/>
      <c r="N11" s="109"/>
      <c r="O11" s="38"/>
      <c r="P11" s="38"/>
      <c r="Q11" s="38"/>
      <c r="R11" s="38"/>
      <c r="S11" s="38"/>
    </row>
    <row r="12" spans="1:19" s="15" customFormat="1" x14ac:dyDescent="0.3">
      <c r="A12"/>
      <c r="B12"/>
      <c r="C12"/>
      <c r="D12" s="107"/>
      <c r="E12" s="106"/>
      <c r="F12" s="109"/>
      <c r="G12" s="107"/>
      <c r="H12" s="54"/>
      <c r="I12" s="38"/>
      <c r="J12" s="110"/>
      <c r="K12" s="108"/>
      <c r="L12" s="108"/>
      <c r="M12" s="38"/>
      <c r="N12" s="109"/>
      <c r="O12" s="38"/>
      <c r="P12" s="38"/>
      <c r="Q12" s="38"/>
      <c r="R12" s="38"/>
      <c r="S12" s="38"/>
    </row>
    <row r="13" spans="1:19" s="15" customFormat="1" x14ac:dyDescent="0.3">
      <c r="A13"/>
      <c r="B13"/>
      <c r="C13"/>
      <c r="D13" s="107"/>
      <c r="E13" s="106"/>
      <c r="F13" s="109"/>
      <c r="G13" s="107"/>
      <c r="H13" s="54"/>
      <c r="I13" s="38"/>
      <c r="J13" s="110"/>
      <c r="K13" s="108"/>
      <c r="L13" s="108"/>
      <c r="M13" s="38"/>
      <c r="N13" s="109"/>
      <c r="O13" s="38"/>
      <c r="P13" s="38"/>
      <c r="Q13" s="38"/>
      <c r="R13" s="38"/>
      <c r="S13" s="38"/>
    </row>
    <row r="14" spans="1:19" s="15" customFormat="1" x14ac:dyDescent="0.3">
      <c r="A14"/>
      <c r="B14"/>
      <c r="C14"/>
      <c r="D14" s="107"/>
      <c r="E14" s="106"/>
      <c r="F14" s="109"/>
      <c r="G14" s="107"/>
      <c r="H14" s="54"/>
      <c r="I14" s="38"/>
      <c r="J14" s="110"/>
      <c r="K14" s="108"/>
      <c r="L14" s="108"/>
      <c r="M14" s="38"/>
      <c r="N14" s="109"/>
      <c r="O14" s="38"/>
      <c r="P14" s="38"/>
      <c r="Q14" s="38"/>
      <c r="R14" s="38"/>
      <c r="S14" s="38"/>
    </row>
    <row r="15" spans="1:19" s="15" customFormat="1" x14ac:dyDescent="0.3">
      <c r="A15"/>
      <c r="B15"/>
      <c r="C15"/>
      <c r="D15" s="107"/>
      <c r="E15" s="106"/>
      <c r="F15" s="109"/>
      <c r="G15" s="107"/>
      <c r="H15" s="54"/>
      <c r="I15" s="38"/>
      <c r="J15" s="110"/>
      <c r="K15" s="108"/>
      <c r="L15" s="108"/>
      <c r="M15" s="38"/>
      <c r="N15" s="109"/>
      <c r="O15" s="38"/>
      <c r="P15" s="38"/>
      <c r="Q15" s="38"/>
      <c r="R15" s="38"/>
      <c r="S15" s="38"/>
    </row>
    <row r="16" spans="1:19" s="15" customFormat="1" x14ac:dyDescent="0.3">
      <c r="A16" s="42"/>
      <c r="B16" s="99"/>
      <c r="C16" s="38"/>
      <c r="D16" s="107"/>
      <c r="E16" s="106"/>
      <c r="F16" s="109"/>
      <c r="G16" s="107"/>
      <c r="H16" s="54"/>
      <c r="I16" s="38"/>
      <c r="J16" s="110"/>
      <c r="K16" s="108"/>
      <c r="L16" s="108"/>
      <c r="M16" s="38"/>
      <c r="N16" s="109"/>
      <c r="O16" s="38"/>
      <c r="P16" s="38"/>
      <c r="Q16" s="38"/>
      <c r="R16" s="38"/>
      <c r="S16" s="38"/>
    </row>
    <row r="17" spans="1:19" s="15" customFormat="1" x14ac:dyDescent="0.3">
      <c r="A17" s="42"/>
      <c r="B17" s="99"/>
      <c r="C17" s="38"/>
      <c r="D17" s="107"/>
      <c r="E17" s="106"/>
      <c r="F17" s="109"/>
      <c r="G17" s="107"/>
      <c r="H17" s="54"/>
      <c r="I17" s="38"/>
      <c r="J17" s="110"/>
      <c r="K17" s="108"/>
      <c r="L17" s="108"/>
      <c r="M17" s="38"/>
      <c r="N17" s="109"/>
      <c r="O17" s="38"/>
      <c r="P17" s="38"/>
      <c r="Q17" s="38"/>
      <c r="R17" s="38"/>
      <c r="S17" s="38"/>
    </row>
    <row r="18" spans="1:19" s="15" customFormat="1" x14ac:dyDescent="0.3">
      <c r="A18" s="42"/>
      <c r="B18" s="99"/>
      <c r="C18" s="38"/>
      <c r="D18" s="107"/>
      <c r="E18" s="106"/>
      <c r="F18" s="109"/>
      <c r="G18" s="107"/>
      <c r="H18" s="54"/>
      <c r="I18" s="38"/>
      <c r="J18" s="110"/>
      <c r="K18" s="108"/>
      <c r="L18" s="108"/>
      <c r="M18" s="38"/>
      <c r="N18" s="109"/>
      <c r="O18" s="38"/>
      <c r="P18" s="38"/>
      <c r="Q18" s="38"/>
      <c r="R18" s="38"/>
      <c r="S18" s="38"/>
    </row>
    <row r="19" spans="1:19" s="15" customFormat="1" x14ac:dyDescent="0.3">
      <c r="A19" s="42"/>
      <c r="B19" s="99"/>
      <c r="C19" s="38"/>
      <c r="D19" s="107"/>
      <c r="E19" s="106"/>
      <c r="F19" s="109"/>
      <c r="G19" s="107"/>
      <c r="H19" s="54"/>
      <c r="I19" s="38"/>
      <c r="J19" s="110"/>
      <c r="K19" s="108"/>
      <c r="L19" s="108"/>
      <c r="M19" s="38"/>
      <c r="N19" s="109"/>
      <c r="O19" s="38"/>
      <c r="P19" s="38"/>
      <c r="Q19" s="38"/>
      <c r="R19" s="38"/>
      <c r="S19" s="38"/>
    </row>
    <row r="20" spans="1:19" s="15" customFormat="1" x14ac:dyDescent="0.3">
      <c r="A20" s="42"/>
      <c r="B20" s="99"/>
      <c r="C20" s="38"/>
      <c r="D20" s="107"/>
      <c r="E20" s="106"/>
      <c r="F20" s="109"/>
      <c r="G20" s="107"/>
      <c r="H20" s="54"/>
      <c r="I20" s="38"/>
      <c r="J20" s="110"/>
      <c r="K20" s="108"/>
      <c r="L20" s="108"/>
      <c r="M20" s="38"/>
      <c r="N20" s="109"/>
      <c r="O20" s="38"/>
      <c r="P20" s="38"/>
      <c r="Q20" s="38"/>
      <c r="R20" s="38"/>
      <c r="S20" s="38"/>
    </row>
    <row r="21" spans="1:19" s="15" customFormat="1" x14ac:dyDescent="0.3">
      <c r="A21" s="42"/>
      <c r="B21" s="99"/>
      <c r="C21" s="38"/>
      <c r="D21" s="107"/>
      <c r="E21" s="106"/>
      <c r="F21" s="109"/>
      <c r="G21" s="107"/>
      <c r="H21" s="54"/>
      <c r="I21" s="38"/>
      <c r="J21" s="110"/>
      <c r="K21" s="108"/>
      <c r="L21" s="108"/>
      <c r="M21" s="38"/>
      <c r="N21" s="109"/>
      <c r="O21" s="38"/>
      <c r="P21" s="38"/>
      <c r="Q21" s="38"/>
      <c r="R21" s="38"/>
      <c r="S21" s="38"/>
    </row>
    <row r="22" spans="1:19" s="15" customFormat="1" x14ac:dyDescent="0.3">
      <c r="A22" s="87"/>
      <c r="B22" s="100"/>
      <c r="C22" s="112"/>
      <c r="D22" s="113"/>
      <c r="E22" s="114"/>
      <c r="F22" s="114"/>
      <c r="G22" s="114"/>
      <c r="H22" s="54"/>
      <c r="I22" s="38"/>
      <c r="J22" s="106"/>
      <c r="K22" s="108"/>
      <c r="L22" s="108"/>
      <c r="M22" s="86"/>
      <c r="N22" s="106"/>
      <c r="O22" s="38"/>
      <c r="P22" s="38"/>
      <c r="Q22" s="38"/>
      <c r="R22" s="38"/>
      <c r="S22" s="38"/>
    </row>
    <row r="23" spans="1:19" s="71" customFormat="1" x14ac:dyDescent="0.3">
      <c r="A23" s="87"/>
      <c r="B23" s="100"/>
      <c r="C23" s="112"/>
      <c r="D23" s="113"/>
      <c r="E23" s="114"/>
      <c r="F23" s="114"/>
      <c r="G23" s="114"/>
      <c r="H23" s="54"/>
      <c r="I23" s="111"/>
      <c r="J23" s="86"/>
      <c r="K23" s="86"/>
      <c r="L23" s="86"/>
      <c r="M23" s="86"/>
      <c r="N23" s="106"/>
      <c r="O23" s="54"/>
      <c r="P23" s="54"/>
      <c r="Q23" s="54"/>
      <c r="R23" s="54"/>
      <c r="S23" s="54"/>
    </row>
    <row r="24" spans="1:19" s="15" customFormat="1" x14ac:dyDescent="0.3">
      <c r="A24" s="42"/>
      <c r="B24" s="99"/>
      <c r="C24" s="38"/>
      <c r="D24" s="107"/>
      <c r="E24" s="106"/>
      <c r="F24" s="109"/>
      <c r="G24" s="106"/>
      <c r="H24" s="54"/>
      <c r="I24" s="38"/>
      <c r="J24" s="110"/>
      <c r="K24" s="108"/>
      <c r="L24" s="108"/>
      <c r="M24" s="38"/>
      <c r="N24" s="109"/>
      <c r="O24" s="38"/>
      <c r="P24" s="38"/>
      <c r="Q24" s="38"/>
      <c r="R24" s="38"/>
      <c r="S24" s="38"/>
    </row>
    <row r="25" spans="1:19" s="15" customFormat="1" x14ac:dyDescent="0.3">
      <c r="A25" s="42"/>
      <c r="B25" s="99"/>
      <c r="C25" s="38"/>
      <c r="D25" s="107"/>
      <c r="E25" s="106"/>
      <c r="F25" s="109"/>
      <c r="G25" s="106"/>
      <c r="H25" s="54"/>
      <c r="I25" s="38"/>
      <c r="J25" s="110"/>
      <c r="K25" s="108"/>
      <c r="L25" s="108"/>
      <c r="M25" s="38"/>
      <c r="N25" s="109"/>
      <c r="O25" s="38"/>
      <c r="P25" s="38"/>
      <c r="Q25" s="38"/>
      <c r="R25" s="38"/>
      <c r="S25" s="38"/>
    </row>
    <row r="26" spans="1:19" s="15" customFormat="1" x14ac:dyDescent="0.3">
      <c r="A26" s="42"/>
      <c r="B26" s="99"/>
      <c r="C26" s="38"/>
      <c r="D26" s="107"/>
      <c r="E26" s="106"/>
      <c r="F26" s="109"/>
      <c r="G26" s="106"/>
      <c r="H26" s="54"/>
      <c r="I26" s="38"/>
      <c r="J26" s="110"/>
      <c r="K26" s="108"/>
      <c r="L26" s="108"/>
      <c r="M26" s="38"/>
      <c r="N26" s="109"/>
      <c r="O26" s="38"/>
      <c r="P26" s="38"/>
      <c r="Q26" s="38"/>
      <c r="R26" s="38"/>
      <c r="S26" s="38"/>
    </row>
    <row r="27" spans="1:19" s="15" customFormat="1" x14ac:dyDescent="0.3">
      <c r="A27" s="42"/>
      <c r="B27" s="99"/>
      <c r="C27" s="38"/>
      <c r="D27" s="107"/>
      <c r="E27" s="106"/>
      <c r="F27" s="109"/>
      <c r="G27" s="106"/>
      <c r="H27" s="54"/>
      <c r="I27" s="38"/>
      <c r="J27" s="110"/>
      <c r="K27" s="108"/>
      <c r="L27" s="108"/>
      <c r="M27" s="38"/>
      <c r="N27" s="109"/>
      <c r="O27" s="38"/>
      <c r="P27" s="38"/>
      <c r="Q27" s="38"/>
      <c r="R27" s="38"/>
      <c r="S27" s="38"/>
    </row>
    <row r="28" spans="1:19" s="15" customFormat="1" x14ac:dyDescent="0.3">
      <c r="A28" s="42"/>
      <c r="B28" s="99"/>
      <c r="C28" s="38"/>
      <c r="D28" s="107"/>
      <c r="E28" s="106"/>
      <c r="F28" s="109"/>
      <c r="G28" s="106"/>
      <c r="H28" s="54"/>
      <c r="I28" s="38"/>
      <c r="J28" s="110"/>
      <c r="K28" s="108"/>
      <c r="L28" s="108"/>
      <c r="M28" s="38"/>
      <c r="N28" s="109"/>
      <c r="O28" s="38"/>
      <c r="P28" s="38"/>
      <c r="Q28" s="38"/>
      <c r="R28" s="38"/>
      <c r="S28" s="38"/>
    </row>
    <row r="29" spans="1:19" s="15" customFormat="1" x14ac:dyDescent="0.3">
      <c r="A29" s="42"/>
      <c r="B29" s="99"/>
      <c r="C29" s="38"/>
      <c r="D29" s="107"/>
      <c r="E29" s="106"/>
      <c r="F29" s="109"/>
      <c r="G29" s="106"/>
      <c r="H29" s="54"/>
      <c r="I29" s="38"/>
      <c r="J29" s="110"/>
      <c r="K29" s="108"/>
      <c r="L29" s="108"/>
      <c r="M29" s="38"/>
      <c r="N29" s="109"/>
      <c r="O29" s="38"/>
      <c r="P29" s="38"/>
      <c r="Q29" s="38"/>
      <c r="R29" s="38"/>
      <c r="S29" s="38"/>
    </row>
    <row r="30" spans="1:19" s="15" customFormat="1" x14ac:dyDescent="0.3">
      <c r="A30" s="42"/>
      <c r="B30" s="99"/>
      <c r="C30" s="38"/>
      <c r="D30" s="107"/>
      <c r="E30" s="106"/>
      <c r="F30" s="109"/>
      <c r="G30" s="106"/>
      <c r="H30" s="54"/>
      <c r="I30" s="38"/>
      <c r="J30" s="110"/>
      <c r="K30" s="108"/>
      <c r="L30" s="108"/>
      <c r="M30" s="38"/>
      <c r="N30" s="109"/>
      <c r="O30" s="38"/>
      <c r="P30" s="38"/>
      <c r="Q30" s="38"/>
      <c r="R30" s="38"/>
      <c r="S30" s="38"/>
    </row>
    <row r="31" spans="1:19" s="15" customFormat="1" x14ac:dyDescent="0.3">
      <c r="A31" s="42"/>
      <c r="B31" s="99"/>
      <c r="C31" s="38"/>
      <c r="D31" s="107"/>
      <c r="E31" s="106"/>
      <c r="F31" s="109"/>
      <c r="G31" s="106"/>
      <c r="H31" s="54"/>
      <c r="I31" s="38"/>
      <c r="J31" s="110"/>
      <c r="K31" s="108"/>
      <c r="L31" s="108"/>
      <c r="M31" s="38"/>
      <c r="N31" s="109"/>
      <c r="O31" s="38"/>
      <c r="P31" s="38"/>
      <c r="Q31" s="38"/>
      <c r="R31" s="38"/>
      <c r="S31" s="38"/>
    </row>
    <row r="32" spans="1:19" s="15" customFormat="1" x14ac:dyDescent="0.3">
      <c r="A32" s="87"/>
      <c r="B32" s="100"/>
      <c r="C32" s="112"/>
      <c r="D32" s="113"/>
      <c r="E32" s="114"/>
      <c r="F32" s="114"/>
      <c r="G32" s="114"/>
      <c r="H32" s="54"/>
      <c r="I32" s="38"/>
      <c r="J32" s="106"/>
      <c r="K32" s="108"/>
      <c r="L32" s="108"/>
      <c r="M32" s="86"/>
      <c r="N32" s="106"/>
      <c r="O32" s="38"/>
      <c r="P32" s="38"/>
      <c r="Q32" s="38"/>
      <c r="R32" s="38"/>
      <c r="S32" s="38"/>
    </row>
    <row r="33" spans="1:19" s="71" customFormat="1" x14ac:dyDescent="0.3">
      <c r="A33" s="87"/>
      <c r="B33" s="100"/>
      <c r="C33" s="112"/>
      <c r="D33" s="113"/>
      <c r="E33" s="114"/>
      <c r="F33" s="114"/>
      <c r="G33" s="114"/>
      <c r="H33" s="54"/>
      <c r="I33" s="111"/>
      <c r="J33" s="86"/>
      <c r="K33" s="86"/>
      <c r="L33" s="86"/>
      <c r="M33" s="86"/>
      <c r="N33" s="106"/>
      <c r="O33" s="54"/>
      <c r="P33" s="54"/>
      <c r="Q33" s="54"/>
      <c r="R33" s="54"/>
      <c r="S33" s="54"/>
    </row>
    <row r="34" spans="1:19" s="15" customFormat="1" x14ac:dyDescent="0.3">
      <c r="A34" s="42"/>
      <c r="B34" s="99"/>
      <c r="C34" s="38"/>
      <c r="D34" s="107"/>
      <c r="E34" s="106"/>
      <c r="F34" s="109"/>
      <c r="G34" s="106"/>
      <c r="H34" s="54"/>
      <c r="I34" s="38"/>
      <c r="J34" s="110"/>
      <c r="K34" s="108"/>
      <c r="L34" s="108"/>
      <c r="M34" s="38"/>
      <c r="N34" s="109"/>
      <c r="O34" s="38"/>
      <c r="P34" s="38"/>
      <c r="Q34" s="38"/>
      <c r="R34" s="38"/>
      <c r="S34" s="38"/>
    </row>
    <row r="35" spans="1:19" s="15" customFormat="1" x14ac:dyDescent="0.3">
      <c r="A35" s="42"/>
      <c r="B35" s="99"/>
      <c r="C35" s="38"/>
      <c r="D35" s="107"/>
      <c r="E35" s="106"/>
      <c r="F35" s="109"/>
      <c r="G35" s="106"/>
      <c r="H35" s="54"/>
      <c r="I35" s="38"/>
      <c r="J35" s="110"/>
      <c r="K35" s="108"/>
      <c r="L35" s="108"/>
      <c r="M35" s="38"/>
      <c r="N35" s="109"/>
      <c r="O35" s="38"/>
      <c r="P35" s="38"/>
      <c r="Q35" s="38"/>
      <c r="R35" s="38"/>
      <c r="S35" s="38"/>
    </row>
    <row r="36" spans="1:19" s="15" customFormat="1" x14ac:dyDescent="0.3">
      <c r="A36" s="42"/>
      <c r="B36" s="99"/>
      <c r="C36" s="38"/>
      <c r="D36" s="107"/>
      <c r="E36" s="106"/>
      <c r="F36" s="109"/>
      <c r="G36" s="106"/>
      <c r="H36" s="54"/>
      <c r="I36" s="38"/>
      <c r="J36" s="110"/>
      <c r="K36" s="108"/>
      <c r="L36" s="108"/>
      <c r="M36" s="38"/>
      <c r="N36" s="109"/>
      <c r="O36" s="38"/>
      <c r="P36" s="38"/>
      <c r="Q36" s="38"/>
      <c r="R36" s="38"/>
      <c r="S36" s="38"/>
    </row>
    <row r="37" spans="1:19" s="15" customFormat="1" x14ac:dyDescent="0.3">
      <c r="A37" s="42"/>
      <c r="B37" s="99"/>
      <c r="C37" s="38"/>
      <c r="D37" s="107"/>
      <c r="E37" s="106"/>
      <c r="F37" s="109"/>
      <c r="G37" s="106"/>
      <c r="H37" s="54"/>
      <c r="I37" s="38"/>
      <c r="J37" s="110"/>
      <c r="K37" s="108"/>
      <c r="L37" s="108"/>
      <c r="M37" s="38"/>
      <c r="N37" s="109"/>
      <c r="O37" s="38"/>
      <c r="P37" s="38"/>
      <c r="Q37" s="38"/>
      <c r="R37" s="38"/>
      <c r="S37" s="38"/>
    </row>
    <row r="38" spans="1:19" s="15" customFormat="1" x14ac:dyDescent="0.3">
      <c r="A38" s="42"/>
      <c r="B38" s="99"/>
      <c r="C38" s="38"/>
      <c r="D38" s="107"/>
      <c r="E38" s="106"/>
      <c r="F38" s="109"/>
      <c r="G38" s="106"/>
      <c r="H38" s="54"/>
      <c r="I38" s="38"/>
      <c r="J38" s="110"/>
      <c r="K38" s="108"/>
      <c r="L38" s="108"/>
      <c r="M38" s="38"/>
      <c r="N38" s="109"/>
      <c r="O38" s="38"/>
      <c r="P38" s="38"/>
      <c r="Q38" s="38"/>
      <c r="R38" s="38"/>
      <c r="S38" s="38"/>
    </row>
    <row r="39" spans="1:19" s="15" customFormat="1" x14ac:dyDescent="0.3">
      <c r="A39" s="42"/>
      <c r="B39" s="99"/>
      <c r="C39" s="38"/>
      <c r="D39" s="107"/>
      <c r="E39" s="106"/>
      <c r="F39" s="109"/>
      <c r="G39" s="106"/>
      <c r="H39" s="54"/>
      <c r="I39" s="38"/>
      <c r="J39" s="110"/>
      <c r="K39" s="108"/>
      <c r="L39" s="108"/>
      <c r="M39" s="38"/>
      <c r="N39" s="109"/>
      <c r="O39" s="38"/>
      <c r="P39" s="38"/>
      <c r="Q39" s="38"/>
      <c r="R39" s="38"/>
      <c r="S39" s="38"/>
    </row>
    <row r="40" spans="1:19" s="15" customFormat="1" x14ac:dyDescent="0.3">
      <c r="A40" s="42"/>
      <c r="B40" s="99"/>
      <c r="C40" s="38"/>
      <c r="D40" s="107"/>
      <c r="E40" s="106"/>
      <c r="F40" s="109"/>
      <c r="G40" s="106"/>
      <c r="H40" s="54"/>
      <c r="I40" s="38"/>
      <c r="J40" s="110"/>
      <c r="K40" s="108"/>
      <c r="L40" s="108"/>
      <c r="M40" s="38"/>
      <c r="N40" s="109"/>
      <c r="O40" s="38"/>
      <c r="P40" s="38"/>
      <c r="Q40" s="38"/>
      <c r="R40" s="38"/>
      <c r="S40" s="38"/>
    </row>
    <row r="41" spans="1:19" s="15" customFormat="1" x14ac:dyDescent="0.3">
      <c r="A41" s="42"/>
      <c r="B41" s="99"/>
      <c r="C41" s="38"/>
      <c r="D41" s="107"/>
      <c r="E41" s="106"/>
      <c r="F41" s="109"/>
      <c r="G41" s="106"/>
      <c r="H41" s="54"/>
      <c r="I41" s="38"/>
      <c r="J41" s="110"/>
      <c r="K41" s="108"/>
      <c r="L41" s="108"/>
      <c r="M41" s="38"/>
      <c r="N41" s="109"/>
      <c r="O41" s="38"/>
      <c r="P41" s="38"/>
      <c r="Q41" s="38"/>
      <c r="R41" s="38"/>
      <c r="S41" s="38"/>
    </row>
    <row r="42" spans="1:19" s="15" customFormat="1" x14ac:dyDescent="0.3">
      <c r="A42" s="42"/>
      <c r="B42" s="99"/>
      <c r="C42" s="38"/>
      <c r="D42" s="107"/>
      <c r="E42" s="106"/>
      <c r="F42" s="109"/>
      <c r="G42" s="106"/>
      <c r="H42" s="54"/>
      <c r="I42" s="38"/>
      <c r="J42" s="110"/>
      <c r="K42" s="108"/>
      <c r="L42" s="108"/>
      <c r="M42" s="38"/>
      <c r="N42" s="109"/>
      <c r="O42" s="38"/>
      <c r="P42" s="38"/>
      <c r="Q42" s="38"/>
      <c r="R42" s="38"/>
      <c r="S42" s="38"/>
    </row>
    <row r="43" spans="1:19" s="15" customFormat="1" x14ac:dyDescent="0.3">
      <c r="A43" s="42"/>
      <c r="B43" s="99"/>
      <c r="C43" s="38"/>
      <c r="D43" s="107"/>
      <c r="E43" s="106"/>
      <c r="F43" s="109"/>
      <c r="G43" s="106"/>
      <c r="H43" s="54"/>
      <c r="I43" s="38"/>
      <c r="J43" s="110"/>
      <c r="K43" s="108"/>
      <c r="L43" s="108"/>
      <c r="M43" s="38"/>
      <c r="N43" s="109"/>
      <c r="O43" s="38"/>
      <c r="P43" s="38"/>
      <c r="Q43" s="38"/>
      <c r="R43" s="38"/>
      <c r="S43" s="38"/>
    </row>
    <row r="44" spans="1:19" s="15" customFormat="1" x14ac:dyDescent="0.3">
      <c r="A44" s="42"/>
      <c r="B44" s="99"/>
      <c r="C44" s="38"/>
      <c r="D44" s="107"/>
      <c r="E44" s="106"/>
      <c r="F44" s="109"/>
      <c r="G44" s="106"/>
      <c r="H44" s="54"/>
      <c r="I44" s="38"/>
      <c r="J44" s="110"/>
      <c r="K44" s="108"/>
      <c r="L44" s="108"/>
      <c r="M44" s="38"/>
      <c r="N44" s="109"/>
      <c r="O44" s="38"/>
      <c r="P44" s="38"/>
      <c r="Q44" s="38"/>
      <c r="R44" s="38"/>
      <c r="S44" s="38"/>
    </row>
    <row r="45" spans="1:19" s="15" customFormat="1" x14ac:dyDescent="0.3">
      <c r="A45" s="87"/>
      <c r="B45" s="100"/>
      <c r="C45" s="112"/>
      <c r="D45" s="113"/>
      <c r="E45" s="114"/>
      <c r="F45" s="114"/>
      <c r="G45" s="114"/>
      <c r="H45" s="54"/>
      <c r="I45" s="38"/>
      <c r="J45" s="106"/>
      <c r="K45" s="108"/>
      <c r="L45" s="108"/>
      <c r="M45" s="86"/>
      <c r="N45" s="106"/>
      <c r="O45" s="38"/>
      <c r="P45" s="38"/>
      <c r="Q45" s="38"/>
      <c r="R45" s="38"/>
      <c r="S45" s="38"/>
    </row>
    <row r="46" spans="1:19" s="15" customFormat="1" x14ac:dyDescent="0.3">
      <c r="A46" s="87"/>
      <c r="B46" s="101"/>
      <c r="C46" s="112"/>
      <c r="D46" s="113"/>
      <c r="E46" s="114"/>
      <c r="F46" s="114"/>
      <c r="G46" s="114"/>
      <c r="H46" s="54"/>
      <c r="I46" s="111"/>
      <c r="J46" s="86"/>
      <c r="K46" s="86"/>
      <c r="L46" s="86"/>
      <c r="M46" s="86"/>
      <c r="N46" s="106"/>
      <c r="O46" s="54"/>
      <c r="P46" s="38"/>
      <c r="Q46" s="38"/>
      <c r="R46" s="38"/>
      <c r="S46" s="38"/>
    </row>
    <row r="47" spans="1:19" s="15" customFormat="1" ht="41.25" customHeight="1" x14ac:dyDescent="0.3">
      <c r="A47" s="42"/>
      <c r="B47" s="99"/>
      <c r="C47" s="38"/>
      <c r="D47" s="107"/>
      <c r="E47" s="106"/>
      <c r="F47" s="106"/>
      <c r="G47" s="107"/>
      <c r="H47" s="54"/>
      <c r="I47" s="38"/>
      <c r="J47" s="110"/>
      <c r="K47" s="108"/>
      <c r="L47" s="108"/>
      <c r="M47" s="38"/>
      <c r="N47" s="109"/>
      <c r="O47" s="38"/>
      <c r="P47" s="38"/>
      <c r="Q47" s="38"/>
      <c r="R47" s="38"/>
      <c r="S47" s="38"/>
    </row>
    <row r="48" spans="1:19" s="15" customFormat="1" x14ac:dyDescent="0.3">
      <c r="A48" s="42"/>
      <c r="B48" s="99"/>
      <c r="C48" s="38"/>
      <c r="D48" s="107"/>
      <c r="E48" s="106"/>
      <c r="F48" s="106"/>
      <c r="G48" s="107"/>
      <c r="H48" s="54"/>
      <c r="I48" s="38"/>
      <c r="J48" s="110"/>
      <c r="K48" s="108"/>
      <c r="L48" s="108"/>
      <c r="M48" s="38"/>
      <c r="N48" s="109"/>
      <c r="O48" s="38"/>
      <c r="P48" s="38"/>
      <c r="Q48" s="38"/>
      <c r="R48" s="38"/>
      <c r="S48" s="38"/>
    </row>
    <row r="49" spans="1:19" s="15" customFormat="1" x14ac:dyDescent="0.3">
      <c r="A49" s="42"/>
      <c r="B49" s="99"/>
      <c r="C49" s="38"/>
      <c r="D49" s="107"/>
      <c r="E49" s="106"/>
      <c r="F49" s="106"/>
      <c r="G49" s="107"/>
      <c r="H49" s="54"/>
      <c r="I49" s="38"/>
      <c r="J49" s="110"/>
      <c r="K49" s="108"/>
      <c r="L49" s="108"/>
      <c r="M49" s="38"/>
      <c r="N49" s="109"/>
      <c r="O49" s="38"/>
      <c r="P49" s="38"/>
      <c r="Q49" s="38"/>
      <c r="R49" s="38"/>
      <c r="S49" s="38"/>
    </row>
    <row r="50" spans="1:19" s="15" customFormat="1" x14ac:dyDescent="0.3">
      <c r="A50" s="42"/>
      <c r="B50" s="99"/>
      <c r="C50" s="38"/>
      <c r="D50" s="107"/>
      <c r="E50" s="106"/>
      <c r="F50" s="106"/>
      <c r="G50" s="107"/>
      <c r="H50" s="54"/>
      <c r="I50" s="38"/>
      <c r="J50" s="110"/>
      <c r="K50" s="108"/>
      <c r="L50" s="108"/>
      <c r="M50" s="38"/>
      <c r="N50" s="109"/>
      <c r="O50" s="38"/>
      <c r="P50" s="38"/>
      <c r="Q50" s="38"/>
      <c r="R50" s="38"/>
      <c r="S50" s="38"/>
    </row>
    <row r="51" spans="1:19" s="15" customFormat="1" x14ac:dyDescent="0.3">
      <c r="A51" s="42"/>
      <c r="B51" s="99"/>
      <c r="C51" s="38"/>
      <c r="D51" s="107"/>
      <c r="E51" s="106"/>
      <c r="F51" s="106"/>
      <c r="G51" s="107"/>
      <c r="H51" s="54"/>
      <c r="I51" s="38"/>
      <c r="J51" s="110"/>
      <c r="K51" s="108"/>
      <c r="L51" s="108"/>
      <c r="M51" s="38"/>
      <c r="N51" s="109"/>
      <c r="O51" s="38"/>
      <c r="P51" s="38"/>
      <c r="Q51" s="38"/>
      <c r="R51" s="38"/>
      <c r="S51" s="38"/>
    </row>
    <row r="52" spans="1:19" s="15" customFormat="1" x14ac:dyDescent="0.3">
      <c r="A52" s="42"/>
      <c r="B52" s="99"/>
      <c r="C52" s="38"/>
      <c r="D52" s="107"/>
      <c r="E52" s="106"/>
      <c r="F52" s="106"/>
      <c r="G52" s="107"/>
      <c r="H52" s="54"/>
      <c r="I52" s="38"/>
      <c r="J52" s="110"/>
      <c r="K52" s="108"/>
      <c r="L52" s="108"/>
      <c r="M52" s="38"/>
      <c r="N52" s="109"/>
      <c r="O52" s="38"/>
      <c r="P52" s="38"/>
      <c r="Q52" s="38"/>
      <c r="R52" s="38"/>
      <c r="S52" s="38"/>
    </row>
    <row r="53" spans="1:19" s="71" customFormat="1" x14ac:dyDescent="0.3">
      <c r="A53" s="87"/>
      <c r="B53" s="100"/>
      <c r="C53" s="112"/>
      <c r="D53" s="113"/>
      <c r="E53" s="114"/>
      <c r="F53" s="114"/>
      <c r="G53" s="114"/>
      <c r="H53" s="54"/>
      <c r="I53" s="111"/>
      <c r="J53" s="86"/>
      <c r="K53" s="86"/>
      <c r="L53" s="86"/>
      <c r="M53" s="86"/>
      <c r="N53" s="106"/>
      <c r="O53" s="54"/>
      <c r="P53" s="54"/>
      <c r="Q53" s="54"/>
      <c r="R53" s="54"/>
      <c r="S53" s="54"/>
    </row>
    <row r="54" spans="1:19" s="15" customFormat="1" x14ac:dyDescent="0.3">
      <c r="A54" s="42"/>
      <c r="B54" s="99"/>
      <c r="C54" s="86"/>
      <c r="D54" s="107"/>
      <c r="E54" s="106"/>
      <c r="F54" s="109"/>
      <c r="G54" s="106"/>
      <c r="H54" s="54"/>
      <c r="I54" s="38"/>
      <c r="J54" s="110"/>
      <c r="K54" s="108"/>
      <c r="L54" s="108"/>
      <c r="M54" s="38"/>
      <c r="N54" s="109"/>
      <c r="O54" s="38"/>
      <c r="P54" s="38"/>
      <c r="Q54" s="38"/>
      <c r="R54" s="38"/>
      <c r="S54" s="38"/>
    </row>
    <row r="55" spans="1:19" s="15" customFormat="1" x14ac:dyDescent="0.3">
      <c r="A55" s="42"/>
      <c r="B55" s="99"/>
      <c r="C55" s="86"/>
      <c r="D55" s="107"/>
      <c r="E55" s="106"/>
      <c r="F55" s="109"/>
      <c r="G55" s="106"/>
      <c r="H55" s="54"/>
      <c r="I55" s="38"/>
      <c r="J55" s="38"/>
      <c r="K55" s="108"/>
      <c r="L55" s="108"/>
      <c r="M55" s="38"/>
      <c r="N55" s="109"/>
      <c r="O55" s="38"/>
      <c r="P55" s="38"/>
      <c r="Q55" s="38"/>
      <c r="R55" s="38"/>
      <c r="S55" s="38"/>
    </row>
    <row r="56" spans="1:19" s="15" customFormat="1" x14ac:dyDescent="0.3">
      <c r="A56" s="42"/>
      <c r="B56" s="99"/>
      <c r="C56" s="86"/>
      <c r="D56" s="107"/>
      <c r="E56" s="106"/>
      <c r="F56" s="109"/>
      <c r="G56" s="106"/>
      <c r="H56" s="54"/>
      <c r="I56" s="38"/>
      <c r="J56" s="38"/>
      <c r="K56" s="108"/>
      <c r="L56" s="108"/>
      <c r="M56" s="38"/>
      <c r="N56" s="106"/>
      <c r="O56" s="38"/>
      <c r="P56" s="38"/>
      <c r="Q56" s="38"/>
      <c r="R56" s="38"/>
      <c r="S56" s="38"/>
    </row>
    <row r="57" spans="1:19" s="15" customFormat="1" x14ac:dyDescent="0.3">
      <c r="A57" s="42"/>
      <c r="B57" s="99"/>
      <c r="C57" s="38"/>
      <c r="D57" s="107"/>
      <c r="E57" s="106"/>
      <c r="F57" s="109"/>
      <c r="G57" s="106"/>
      <c r="H57" s="54"/>
      <c r="I57" s="38"/>
      <c r="J57" s="110"/>
      <c r="K57" s="108"/>
      <c r="L57" s="108"/>
      <c r="M57" s="38"/>
      <c r="N57" s="109"/>
      <c r="O57" s="38"/>
      <c r="P57" s="38"/>
      <c r="Q57" s="38"/>
      <c r="R57" s="38"/>
      <c r="S57" s="38"/>
    </row>
    <row r="58" spans="1:19" s="15" customFormat="1" x14ac:dyDescent="0.3">
      <c r="A58" s="42"/>
      <c r="B58" s="99"/>
      <c r="C58" s="38"/>
      <c r="D58" s="107"/>
      <c r="E58" s="106"/>
      <c r="F58" s="109"/>
      <c r="G58" s="106"/>
      <c r="H58" s="54"/>
      <c r="I58" s="38"/>
      <c r="J58" s="110"/>
      <c r="K58" s="108"/>
      <c r="L58" s="108"/>
      <c r="M58" s="38"/>
      <c r="N58" s="109"/>
      <c r="O58" s="38"/>
      <c r="P58" s="38"/>
      <c r="Q58" s="38"/>
      <c r="R58" s="38"/>
      <c r="S58" s="38"/>
    </row>
    <row r="59" spans="1:19" s="15" customFormat="1" x14ac:dyDescent="0.3">
      <c r="A59" s="42"/>
      <c r="B59" s="99"/>
      <c r="C59" s="86"/>
      <c r="D59" s="107"/>
      <c r="E59" s="106"/>
      <c r="F59" s="109"/>
      <c r="G59" s="106"/>
      <c r="H59" s="54"/>
      <c r="I59" s="38"/>
      <c r="J59" s="110"/>
      <c r="K59" s="108"/>
      <c r="L59" s="108"/>
      <c r="M59" s="38"/>
      <c r="N59" s="109"/>
      <c r="O59" s="38"/>
      <c r="P59" s="38"/>
      <c r="Q59" s="38"/>
      <c r="R59" s="38"/>
      <c r="S59" s="38"/>
    </row>
    <row r="60" spans="1:19" s="15" customFormat="1" x14ac:dyDescent="0.3">
      <c r="A60" s="42"/>
      <c r="B60" s="99"/>
      <c r="C60" s="86"/>
      <c r="D60" s="107"/>
      <c r="E60" s="106"/>
      <c r="F60" s="109"/>
      <c r="G60" s="106"/>
      <c r="H60" s="54"/>
      <c r="I60" s="38"/>
      <c r="J60" s="38"/>
      <c r="K60" s="108"/>
      <c r="L60" s="108"/>
      <c r="M60" s="38"/>
      <c r="N60" s="109"/>
      <c r="O60" s="38"/>
      <c r="P60" s="38"/>
      <c r="Q60" s="38"/>
      <c r="R60" s="38"/>
      <c r="S60" s="38"/>
    </row>
    <row r="61" spans="1:19" s="15" customFormat="1" x14ac:dyDescent="0.3">
      <c r="A61" s="42"/>
      <c r="B61" s="99"/>
      <c r="C61" s="86"/>
      <c r="D61" s="107"/>
      <c r="E61" s="106"/>
      <c r="F61" s="109"/>
      <c r="G61" s="106"/>
      <c r="H61" s="54"/>
      <c r="I61" s="38"/>
      <c r="J61" s="38"/>
      <c r="K61" s="108"/>
      <c r="L61" s="108"/>
      <c r="M61" s="86"/>
      <c r="N61" s="109"/>
      <c r="O61" s="38"/>
      <c r="P61" s="38"/>
      <c r="Q61" s="38"/>
      <c r="R61" s="38"/>
      <c r="S61" s="38"/>
    </row>
    <row r="62" spans="1:19" s="15" customFormat="1" x14ac:dyDescent="0.3">
      <c r="A62" s="42"/>
      <c r="B62" s="99"/>
      <c r="C62" s="86"/>
      <c r="D62" s="107"/>
      <c r="E62" s="106"/>
      <c r="F62" s="109"/>
      <c r="G62" s="106"/>
      <c r="H62" s="54"/>
      <c r="I62" s="38"/>
      <c r="J62" s="38"/>
      <c r="K62" s="108"/>
      <c r="L62" s="108"/>
      <c r="M62" s="86"/>
      <c r="N62" s="109"/>
      <c r="O62" s="38"/>
      <c r="P62" s="38"/>
      <c r="Q62" s="38"/>
      <c r="R62" s="38"/>
      <c r="S62" s="38"/>
    </row>
    <row r="63" spans="1:19" s="15" customFormat="1" x14ac:dyDescent="0.3">
      <c r="A63" s="42"/>
      <c r="B63" s="99"/>
      <c r="C63" s="86"/>
      <c r="D63" s="107"/>
      <c r="E63" s="106"/>
      <c r="F63" s="109"/>
      <c r="G63" s="106"/>
      <c r="H63" s="54"/>
      <c r="I63" s="38"/>
      <c r="J63" s="110"/>
      <c r="K63" s="108"/>
      <c r="L63" s="108"/>
      <c r="M63" s="86"/>
      <c r="N63" s="109"/>
      <c r="O63" s="38"/>
      <c r="P63" s="38"/>
      <c r="Q63" s="38"/>
      <c r="R63" s="38"/>
      <c r="S63" s="38"/>
    </row>
    <row r="64" spans="1:19" s="71" customFormat="1" x14ac:dyDescent="0.3">
      <c r="A64" s="87"/>
      <c r="B64" s="100"/>
      <c r="C64" s="112"/>
      <c r="D64" s="113"/>
      <c r="E64" s="114"/>
      <c r="F64" s="114"/>
      <c r="G64" s="114"/>
      <c r="H64" s="54"/>
      <c r="I64" s="111"/>
      <c r="J64" s="86"/>
      <c r="K64" s="86"/>
      <c r="L64" s="86"/>
      <c r="M64" s="86"/>
      <c r="N64" s="106"/>
      <c r="O64" s="54"/>
      <c r="P64" s="54"/>
      <c r="Q64" s="54"/>
      <c r="R64" s="54"/>
      <c r="S64" s="54"/>
    </row>
    <row r="65" spans="1:19" s="15" customFormat="1" x14ac:dyDescent="0.3">
      <c r="A65" s="44"/>
      <c r="B65" s="99"/>
      <c r="C65" s="86"/>
      <c r="D65" s="107"/>
      <c r="E65" s="106"/>
      <c r="F65" s="109"/>
      <c r="G65" s="106"/>
      <c r="H65" s="54"/>
      <c r="I65" s="38"/>
      <c r="J65" s="110"/>
      <c r="K65" s="108"/>
      <c r="L65" s="108"/>
      <c r="M65" s="86"/>
      <c r="N65" s="109"/>
      <c r="O65" s="38"/>
      <c r="P65" s="38"/>
      <c r="Q65" s="38"/>
      <c r="R65" s="38"/>
      <c r="S65" s="38"/>
    </row>
    <row r="66" spans="1:19" s="15" customFormat="1" x14ac:dyDescent="0.3">
      <c r="A66" s="44"/>
      <c r="B66" s="99"/>
      <c r="C66" s="86"/>
      <c r="D66" s="107"/>
      <c r="E66" s="106"/>
      <c r="F66" s="109"/>
      <c r="G66" s="106"/>
      <c r="H66" s="54"/>
      <c r="I66" s="38"/>
      <c r="J66" s="110"/>
      <c r="K66" s="108"/>
      <c r="L66" s="108"/>
      <c r="M66" s="86"/>
      <c r="N66" s="109"/>
      <c r="O66" s="38"/>
      <c r="P66" s="38"/>
      <c r="Q66" s="38"/>
      <c r="R66" s="38"/>
      <c r="S66" s="38"/>
    </row>
    <row r="67" spans="1:19" s="15" customFormat="1" x14ac:dyDescent="0.3">
      <c r="A67" s="44"/>
      <c r="B67" s="99"/>
      <c r="C67" s="86"/>
      <c r="D67" s="107"/>
      <c r="E67" s="106"/>
      <c r="F67" s="109"/>
      <c r="G67" s="106"/>
      <c r="H67" s="54"/>
      <c r="I67" s="38"/>
      <c r="J67" s="110"/>
      <c r="K67" s="108"/>
      <c r="L67" s="108"/>
      <c r="M67" s="86"/>
      <c r="N67" s="109"/>
      <c r="O67" s="38"/>
      <c r="P67" s="38"/>
      <c r="Q67" s="38"/>
      <c r="R67" s="38"/>
      <c r="S67" s="38"/>
    </row>
    <row r="68" spans="1:19" s="15" customFormat="1" x14ac:dyDescent="0.3">
      <c r="A68" s="44"/>
      <c r="B68" s="99"/>
      <c r="C68" s="86"/>
      <c r="D68" s="107"/>
      <c r="E68" s="106"/>
      <c r="F68" s="109"/>
      <c r="G68" s="106"/>
      <c r="H68" s="54"/>
      <c r="I68" s="38"/>
      <c r="J68" s="110"/>
      <c r="K68" s="108"/>
      <c r="L68" s="108"/>
      <c r="M68" s="86"/>
      <c r="N68" s="109"/>
      <c r="O68" s="38"/>
      <c r="P68" s="38"/>
      <c r="Q68" s="38"/>
      <c r="R68" s="38"/>
      <c r="S68" s="38"/>
    </row>
    <row r="69" spans="1:19" s="15" customFormat="1" x14ac:dyDescent="0.3">
      <c r="A69" s="44"/>
      <c r="B69" s="99"/>
      <c r="C69" s="86"/>
      <c r="D69" s="107"/>
      <c r="E69" s="106"/>
      <c r="F69" s="109"/>
      <c r="G69" s="106"/>
      <c r="H69" s="54"/>
      <c r="I69" s="106"/>
      <c r="J69" s="106"/>
      <c r="K69" s="108"/>
      <c r="L69" s="108"/>
      <c r="M69" s="86"/>
      <c r="N69" s="109"/>
      <c r="O69" s="38"/>
      <c r="P69" s="38"/>
      <c r="Q69" s="38"/>
      <c r="R69" s="38"/>
      <c r="S69" s="38"/>
    </row>
    <row r="70" spans="1:19" s="15" customFormat="1" x14ac:dyDescent="0.3">
      <c r="A70" s="44"/>
      <c r="B70" s="99"/>
      <c r="C70" s="86"/>
      <c r="D70" s="107"/>
      <c r="E70" s="106"/>
      <c r="F70" s="109"/>
      <c r="G70" s="106"/>
      <c r="H70" s="54"/>
      <c r="I70" s="106"/>
      <c r="J70" s="106"/>
      <c r="K70" s="108"/>
      <c r="L70" s="108"/>
      <c r="M70" s="86"/>
      <c r="N70" s="109"/>
      <c r="O70" s="38"/>
      <c r="P70" s="38"/>
      <c r="Q70" s="38"/>
      <c r="R70" s="38"/>
      <c r="S70" s="38"/>
    </row>
    <row r="71" spans="1:19" s="15" customFormat="1" x14ac:dyDescent="0.3">
      <c r="A71" s="44"/>
      <c r="B71" s="99"/>
      <c r="C71" s="86"/>
      <c r="D71" s="107"/>
      <c r="E71" s="106"/>
      <c r="F71" s="109"/>
      <c r="G71" s="106"/>
      <c r="H71" s="54"/>
      <c r="I71" s="110"/>
      <c r="J71" s="106"/>
      <c r="K71" s="108"/>
      <c r="L71" s="108"/>
      <c r="M71" s="38"/>
      <c r="N71" s="109"/>
      <c r="O71" s="38"/>
      <c r="P71" s="38"/>
      <c r="Q71" s="38"/>
      <c r="R71" s="38"/>
      <c r="S71" s="38"/>
    </row>
    <row r="72" spans="1:19" s="15" customFormat="1" x14ac:dyDescent="0.3">
      <c r="A72" s="44"/>
      <c r="B72" s="99"/>
      <c r="C72" s="86"/>
      <c r="D72" s="107"/>
      <c r="E72" s="106"/>
      <c r="F72" s="109"/>
      <c r="G72" s="106"/>
      <c r="H72" s="54"/>
      <c r="I72" s="110"/>
      <c r="J72" s="106"/>
      <c r="K72" s="108"/>
      <c r="L72" s="108"/>
      <c r="M72" s="38"/>
      <c r="N72" s="109"/>
      <c r="O72" s="38"/>
      <c r="P72" s="38"/>
      <c r="Q72" s="38"/>
      <c r="R72" s="38"/>
      <c r="S72" s="38"/>
    </row>
    <row r="73" spans="1:19" s="15" customFormat="1" x14ac:dyDescent="0.3">
      <c r="A73" s="44"/>
      <c r="B73" s="99"/>
      <c r="C73" s="86"/>
      <c r="D73" s="107"/>
      <c r="E73" s="106"/>
      <c r="F73" s="109"/>
      <c r="G73" s="106"/>
      <c r="H73" s="54"/>
      <c r="I73" s="110"/>
      <c r="J73" s="38"/>
      <c r="K73" s="108"/>
      <c r="L73" s="108"/>
      <c r="M73" s="38"/>
      <c r="N73" s="109"/>
      <c r="O73" s="38"/>
      <c r="P73" s="38"/>
      <c r="Q73" s="38"/>
      <c r="R73" s="38"/>
      <c r="S73" s="38"/>
    </row>
    <row r="74" spans="1:19" s="15" customFormat="1" x14ac:dyDescent="0.3">
      <c r="A74" s="44"/>
      <c r="B74" s="99"/>
      <c r="C74" s="38"/>
      <c r="D74" s="107"/>
      <c r="E74" s="106"/>
      <c r="F74" s="109"/>
      <c r="G74" s="106"/>
      <c r="H74" s="54"/>
      <c r="I74" s="110"/>
      <c r="J74" s="38"/>
      <c r="K74" s="108"/>
      <c r="L74" s="108"/>
      <c r="M74" s="38"/>
      <c r="N74" s="109"/>
      <c r="O74" s="38"/>
      <c r="P74" s="38"/>
      <c r="Q74" s="38"/>
      <c r="R74" s="38"/>
      <c r="S74" s="38"/>
    </row>
    <row r="75" spans="1:19" s="15" customFormat="1" x14ac:dyDescent="0.3">
      <c r="A75" s="44"/>
      <c r="B75" s="99"/>
      <c r="C75" s="38"/>
      <c r="D75" s="107"/>
      <c r="E75" s="106"/>
      <c r="F75" s="109"/>
      <c r="G75" s="106"/>
      <c r="H75" s="54"/>
      <c r="I75" s="110"/>
      <c r="J75" s="38"/>
      <c r="K75" s="108"/>
      <c r="L75" s="108"/>
      <c r="M75" s="38"/>
      <c r="N75" s="109"/>
      <c r="O75" s="38"/>
      <c r="P75" s="38"/>
      <c r="Q75" s="38"/>
      <c r="R75" s="38"/>
      <c r="S75" s="38"/>
    </row>
    <row r="76" spans="1:19" s="31" customFormat="1" x14ac:dyDescent="0.3">
      <c r="A76" s="44"/>
      <c r="B76" s="99"/>
      <c r="C76" s="38"/>
      <c r="D76" s="107"/>
      <c r="E76" s="106"/>
      <c r="F76" s="109"/>
      <c r="G76" s="106"/>
      <c r="H76" s="54"/>
      <c r="I76" s="38"/>
      <c r="J76" s="38"/>
      <c r="K76" s="38"/>
      <c r="L76" s="38"/>
      <c r="M76" s="38"/>
      <c r="N76" s="38"/>
      <c r="O76" s="38"/>
      <c r="P76" s="43"/>
      <c r="Q76" s="43"/>
      <c r="R76" s="43"/>
      <c r="S76" s="43"/>
    </row>
    <row r="77" spans="1:19" s="71" customFormat="1" x14ac:dyDescent="0.3">
      <c r="A77" s="87"/>
      <c r="B77" s="100"/>
      <c r="C77" s="112"/>
      <c r="D77" s="113"/>
      <c r="E77" s="114"/>
      <c r="F77" s="114"/>
      <c r="G77" s="114"/>
      <c r="H77" s="54"/>
      <c r="I77" s="111"/>
      <c r="J77" s="86"/>
      <c r="K77" s="86"/>
      <c r="L77" s="86"/>
      <c r="M77" s="86"/>
      <c r="N77" s="106"/>
      <c r="O77" s="54"/>
      <c r="P77" s="54"/>
      <c r="Q77" s="54"/>
      <c r="R77" s="54"/>
      <c r="S77" s="54"/>
    </row>
    <row r="78" spans="1:19" s="15" customFormat="1" x14ac:dyDescent="0.3">
      <c r="A78" s="33"/>
      <c r="B78" s="102"/>
      <c r="C78" s="38"/>
      <c r="D78" s="38"/>
      <c r="E78" s="106"/>
      <c r="F78" s="109"/>
      <c r="G78" s="106"/>
      <c r="H78" s="54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15" customFormat="1" x14ac:dyDescent="0.3">
      <c r="A79" s="33"/>
      <c r="B79" s="102"/>
      <c r="C79" s="38"/>
      <c r="D79" s="38"/>
      <c r="E79" s="106"/>
      <c r="F79" s="109"/>
      <c r="G79" s="106"/>
      <c r="H79" s="54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15" customFormat="1" x14ac:dyDescent="0.3">
      <c r="A80" s="33"/>
      <c r="B80" s="102"/>
      <c r="C80" s="38"/>
      <c r="D80" s="38"/>
      <c r="E80" s="106"/>
      <c r="F80" s="109"/>
      <c r="G80" s="106"/>
      <c r="H80" s="54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15" customFormat="1" x14ac:dyDescent="0.3">
      <c r="A81" s="33"/>
      <c r="B81" s="102"/>
      <c r="C81" s="38"/>
      <c r="D81" s="38"/>
      <c r="E81" s="106"/>
      <c r="F81" s="109"/>
      <c r="G81" s="106"/>
      <c r="H81" s="54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71" customFormat="1" x14ac:dyDescent="0.3">
      <c r="A82" s="87"/>
      <c r="B82" s="100"/>
      <c r="C82" s="112"/>
      <c r="D82" s="113"/>
      <c r="E82" s="114"/>
      <c r="F82" s="114"/>
      <c r="G82" s="114"/>
      <c r="H82" s="54"/>
      <c r="I82" s="111"/>
      <c r="J82" s="86"/>
      <c r="K82" s="86"/>
      <c r="L82" s="86"/>
      <c r="M82" s="86"/>
      <c r="N82" s="106"/>
      <c r="O82" s="54"/>
      <c r="P82" s="54"/>
      <c r="Q82" s="54"/>
      <c r="R82" s="54"/>
      <c r="S82" s="54"/>
    </row>
    <row r="83" spans="1:19" s="15" customFormat="1" x14ac:dyDescent="0.3">
      <c r="A83" s="33"/>
      <c r="B83" s="102"/>
      <c r="C83" s="38"/>
      <c r="D83" s="38"/>
      <c r="E83" s="106"/>
      <c r="F83" s="109"/>
      <c r="G83" s="106"/>
      <c r="H83" s="54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15" customFormat="1" x14ac:dyDescent="0.3">
      <c r="A84" s="33"/>
      <c r="B84" s="102"/>
      <c r="C84" s="38"/>
      <c r="D84" s="38"/>
      <c r="E84" s="106"/>
      <c r="F84" s="109"/>
      <c r="G84" s="106"/>
      <c r="H84" s="54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15" customFormat="1" x14ac:dyDescent="0.3">
      <c r="A85" s="33"/>
      <c r="B85" s="102"/>
      <c r="C85" s="38"/>
      <c r="D85" s="38"/>
      <c r="E85" s="106"/>
      <c r="F85" s="109"/>
      <c r="G85" s="106"/>
      <c r="H85" s="54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15" customFormat="1" x14ac:dyDescent="0.3">
      <c r="A86" s="33"/>
      <c r="B86" s="102"/>
      <c r="C86" s="38"/>
      <c r="D86" s="38"/>
      <c r="E86" s="106"/>
      <c r="F86" s="109"/>
      <c r="G86" s="106"/>
      <c r="H86" s="54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15" customFormat="1" x14ac:dyDescent="0.3">
      <c r="A87" s="33"/>
      <c r="B87" s="102"/>
      <c r="C87" s="38"/>
      <c r="D87" s="38"/>
      <c r="E87" s="106"/>
      <c r="F87" s="109"/>
      <c r="G87" s="106"/>
      <c r="H87" s="54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15" customFormat="1" x14ac:dyDescent="0.3">
      <c r="A88" s="33"/>
      <c r="B88" s="37"/>
      <c r="C88" s="103"/>
      <c r="D88" s="103"/>
      <c r="E88" s="104"/>
      <c r="F88" s="47"/>
      <c r="G88" s="104"/>
      <c r="H88" s="105"/>
      <c r="I88" s="103"/>
      <c r="J88" s="103"/>
      <c r="K88" s="103"/>
      <c r="L88" s="103"/>
      <c r="M88" s="103"/>
      <c r="N88" s="103"/>
      <c r="O88" s="38"/>
      <c r="P88" s="38"/>
      <c r="Q88" s="38"/>
      <c r="R88" s="38"/>
      <c r="S88" s="38"/>
    </row>
    <row r="89" spans="1:19" s="15" customFormat="1" x14ac:dyDescent="0.3">
      <c r="A89" s="33"/>
      <c r="B89" s="37"/>
      <c r="C89" s="34"/>
      <c r="D89" s="34"/>
      <c r="E89" s="39"/>
      <c r="F89" s="47"/>
      <c r="G89" s="39"/>
      <c r="H89" s="52"/>
      <c r="I89" s="34"/>
      <c r="J89" s="34"/>
      <c r="K89" s="34"/>
      <c r="L89" s="34"/>
      <c r="M89" s="34"/>
      <c r="N89" s="34"/>
      <c r="O89" s="38"/>
      <c r="P89" s="38"/>
      <c r="Q89" s="38"/>
      <c r="R89" s="38"/>
      <c r="S89" s="38"/>
    </row>
    <row r="90" spans="1:19" s="71" customFormat="1" x14ac:dyDescent="0.3">
      <c r="A90" s="65"/>
      <c r="B90" s="66"/>
      <c r="C90" s="66"/>
      <c r="D90" s="30"/>
      <c r="E90" s="61"/>
      <c r="F90" s="49"/>
      <c r="G90" s="49"/>
      <c r="H90" s="75"/>
      <c r="I90" s="67"/>
      <c r="J90" s="68"/>
      <c r="K90" s="68"/>
      <c r="L90" s="68"/>
      <c r="M90" s="69"/>
      <c r="N90" s="82"/>
    </row>
    <row r="91" spans="1:19" s="15" customFormat="1" x14ac:dyDescent="0.3">
      <c r="A91" s="32"/>
      <c r="B91" s="13"/>
      <c r="C91" s="14"/>
      <c r="D91" s="14"/>
      <c r="E91" s="45"/>
      <c r="F91" s="48"/>
      <c r="G91" s="40"/>
      <c r="H91" s="75"/>
      <c r="I91" s="14"/>
      <c r="J91" s="14"/>
      <c r="K91" s="14"/>
      <c r="L91" s="14"/>
      <c r="M91" s="14"/>
      <c r="N91" s="14"/>
    </row>
    <row r="92" spans="1:19" s="15" customFormat="1" x14ac:dyDescent="0.3">
      <c r="A92" s="32"/>
      <c r="B92" s="13"/>
      <c r="C92" s="14"/>
      <c r="D92" s="14"/>
      <c r="E92" s="45"/>
      <c r="F92" s="48"/>
      <c r="G92" s="40"/>
      <c r="H92" s="75"/>
      <c r="I92" s="14"/>
      <c r="J92" s="14"/>
      <c r="K92" s="14"/>
      <c r="L92" s="14"/>
      <c r="M92" s="14"/>
      <c r="N92" s="14"/>
    </row>
    <row r="93" spans="1:19" s="15" customFormat="1" x14ac:dyDescent="0.3">
      <c r="A93" s="32"/>
      <c r="B93" s="13"/>
      <c r="C93" s="14"/>
      <c r="D93" s="14"/>
      <c r="E93" s="45"/>
      <c r="F93" s="48"/>
      <c r="G93" s="40"/>
      <c r="H93" s="75"/>
      <c r="I93" s="14"/>
      <c r="J93" s="14"/>
      <c r="K93" s="14"/>
      <c r="L93" s="14"/>
      <c r="M93" s="14"/>
      <c r="N93" s="14"/>
    </row>
    <row r="94" spans="1:19" s="15" customFormat="1" x14ac:dyDescent="0.3">
      <c r="A94" s="32"/>
      <c r="B94" s="13"/>
      <c r="C94" s="14"/>
      <c r="D94" s="14"/>
      <c r="E94" s="45"/>
      <c r="F94" s="48"/>
      <c r="G94" s="40"/>
      <c r="H94" s="75"/>
      <c r="I94" s="14"/>
      <c r="J94" s="14"/>
      <c r="K94" s="14"/>
      <c r="L94" s="14"/>
      <c r="M94" s="14"/>
      <c r="N94" s="14"/>
    </row>
    <row r="95" spans="1:19" s="15" customFormat="1" x14ac:dyDescent="0.3">
      <c r="A95" s="32"/>
      <c r="B95" s="13"/>
      <c r="C95" s="14"/>
      <c r="D95" s="14"/>
      <c r="E95" s="45"/>
      <c r="F95" s="48"/>
      <c r="G95" s="40"/>
      <c r="H95" s="75"/>
      <c r="I95" s="14"/>
      <c r="J95" s="14"/>
      <c r="K95" s="14"/>
      <c r="L95" s="14"/>
      <c r="M95" s="14"/>
      <c r="N95" s="14"/>
    </row>
    <row r="96" spans="1:19" s="15" customFormat="1" x14ac:dyDescent="0.3">
      <c r="A96" s="32"/>
      <c r="B96" s="13"/>
      <c r="C96" s="14"/>
      <c r="D96" s="14"/>
      <c r="E96" s="45"/>
      <c r="F96" s="48"/>
      <c r="G96" s="40"/>
      <c r="H96" s="75"/>
      <c r="I96" s="14"/>
      <c r="J96" s="14"/>
      <c r="K96" s="14"/>
      <c r="L96" s="14"/>
      <c r="M96" s="14"/>
      <c r="N96" s="14"/>
    </row>
    <row r="97" spans="1:15" s="15" customFormat="1" x14ac:dyDescent="0.3">
      <c r="A97" s="32"/>
      <c r="B97" s="13"/>
      <c r="C97" s="14"/>
      <c r="D97" s="14"/>
      <c r="E97" s="45"/>
      <c r="F97" s="48"/>
      <c r="G97" s="40"/>
      <c r="H97" s="75"/>
      <c r="I97" s="14"/>
      <c r="J97" s="14"/>
      <c r="K97" s="14"/>
      <c r="L97" s="14"/>
      <c r="M97" s="14"/>
      <c r="N97" s="14"/>
    </row>
    <row r="98" spans="1:15" s="15" customFormat="1" x14ac:dyDescent="0.3">
      <c r="A98" s="32"/>
      <c r="B98" s="13"/>
      <c r="C98" s="14"/>
      <c r="D98" s="14"/>
      <c r="E98" s="45"/>
      <c r="F98" s="48"/>
      <c r="G98" s="40"/>
      <c r="H98" s="75"/>
      <c r="I98" s="14"/>
      <c r="J98" s="14"/>
      <c r="K98" s="14"/>
      <c r="L98" s="14"/>
      <c r="M98" s="14"/>
      <c r="N98" s="14"/>
    </row>
    <row r="99" spans="1:15" s="36" customFormat="1" x14ac:dyDescent="0.3">
      <c r="A99" s="33"/>
      <c r="B99" s="37"/>
      <c r="C99" s="34"/>
      <c r="D99" s="34"/>
      <c r="E99" s="46"/>
      <c r="F99" s="47"/>
      <c r="G99" s="40"/>
      <c r="H99" s="75"/>
      <c r="I99" s="35"/>
      <c r="J99" s="35"/>
      <c r="K99" s="35"/>
      <c r="L99" s="35"/>
      <c r="M99" s="35"/>
      <c r="N99" s="35"/>
    </row>
    <row r="100" spans="1:15" s="36" customFormat="1" x14ac:dyDescent="0.3">
      <c r="A100" s="33"/>
      <c r="B100" s="37"/>
      <c r="C100" s="34"/>
      <c r="D100" s="34"/>
      <c r="E100" s="46"/>
      <c r="F100" s="47"/>
      <c r="G100" s="63"/>
      <c r="H100" s="75"/>
      <c r="I100" s="35"/>
      <c r="J100" s="35"/>
      <c r="K100" s="35"/>
      <c r="L100" s="35"/>
      <c r="M100" s="35"/>
      <c r="N100" s="35"/>
    </row>
    <row r="101" spans="1:15" s="72" customFormat="1" x14ac:dyDescent="0.3">
      <c r="A101" s="65"/>
      <c r="B101" s="66"/>
      <c r="C101" s="66"/>
      <c r="D101" s="30"/>
      <c r="E101" s="61"/>
      <c r="F101" s="49"/>
      <c r="G101" s="49"/>
      <c r="H101" s="88"/>
      <c r="I101" s="67"/>
      <c r="J101" s="68"/>
      <c r="K101" s="68"/>
      <c r="L101" s="68"/>
      <c r="M101" s="69"/>
      <c r="N101" s="76"/>
    </row>
    <row r="102" spans="1:15" s="15" customFormat="1" x14ac:dyDescent="0.3">
      <c r="A102" s="27"/>
      <c r="B102" s="74"/>
      <c r="C102" s="74"/>
      <c r="D102" s="12"/>
      <c r="E102" s="50"/>
      <c r="F102" s="41"/>
      <c r="G102" s="24"/>
      <c r="H102" s="75"/>
      <c r="I102" s="50"/>
      <c r="J102" s="77"/>
      <c r="K102" s="77"/>
      <c r="L102" s="77"/>
      <c r="M102" s="78"/>
      <c r="N102" s="79"/>
      <c r="O102" s="80"/>
    </row>
    <row r="103" spans="1:15" s="15" customFormat="1" x14ac:dyDescent="0.3">
      <c r="A103" s="27"/>
      <c r="B103" s="74"/>
      <c r="C103" s="74"/>
      <c r="D103" s="12"/>
      <c r="E103" s="50"/>
      <c r="F103" s="41"/>
      <c r="G103" s="24"/>
      <c r="H103" s="75"/>
      <c r="I103" s="50"/>
      <c r="J103" s="77"/>
      <c r="K103" s="77"/>
      <c r="L103" s="77"/>
      <c r="M103" s="78"/>
      <c r="N103" s="79"/>
      <c r="O103" s="80"/>
    </row>
    <row r="104" spans="1:15" s="15" customFormat="1" x14ac:dyDescent="0.3">
      <c r="A104" s="27"/>
      <c r="B104" s="74"/>
      <c r="C104" s="74"/>
      <c r="D104" s="12"/>
      <c r="E104" s="50"/>
      <c r="F104" s="41"/>
      <c r="G104" s="24"/>
      <c r="H104" s="75"/>
      <c r="I104" s="50"/>
      <c r="J104" s="77"/>
      <c r="K104" s="77"/>
      <c r="L104" s="77"/>
      <c r="M104" s="78"/>
      <c r="N104" s="79"/>
      <c r="O104" s="80"/>
    </row>
    <row r="105" spans="1:15" s="15" customFormat="1" x14ac:dyDescent="0.3">
      <c r="A105" s="27"/>
      <c r="B105" s="74"/>
      <c r="C105" s="74"/>
      <c r="D105" s="12"/>
      <c r="E105" s="50"/>
      <c r="F105" s="41"/>
      <c r="G105" s="24"/>
      <c r="H105" s="75"/>
      <c r="I105" s="50"/>
      <c r="J105" s="77"/>
      <c r="K105" s="77"/>
      <c r="L105" s="77"/>
      <c r="M105" s="78"/>
      <c r="N105" s="79"/>
      <c r="O105" s="80"/>
    </row>
    <row r="106" spans="1:15" s="15" customFormat="1" ht="27.9" customHeight="1" x14ac:dyDescent="0.3">
      <c r="A106" s="27"/>
      <c r="B106" s="74"/>
      <c r="C106" s="74"/>
      <c r="D106" s="12"/>
      <c r="E106" s="50"/>
      <c r="F106" s="41"/>
      <c r="G106" s="24"/>
      <c r="H106" s="75"/>
      <c r="I106" s="50"/>
      <c r="J106" s="77"/>
      <c r="K106" s="77"/>
      <c r="L106" s="77"/>
      <c r="M106" s="81"/>
      <c r="N106" s="81"/>
      <c r="O106" s="80"/>
    </row>
    <row r="107" spans="1:15" s="15" customFormat="1" x14ac:dyDescent="0.3">
      <c r="A107" s="27"/>
      <c r="B107" s="74"/>
      <c r="C107" s="74"/>
      <c r="D107" s="12"/>
      <c r="E107" s="50"/>
      <c r="F107" s="41"/>
      <c r="G107" s="24"/>
      <c r="H107" s="75"/>
      <c r="I107" s="50"/>
      <c r="J107" s="77"/>
      <c r="K107" s="77"/>
      <c r="L107" s="77"/>
      <c r="M107" s="81"/>
      <c r="N107" s="81"/>
      <c r="O107" s="80"/>
    </row>
    <row r="108" spans="1:15" s="72" customFormat="1" x14ac:dyDescent="0.3">
      <c r="A108" s="65"/>
      <c r="B108" s="66"/>
      <c r="C108" s="66"/>
      <c r="D108" s="30"/>
      <c r="E108" s="61"/>
      <c r="F108" s="49"/>
      <c r="G108" s="49"/>
      <c r="H108" s="88"/>
      <c r="I108" s="67"/>
      <c r="J108" s="68"/>
      <c r="K108" s="68"/>
      <c r="L108" s="68"/>
      <c r="M108" s="69"/>
      <c r="N108" s="82"/>
    </row>
    <row r="109" spans="1:15" s="15" customFormat="1" x14ac:dyDescent="0.3">
      <c r="A109" s="27"/>
      <c r="B109" s="13"/>
      <c r="C109" s="13"/>
      <c r="D109" s="12"/>
      <c r="E109" s="50"/>
      <c r="F109" s="41"/>
      <c r="G109" s="40"/>
      <c r="H109" s="75"/>
      <c r="I109" s="50"/>
      <c r="J109" s="83"/>
      <c r="K109" s="81"/>
      <c r="L109" s="81"/>
      <c r="M109" s="81"/>
      <c r="N109" s="81"/>
      <c r="O109" s="80"/>
    </row>
    <row r="110" spans="1:15" s="15" customFormat="1" x14ac:dyDescent="0.3">
      <c r="A110" s="27"/>
      <c r="B110" s="13"/>
      <c r="C110" s="13"/>
      <c r="D110" s="12"/>
      <c r="E110" s="50"/>
      <c r="F110" s="41"/>
      <c r="G110" s="40"/>
      <c r="H110" s="75"/>
      <c r="I110" s="50"/>
      <c r="J110" s="83"/>
      <c r="K110" s="81"/>
      <c r="L110" s="81"/>
      <c r="M110" s="81"/>
      <c r="N110" s="81"/>
      <c r="O110" s="80"/>
    </row>
    <row r="111" spans="1:15" s="15" customFormat="1" x14ac:dyDescent="0.3">
      <c r="A111" s="27"/>
      <c r="B111" s="13"/>
      <c r="C111" s="13"/>
      <c r="D111" s="12"/>
      <c r="E111" s="50"/>
      <c r="F111" s="41"/>
      <c r="G111" s="40"/>
      <c r="H111" s="75"/>
      <c r="I111" s="50"/>
      <c r="J111" s="83"/>
      <c r="K111" s="81"/>
      <c r="L111" s="81"/>
      <c r="M111" s="81"/>
      <c r="N111" s="81"/>
      <c r="O111" s="80"/>
    </row>
    <row r="112" spans="1:15" s="15" customFormat="1" x14ac:dyDescent="0.3">
      <c r="A112" s="27"/>
      <c r="B112" s="13"/>
      <c r="C112" s="13"/>
      <c r="D112" s="12"/>
      <c r="E112" s="50"/>
      <c r="F112" s="41"/>
      <c r="G112" s="40"/>
      <c r="H112" s="75"/>
      <c r="I112" s="53"/>
      <c r="J112" s="81"/>
      <c r="K112" s="77"/>
      <c r="L112" s="77"/>
      <c r="M112" s="81"/>
      <c r="N112" s="81"/>
      <c r="O112" s="80"/>
    </row>
    <row r="113" spans="1:15" s="15" customFormat="1" x14ac:dyDescent="0.3">
      <c r="A113" s="27"/>
      <c r="B113" s="81"/>
      <c r="C113" s="81"/>
      <c r="D113" s="12"/>
      <c r="E113" s="53"/>
      <c r="F113" s="41"/>
      <c r="G113" s="40"/>
      <c r="H113" s="75"/>
      <c r="I113" s="53"/>
      <c r="J113" s="77"/>
      <c r="K113" s="77"/>
      <c r="L113" s="77"/>
      <c r="M113" s="81"/>
      <c r="N113" s="81"/>
      <c r="O113" s="80"/>
    </row>
    <row r="114" spans="1:15" x14ac:dyDescent="0.3">
      <c r="A114" s="65"/>
      <c r="B114" s="66"/>
      <c r="C114" s="66"/>
      <c r="D114" s="30"/>
      <c r="E114" s="61"/>
      <c r="F114" s="49"/>
      <c r="G114" s="49"/>
      <c r="H114" s="88"/>
      <c r="I114" s="67"/>
      <c r="J114" s="68"/>
      <c r="K114" s="68"/>
      <c r="L114" s="68"/>
      <c r="M114" s="69"/>
      <c r="N114" s="70"/>
    </row>
    <row r="115" spans="1:15" x14ac:dyDescent="0.3">
      <c r="A115" s="27"/>
      <c r="B115" s="74"/>
      <c r="C115" s="74"/>
      <c r="D115" s="12"/>
      <c r="E115" s="28"/>
      <c r="F115" s="41"/>
      <c r="G115" s="24"/>
      <c r="H115" s="75"/>
      <c r="I115" s="84"/>
      <c r="J115" s="77"/>
      <c r="K115" s="77"/>
      <c r="L115" s="77"/>
      <c r="M115" s="78"/>
      <c r="N115" s="79"/>
    </row>
    <row r="116" spans="1:15" x14ac:dyDescent="0.3">
      <c r="A116" s="27"/>
      <c r="B116" s="74"/>
      <c r="C116" s="74"/>
      <c r="D116" s="12"/>
      <c r="E116" s="28"/>
      <c r="F116" s="41"/>
      <c r="G116" s="24"/>
      <c r="H116" s="75"/>
      <c r="I116" s="84"/>
      <c r="J116" s="77"/>
      <c r="K116" s="77"/>
      <c r="L116" s="77"/>
      <c r="M116" s="78"/>
      <c r="N116" s="79"/>
    </row>
    <row r="117" spans="1:15" x14ac:dyDescent="0.3">
      <c r="A117" s="27"/>
      <c r="B117" s="74"/>
      <c r="C117" s="74"/>
      <c r="D117" s="12"/>
      <c r="E117" s="28"/>
      <c r="F117" s="41"/>
      <c r="G117" s="24"/>
      <c r="H117" s="75"/>
      <c r="I117" s="84"/>
      <c r="J117" s="77"/>
      <c r="K117" s="77"/>
      <c r="L117" s="77"/>
      <c r="M117" s="78"/>
      <c r="N117" s="79"/>
    </row>
    <row r="118" spans="1:15" x14ac:dyDescent="0.3">
      <c r="A118" s="27"/>
      <c r="B118" s="74"/>
      <c r="C118" s="74"/>
      <c r="D118" s="12"/>
      <c r="E118" s="28"/>
      <c r="F118" s="41"/>
      <c r="G118" s="24"/>
      <c r="H118" s="75"/>
      <c r="I118" s="14"/>
      <c r="J118" s="14"/>
      <c r="K118" s="14"/>
      <c r="L118" s="14"/>
      <c r="M118" s="14"/>
      <c r="N118" s="14"/>
    </row>
    <row r="119" spans="1:15" x14ac:dyDescent="0.3">
      <c r="A119" s="27"/>
      <c r="B119" s="74"/>
      <c r="C119" s="74"/>
      <c r="D119" s="12"/>
      <c r="E119" s="28"/>
      <c r="F119" s="41"/>
      <c r="G119" s="24"/>
      <c r="H119" s="75"/>
      <c r="I119" s="14"/>
      <c r="J119" s="14"/>
      <c r="K119" s="14"/>
      <c r="L119" s="14"/>
      <c r="M119" s="14"/>
      <c r="N119" s="14"/>
    </row>
    <row r="120" spans="1:15" x14ac:dyDescent="0.3">
      <c r="A120" s="32"/>
      <c r="B120" s="74"/>
      <c r="C120" s="74"/>
      <c r="D120" s="12"/>
      <c r="E120" s="28"/>
      <c r="F120" s="41"/>
      <c r="G120" s="24"/>
      <c r="H120" s="75"/>
      <c r="I120" s="14"/>
      <c r="J120" s="14"/>
      <c r="K120" s="14"/>
      <c r="L120" s="14"/>
      <c r="M120" s="14"/>
      <c r="N120" s="14"/>
    </row>
    <row r="121" spans="1:15" x14ac:dyDescent="0.3">
      <c r="A121" s="32"/>
      <c r="B121" s="74"/>
      <c r="C121" s="74"/>
      <c r="D121" s="12"/>
      <c r="E121" s="28"/>
      <c r="F121" s="41"/>
      <c r="G121" s="24"/>
      <c r="H121" s="75"/>
      <c r="I121" s="14"/>
      <c r="J121" s="14"/>
      <c r="K121" s="14"/>
      <c r="L121" s="14"/>
      <c r="M121" s="14"/>
      <c r="N121" s="14"/>
    </row>
    <row r="122" spans="1:15" x14ac:dyDescent="0.3">
      <c r="A122" s="32"/>
      <c r="B122" s="74"/>
      <c r="C122" s="74"/>
      <c r="D122" s="12"/>
      <c r="E122" s="28"/>
      <c r="F122" s="41"/>
      <c r="G122" s="24"/>
      <c r="H122" s="75"/>
      <c r="I122" s="14"/>
      <c r="J122" s="14"/>
      <c r="K122" s="14"/>
      <c r="L122" s="14"/>
      <c r="M122" s="14"/>
      <c r="N122" s="14"/>
    </row>
    <row r="123" spans="1:15" x14ac:dyDescent="0.3">
      <c r="A123" s="65"/>
      <c r="B123" s="66"/>
      <c r="C123" s="66"/>
      <c r="D123" s="30"/>
      <c r="E123" s="61"/>
      <c r="F123" s="49"/>
      <c r="G123" s="49"/>
      <c r="H123" s="75"/>
      <c r="I123" s="67"/>
      <c r="J123" s="68"/>
      <c r="K123" s="68"/>
      <c r="L123" s="68"/>
      <c r="M123" s="69"/>
      <c r="N123" s="70"/>
    </row>
    <row r="124" spans="1:15" x14ac:dyDescent="0.3">
      <c r="A124" s="27"/>
      <c r="B124" s="74"/>
      <c r="C124" s="74"/>
      <c r="D124" s="12"/>
      <c r="E124" s="28"/>
      <c r="F124" s="41"/>
      <c r="G124" s="24"/>
      <c r="H124" s="12"/>
      <c r="I124" s="84"/>
      <c r="J124" s="77"/>
      <c r="K124" s="77"/>
      <c r="L124" s="77"/>
      <c r="M124" s="78"/>
      <c r="N124" s="79"/>
    </row>
    <row r="125" spans="1:15" s="71" customFormat="1" x14ac:dyDescent="0.3">
      <c r="A125" s="65"/>
      <c r="B125" s="66"/>
      <c r="C125" s="66"/>
      <c r="D125" s="30"/>
      <c r="E125" s="61"/>
      <c r="F125" s="49"/>
      <c r="G125" s="49"/>
      <c r="H125" s="75"/>
      <c r="I125" s="67"/>
      <c r="J125" s="68"/>
      <c r="K125" s="68"/>
      <c r="L125" s="68"/>
      <c r="M125" s="69"/>
      <c r="N125" s="70"/>
    </row>
    <row r="126" spans="1:15" s="15" customFormat="1" x14ac:dyDescent="0.3">
      <c r="A126" s="27"/>
      <c r="B126" s="74"/>
      <c r="C126" s="74"/>
      <c r="D126" s="12"/>
      <c r="E126" s="28"/>
      <c r="F126" s="41"/>
      <c r="G126" s="24"/>
      <c r="H126" s="12"/>
      <c r="I126" s="84"/>
      <c r="J126" s="77"/>
      <c r="K126" s="77"/>
      <c r="L126" s="77"/>
      <c r="M126" s="78"/>
      <c r="N126" s="79"/>
      <c r="O126" s="80"/>
    </row>
  </sheetData>
  <autoFilter ref="A3:S4" xr:uid="{00000000-0009-0000-0000-000005000000}"/>
  <mergeCells count="2">
    <mergeCell ref="A1:N1"/>
    <mergeCell ref="A2:N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29"/>
  <sheetViews>
    <sheetView topLeftCell="C14" zoomScale="115" zoomScaleNormal="115" workbookViewId="0">
      <selection activeCell="E33" activeCellId="1" sqref="E30 E33"/>
    </sheetView>
  </sheetViews>
  <sheetFormatPr defaultColWidth="10.88671875" defaultRowHeight="13.8" x14ac:dyDescent="0.3"/>
  <cols>
    <col min="1" max="1" width="16.44140625" style="92" customWidth="1"/>
    <col min="2" max="3" width="15.44140625" style="92" customWidth="1"/>
    <col min="4" max="4" width="16.88671875" style="92" customWidth="1"/>
    <col min="5" max="5" width="17" style="92" customWidth="1"/>
    <col min="6" max="7" width="22.44140625" style="92" customWidth="1"/>
    <col min="8" max="8" width="16.33203125" style="92" customWidth="1"/>
    <col min="9" max="9" width="15.44140625" style="92" customWidth="1"/>
    <col min="10" max="10" width="23" style="92" customWidth="1"/>
    <col min="11" max="11" width="12.33203125" style="89" bestFit="1" customWidth="1"/>
    <col min="12" max="12" width="10.88671875" style="89"/>
    <col min="13" max="13" width="14" style="89" customWidth="1"/>
    <col min="14" max="16384" width="10.88671875" style="89"/>
  </cols>
  <sheetData>
    <row r="1" spans="1:13" ht="41.4" x14ac:dyDescent="0.3">
      <c r="A1" s="161" t="s">
        <v>2</v>
      </c>
      <c r="B1" s="162" t="s">
        <v>8</v>
      </c>
      <c r="C1" s="162" t="s">
        <v>661</v>
      </c>
      <c r="D1" s="162" t="s">
        <v>34</v>
      </c>
      <c r="E1" s="163" t="s">
        <v>35</v>
      </c>
      <c r="F1" s="163" t="s">
        <v>85</v>
      </c>
      <c r="G1" s="164" t="s">
        <v>87</v>
      </c>
      <c r="H1" s="162" t="s">
        <v>963</v>
      </c>
      <c r="I1" s="165" t="s">
        <v>36</v>
      </c>
      <c r="J1" s="166" t="s">
        <v>72</v>
      </c>
      <c r="L1" s="115" t="s">
        <v>64</v>
      </c>
      <c r="M1" s="151"/>
    </row>
    <row r="2" spans="1:13" ht="14.4" x14ac:dyDescent="0.3">
      <c r="A2" s="91" t="s">
        <v>41</v>
      </c>
      <c r="B2" s="91" t="s">
        <v>14</v>
      </c>
      <c r="C2" s="167">
        <f>Advances!K8+Lydia!G4</f>
        <v>1505050</v>
      </c>
      <c r="D2" s="168">
        <f>'Personal received'!D11+'Balance UGX'!M2</f>
        <v>4822600</v>
      </c>
      <c r="E2" s="168">
        <f>GETPIVOTDATA("Sum of Spent  in national currency (UGX)",'Personal costs'!$A$3,"Name","Lydia")</f>
        <v>6055000</v>
      </c>
      <c r="F2" s="168"/>
      <c r="G2" s="167"/>
      <c r="H2" s="169">
        <f>Lydia!G97</f>
        <v>272650</v>
      </c>
      <c r="I2" s="170">
        <f>C2+D2-E2+F2-G2</f>
        <v>272650</v>
      </c>
      <c r="J2" s="171">
        <f>H2-I2</f>
        <v>0</v>
      </c>
      <c r="K2" s="89" t="s">
        <v>15</v>
      </c>
      <c r="L2" s="91" t="s">
        <v>41</v>
      </c>
      <c r="M2" s="116">
        <f>GETPIVOTDATA("Spent  in national currency (UGX)",'Airtime summary'!$A$41,"Name","Lydia")</f>
        <v>190000</v>
      </c>
    </row>
    <row r="3" spans="1:13" ht="14.4" x14ac:dyDescent="0.3">
      <c r="A3" s="91" t="s">
        <v>149</v>
      </c>
      <c r="B3" s="91" t="s">
        <v>14</v>
      </c>
      <c r="C3" s="167">
        <f>Rebecca!G4</f>
        <v>0</v>
      </c>
      <c r="D3" s="168">
        <f>'Personal received'!D13+'Balance UGX'!M3</f>
        <v>2225600</v>
      </c>
      <c r="E3" s="168">
        <f>GETPIVOTDATA("Sum of Spent  in national currency (UGX)",'Personal costs'!$A$3,"Name","Rebecca")</f>
        <v>1125600</v>
      </c>
      <c r="F3" s="168"/>
      <c r="G3" s="167"/>
      <c r="H3" s="169">
        <f>Rebecca!G26</f>
        <v>1100000</v>
      </c>
      <c r="I3" s="170">
        <f t="shared" ref="I3:I10" si="0">C3+D3-E3+F3-G3</f>
        <v>1100000</v>
      </c>
      <c r="J3" s="171">
        <f t="shared" ref="J3" si="1">H3-I3</f>
        <v>0</v>
      </c>
      <c r="L3" s="91" t="s">
        <v>149</v>
      </c>
      <c r="M3" s="116">
        <f>GETPIVOTDATA("Spent  in national currency (UGX)",'Airtime summary'!$A$41,"Name","Rebecca")</f>
        <v>130000</v>
      </c>
    </row>
    <row r="4" spans="1:13" ht="14.4" x14ac:dyDescent="0.3">
      <c r="A4" s="91" t="s">
        <v>196</v>
      </c>
      <c r="B4" s="91" t="s">
        <v>14</v>
      </c>
      <c r="C4" s="167">
        <f>Mary!G4</f>
        <v>0</v>
      </c>
      <c r="D4" s="168">
        <f>'Personal received'!D12+'Balance UGX'!M4</f>
        <v>2642710</v>
      </c>
      <c r="E4" s="168">
        <f>GETPIVOTDATA("Sum of Spent  in national currency (UGX)",'Personal costs'!$A$3,"Name","Mary")</f>
        <v>2642710</v>
      </c>
      <c r="F4" s="168"/>
      <c r="G4" s="167"/>
      <c r="H4" s="169">
        <f>Mary!G153</f>
        <v>0</v>
      </c>
      <c r="I4" s="170">
        <f t="shared" si="0"/>
        <v>0</v>
      </c>
      <c r="J4" s="171">
        <f t="shared" ref="J4:J12" si="2">H4-I4</f>
        <v>0</v>
      </c>
      <c r="L4" s="91" t="s">
        <v>196</v>
      </c>
      <c r="M4" s="116">
        <f>GETPIVOTDATA("Spent  in national currency (UGX)",'Airtime summary'!$A$41,"Name","Mary")</f>
        <v>120000</v>
      </c>
    </row>
    <row r="5" spans="1:13" ht="14.4" x14ac:dyDescent="0.3">
      <c r="A5" s="91" t="s">
        <v>163</v>
      </c>
      <c r="B5" s="91" t="s">
        <v>110</v>
      </c>
      <c r="C5" s="167">
        <f>Ashiraf!G4</f>
        <v>51000</v>
      </c>
      <c r="D5" s="168">
        <f>'Personal received'!D5+'Balance UGX'!M5</f>
        <v>1445000</v>
      </c>
      <c r="E5" s="168">
        <f>GETPIVOTDATA("Sum of Spent  in national currency (UGX)",'Personal costs'!$A$3,"Name","Ashiraf")</f>
        <v>1453000</v>
      </c>
      <c r="F5" s="168"/>
      <c r="G5" s="167"/>
      <c r="H5" s="169">
        <f>Ashiraf!G150</f>
        <v>43000</v>
      </c>
      <c r="I5" s="170">
        <f t="shared" si="0"/>
        <v>43000</v>
      </c>
      <c r="J5" s="171">
        <f t="shared" si="2"/>
        <v>0</v>
      </c>
      <c r="L5" s="91" t="s">
        <v>168</v>
      </c>
      <c r="M5" s="116">
        <f>GETPIVOTDATA("Spent  in national currency (UGX)",'Airtime summary'!$A$43,"Name","Ashiraf")</f>
        <v>80000</v>
      </c>
    </row>
    <row r="6" spans="1:13" ht="14.4" x14ac:dyDescent="0.3">
      <c r="A6" s="91" t="s">
        <v>662</v>
      </c>
      <c r="B6" s="91" t="s">
        <v>110</v>
      </c>
      <c r="C6" s="167">
        <f>Raff!G4</f>
        <v>4000</v>
      </c>
      <c r="D6" s="168">
        <f>'Personal received'!D14+'Balance UGX'!M6</f>
        <v>1787000</v>
      </c>
      <c r="E6" s="168">
        <f>GETPIVOTDATA("Sum of Spent  in national currency (UGX)",'Personal costs'!$A$3,"Name","Ruff")</f>
        <v>1791000</v>
      </c>
      <c r="F6" s="168"/>
      <c r="G6" s="167"/>
      <c r="H6" s="169">
        <f>Raff!G153</f>
        <v>0</v>
      </c>
      <c r="I6" s="170">
        <f t="shared" si="0"/>
        <v>0</v>
      </c>
      <c r="J6" s="171">
        <f t="shared" si="2"/>
        <v>0</v>
      </c>
      <c r="L6" s="91" t="s">
        <v>210</v>
      </c>
      <c r="M6" s="116">
        <f>GETPIVOTDATA("Spent  in national currency (UGX)",'Airtime summary'!$A$41,"Name","Ruff")</f>
        <v>80000</v>
      </c>
    </row>
    <row r="7" spans="1:13" ht="14.4" x14ac:dyDescent="0.3">
      <c r="A7" s="91" t="s">
        <v>183</v>
      </c>
      <c r="B7" s="91" t="s">
        <v>110</v>
      </c>
      <c r="C7" s="167">
        <f>Judith!G4</f>
        <v>0</v>
      </c>
      <c r="D7" s="168">
        <f>'Personal received'!D10+'Balance UGX'!M7</f>
        <v>639000</v>
      </c>
      <c r="E7" s="168">
        <f>GETPIVOTDATA("Sum of Spent  in national currency (UGX)",'Personal costs'!$A$3,"Name","Judith")</f>
        <v>639000</v>
      </c>
      <c r="F7" s="168"/>
      <c r="G7" s="167"/>
      <c r="H7" s="169">
        <f>Judith!G53</f>
        <v>0</v>
      </c>
      <c r="I7" s="170">
        <f t="shared" si="0"/>
        <v>0</v>
      </c>
      <c r="J7" s="171">
        <f t="shared" si="2"/>
        <v>0</v>
      </c>
      <c r="L7" s="91" t="s">
        <v>183</v>
      </c>
      <c r="M7" s="116">
        <f>GETPIVOTDATA("Spent  in national currency (UGX)",'Airtime summary'!$A$41,"Name","Judith")</f>
        <v>20000</v>
      </c>
    </row>
    <row r="8" spans="1:13" ht="14.4" x14ac:dyDescent="0.3">
      <c r="A8" s="91" t="s">
        <v>123</v>
      </c>
      <c r="B8" s="91" t="s">
        <v>117</v>
      </c>
      <c r="C8" s="167">
        <f>'i18'!G4</f>
        <v>152000</v>
      </c>
      <c r="D8" s="168">
        <f>'Personal received'!D7+'Balance UGX'!M8</f>
        <v>1465000</v>
      </c>
      <c r="E8" s="168">
        <f>GETPIVOTDATA("Sum of Spent  in national currency (UGX)",'Personal costs'!$A$3,"Name","i18")</f>
        <v>1444000</v>
      </c>
      <c r="F8" s="168"/>
      <c r="G8" s="167"/>
      <c r="H8" s="169">
        <f>'i18'!G118</f>
        <v>173000</v>
      </c>
      <c r="I8" s="170">
        <f t="shared" si="0"/>
        <v>173000</v>
      </c>
      <c r="J8" s="171">
        <f t="shared" si="2"/>
        <v>0</v>
      </c>
      <c r="L8" s="91" t="s">
        <v>123</v>
      </c>
      <c r="M8" s="116">
        <f>GETPIVOTDATA("Spent  in national currency (UGX)",'Airtime summary'!$A$41,"Name","i18")</f>
        <v>100000</v>
      </c>
    </row>
    <row r="9" spans="1:13" ht="14.4" x14ac:dyDescent="0.3">
      <c r="A9" s="91" t="s">
        <v>148</v>
      </c>
      <c r="B9" s="91" t="s">
        <v>117</v>
      </c>
      <c r="C9" s="167">
        <f>'i07'!G4</f>
        <v>82400</v>
      </c>
      <c r="D9" s="168">
        <f>'Personal received'!D6+'Balance UGX'!M9</f>
        <v>1593000</v>
      </c>
      <c r="E9" s="168">
        <f>GETPIVOTDATA("Sum of Spent  in national currency (UGX)",'Personal costs'!$A$3,"Name","i07")</f>
        <v>1675400</v>
      </c>
      <c r="F9" s="168"/>
      <c r="G9" s="167"/>
      <c r="H9" s="169">
        <f>'i07'!G159</f>
        <v>0</v>
      </c>
      <c r="I9" s="170">
        <f t="shared" si="0"/>
        <v>0</v>
      </c>
      <c r="J9" s="171">
        <f t="shared" si="2"/>
        <v>0</v>
      </c>
      <c r="L9" s="91" t="s">
        <v>148</v>
      </c>
      <c r="M9" s="116">
        <f>GETPIVOTDATA("Spent  in national currency (UGX)",'Airtime summary'!$A$41,"Name","i07")</f>
        <v>100000</v>
      </c>
    </row>
    <row r="10" spans="1:13" ht="14.4" x14ac:dyDescent="0.3">
      <c r="A10" s="91" t="s">
        <v>744</v>
      </c>
      <c r="B10" s="91" t="s">
        <v>117</v>
      </c>
      <c r="C10" s="167">
        <v>0</v>
      </c>
      <c r="D10" s="168">
        <f>'Personal received'!D8+'Balance UGX'!M10</f>
        <v>224000</v>
      </c>
      <c r="E10" s="168">
        <f>GETPIVOTDATA("Sum of Spent  in national currency (UGX)",'Personal costs'!$A$3,"Name","i41")</f>
        <v>224000</v>
      </c>
      <c r="F10" s="168"/>
      <c r="G10" s="167"/>
      <c r="H10" s="169">
        <f>'i41'!G25</f>
        <v>0</v>
      </c>
      <c r="I10" s="170">
        <f t="shared" si="0"/>
        <v>0</v>
      </c>
      <c r="J10" s="171">
        <f t="shared" si="2"/>
        <v>0</v>
      </c>
      <c r="L10" s="91" t="s">
        <v>744</v>
      </c>
      <c r="M10" s="116">
        <v>25000</v>
      </c>
    </row>
    <row r="11" spans="1:13" ht="14.4" x14ac:dyDescent="0.3">
      <c r="A11" s="91" t="s">
        <v>742</v>
      </c>
      <c r="B11" s="91" t="s">
        <v>117</v>
      </c>
      <c r="C11" s="167">
        <v>0</v>
      </c>
      <c r="D11" s="168">
        <f>'Personal received'!D9+'Balance UGX'!M11</f>
        <v>279000</v>
      </c>
      <c r="E11" s="168">
        <f>GETPIVOTDATA("Sum of Spent  in national currency (UGX)",'Personal costs'!$A$3,"Name","i93")</f>
        <v>279000</v>
      </c>
      <c r="F11" s="168"/>
      <c r="G11" s="167"/>
      <c r="H11" s="169">
        <f>'i93'!G27</f>
        <v>0</v>
      </c>
      <c r="I11" s="170">
        <f>C11+D11-E11+F11-G11</f>
        <v>0</v>
      </c>
      <c r="J11" s="171">
        <f t="shared" si="2"/>
        <v>0</v>
      </c>
      <c r="L11" s="91" t="s">
        <v>742</v>
      </c>
      <c r="M11" s="116">
        <v>25000</v>
      </c>
    </row>
    <row r="12" spans="1:13" ht="14.4" x14ac:dyDescent="0.3">
      <c r="A12" s="91" t="s">
        <v>63</v>
      </c>
      <c r="B12" s="141"/>
      <c r="C12" s="167">
        <f>'Airtime summary'!G4</f>
        <v>40000</v>
      </c>
      <c r="D12" s="168"/>
      <c r="E12" s="168"/>
      <c r="F12" s="168"/>
      <c r="G12" s="167"/>
      <c r="H12" s="169">
        <f>'Airtime summary'!G39</f>
        <v>0</v>
      </c>
      <c r="I12" s="170">
        <f>'Airtime summary'!G40</f>
        <v>0</v>
      </c>
      <c r="J12" s="171">
        <f t="shared" si="2"/>
        <v>0</v>
      </c>
      <c r="L12" s="152" t="s">
        <v>63</v>
      </c>
      <c r="M12" s="151"/>
    </row>
    <row r="13" spans="1:13" ht="14.4" customHeight="1" x14ac:dyDescent="0.3">
      <c r="A13" s="91" t="s">
        <v>1073</v>
      </c>
      <c r="B13" s="141" t="s">
        <v>117</v>
      </c>
      <c r="C13" s="167">
        <f>'i1'!G4</f>
        <v>7000</v>
      </c>
      <c r="D13" s="168"/>
      <c r="E13" s="168"/>
      <c r="F13" s="168"/>
      <c r="G13" s="167"/>
      <c r="H13" s="169">
        <f>C13</f>
        <v>7000</v>
      </c>
      <c r="I13" s="170">
        <f>C13+D13-E13+F13-G13</f>
        <v>7000</v>
      </c>
      <c r="J13" s="171"/>
      <c r="L13" s="152"/>
      <c r="M13" s="151"/>
    </row>
    <row r="14" spans="1:13" ht="14.4" x14ac:dyDescent="0.3">
      <c r="A14" s="91" t="s">
        <v>1074</v>
      </c>
      <c r="B14" s="141" t="s">
        <v>117</v>
      </c>
      <c r="C14" s="167">
        <f>'i3'!G4</f>
        <v>1000</v>
      </c>
      <c r="D14" s="168"/>
      <c r="E14" s="168"/>
      <c r="F14" s="168"/>
      <c r="G14" s="167"/>
      <c r="H14" s="169">
        <f>C14</f>
        <v>1000</v>
      </c>
      <c r="I14" s="170">
        <f>C14+D14-E14+F14-G14</f>
        <v>1000</v>
      </c>
      <c r="J14" s="171"/>
      <c r="L14" s="152"/>
      <c r="M14" s="151"/>
    </row>
    <row r="15" spans="1:13" s="90" customFormat="1" ht="14.4" x14ac:dyDescent="0.3">
      <c r="A15" s="172"/>
      <c r="B15" s="173"/>
      <c r="C15" s="174"/>
      <c r="D15" s="174"/>
      <c r="E15" s="175"/>
      <c r="F15" s="247" t="s">
        <v>86</v>
      </c>
      <c r="G15" s="248" t="s">
        <v>71</v>
      </c>
      <c r="H15" s="174"/>
      <c r="I15" s="176"/>
      <c r="J15" s="171"/>
      <c r="L15"/>
      <c r="M15" s="219">
        <f>SUM(M2:M11)</f>
        <v>870000</v>
      </c>
    </row>
    <row r="16" spans="1:13" x14ac:dyDescent="0.3">
      <c r="A16" s="177" t="s">
        <v>73</v>
      </c>
      <c r="B16" s="178"/>
      <c r="C16" s="179">
        <f>SUM(C2:C15)</f>
        <v>1842450</v>
      </c>
      <c r="D16" s="179">
        <f>SUM(D2:D15)</f>
        <v>17122910</v>
      </c>
      <c r="E16" s="179">
        <f>SUM(E2:E15)</f>
        <v>17328710</v>
      </c>
      <c r="F16" s="178"/>
      <c r="G16" s="180"/>
      <c r="H16" s="181">
        <f>SUM(H2:H15)</f>
        <v>1596650</v>
      </c>
      <c r="I16" s="182">
        <f>SUM(I2:I15)</f>
        <v>1596650</v>
      </c>
      <c r="J16" s="183">
        <f>H16-I16</f>
        <v>0</v>
      </c>
    </row>
    <row r="17" spans="1:11" x14ac:dyDescent="0.3">
      <c r="A17" s="184"/>
      <c r="B17" s="185"/>
      <c r="C17" s="186"/>
      <c r="D17" s="187"/>
      <c r="E17" s="187"/>
      <c r="F17" s="187"/>
      <c r="G17" s="187"/>
      <c r="H17" s="186"/>
      <c r="I17" s="188"/>
      <c r="J17" s="171"/>
    </row>
    <row r="18" spans="1:11" x14ac:dyDescent="0.3">
      <c r="A18" s="189" t="s">
        <v>74</v>
      </c>
      <c r="B18" s="190"/>
      <c r="C18" s="191">
        <f>'Bank reconciliation UGX'!D11</f>
        <v>28476097</v>
      </c>
      <c r="D18" s="225">
        <f>'Bank reconciliation UGX'!D13</f>
        <v>72830590</v>
      </c>
      <c r="E18" s="191">
        <f>GETPIVOTDATA("Sum of Spent  in national currency (UGX)",'Personal costs'!$A$3,"Name","Bank UGX")</f>
        <v>4000</v>
      </c>
      <c r="F18" s="191"/>
      <c r="G18" s="191">
        <f>'Bank reconciliation UGX'!E12+'Bank reconciliation UGX'!E14</f>
        <v>33309000</v>
      </c>
      <c r="H18" s="225">
        <f>'Bank reconciliation UGX'!D43</f>
        <v>67993687</v>
      </c>
      <c r="I18" s="192">
        <f>C18+D18-E18+F18-G18</f>
        <v>67993687</v>
      </c>
      <c r="J18" s="171">
        <f>H18-I18</f>
        <v>0</v>
      </c>
    </row>
    <row r="19" spans="1:11" x14ac:dyDescent="0.3">
      <c r="A19" s="189" t="s">
        <v>89</v>
      </c>
      <c r="B19" s="190"/>
      <c r="C19" s="191">
        <f>'UGX-Operational Account'!D14</f>
        <v>8690645</v>
      </c>
      <c r="D19" s="225">
        <v>0</v>
      </c>
      <c r="E19" s="191">
        <f>GETPIVOTDATA("Sum of Spent  in national currency (UGX)",'Personal costs'!$A$3,"Name","Bank Opp")</f>
        <v>12483000</v>
      </c>
      <c r="F19" s="191">
        <f>'UGX-Operational Account'!D17+'UGX-Operational Account'!D25</f>
        <v>33309000</v>
      </c>
      <c r="G19" s="191">
        <f>'UGX-Operational Account'!E18+'UGX-Operational Account'!E21+'UGX-Operational Account'!E27</f>
        <v>18799000</v>
      </c>
      <c r="H19" s="225">
        <f>'UGX-Operational Account'!D62</f>
        <v>10717645</v>
      </c>
      <c r="I19" s="192">
        <f>C19+D19-E19+F19-G19</f>
        <v>10717645</v>
      </c>
      <c r="J19" s="171">
        <f>H19-I19</f>
        <v>0</v>
      </c>
    </row>
    <row r="20" spans="1:11" x14ac:dyDescent="0.3">
      <c r="A20" s="193" t="s">
        <v>75</v>
      </c>
      <c r="B20" s="194"/>
      <c r="C20" s="194">
        <f t="shared" ref="C20:I20" si="3">SUM(C18:C19)</f>
        <v>37166742</v>
      </c>
      <c r="D20" s="194">
        <f t="shared" si="3"/>
        <v>72830590</v>
      </c>
      <c r="E20" s="298">
        <f t="shared" si="3"/>
        <v>12487000</v>
      </c>
      <c r="F20" s="194">
        <f t="shared" si="3"/>
        <v>33309000</v>
      </c>
      <c r="G20" s="194">
        <f t="shared" si="3"/>
        <v>52108000</v>
      </c>
      <c r="H20" s="194">
        <f t="shared" si="3"/>
        <v>78711332</v>
      </c>
      <c r="I20" s="195">
        <f t="shared" si="3"/>
        <v>78711332</v>
      </c>
      <c r="J20" s="196">
        <f>H20-I20</f>
        <v>0</v>
      </c>
    </row>
    <row r="21" spans="1:11" x14ac:dyDescent="0.3">
      <c r="A21" s="197" t="s">
        <v>76</v>
      </c>
      <c r="B21" s="198"/>
      <c r="C21" s="198"/>
      <c r="D21" s="252"/>
      <c r="E21" s="297"/>
      <c r="F21" s="198"/>
      <c r="G21" s="198"/>
      <c r="H21" s="198"/>
      <c r="I21" s="199"/>
      <c r="J21" s="200"/>
    </row>
    <row r="22" spans="1:11" ht="14.4" thickBot="1" x14ac:dyDescent="0.35">
      <c r="A22" s="201"/>
      <c r="B22" s="202"/>
      <c r="C22" s="202"/>
      <c r="D22" s="202"/>
      <c r="E22" s="202"/>
      <c r="F22" s="202"/>
      <c r="G22" s="202"/>
      <c r="H22" s="202"/>
      <c r="I22" s="203"/>
      <c r="J22" s="171"/>
    </row>
    <row r="23" spans="1:11" ht="14.4" thickBot="1" x14ac:dyDescent="0.35">
      <c r="A23" s="204" t="s">
        <v>77</v>
      </c>
      <c r="B23" s="205"/>
      <c r="C23" s="205"/>
      <c r="D23" s="205"/>
      <c r="E23" s="205">
        <f>E16+E20</f>
        <v>29815710</v>
      </c>
      <c r="F23" s="205"/>
      <c r="G23" s="205"/>
      <c r="H23" s="205"/>
      <c r="I23" s="206"/>
      <c r="J23" s="207"/>
    </row>
    <row r="24" spans="1:11" x14ac:dyDescent="0.3">
      <c r="A24" s="208"/>
      <c r="B24" s="209"/>
      <c r="C24" s="209"/>
      <c r="D24" s="209"/>
      <c r="E24" s="209"/>
      <c r="F24" s="209"/>
      <c r="G24" s="209"/>
      <c r="H24" s="209"/>
      <c r="I24" s="210"/>
      <c r="J24" s="171"/>
    </row>
    <row r="25" spans="1:11" ht="15.6" x14ac:dyDescent="0.3">
      <c r="A25" s="211" t="s">
        <v>37</v>
      </c>
      <c r="B25" s="212"/>
      <c r="C25" s="213">
        <f>'UGX CASH BOX OCTOBER'!G3</f>
        <v>8161476</v>
      </c>
      <c r="D25" s="214">
        <f>'Personal received'!C17</f>
        <v>939900</v>
      </c>
      <c r="E25" s="214">
        <f>GETPIVOTDATA("Sum of spent in national currency (Ugx)",'Personal received'!$A$3)</f>
        <v>18022810</v>
      </c>
      <c r="F25" s="214">
        <f>'UGX-Operational Account'!E18+'UGX-Operational Account'!E21+'UGX-Operational Account'!E27</f>
        <v>18799000</v>
      </c>
      <c r="G25" s="214">
        <v>0</v>
      </c>
      <c r="H25" s="214">
        <f>'UGX CASH BOX OCTOBER'!G244</f>
        <v>9877566</v>
      </c>
      <c r="I25" s="215">
        <f>C25+D25-E25+F25</f>
        <v>9877566</v>
      </c>
      <c r="J25" s="171">
        <f t="shared" ref="J25" si="4">H25-I25</f>
        <v>0</v>
      </c>
      <c r="K25" s="220"/>
    </row>
    <row r="26" spans="1:11" ht="16.2" thickBot="1" x14ac:dyDescent="0.35">
      <c r="A26" s="216"/>
      <c r="B26" s="217"/>
      <c r="C26" s="217"/>
      <c r="D26" s="217"/>
      <c r="E26" s="217"/>
      <c r="F26" s="217"/>
      <c r="G26" s="217"/>
      <c r="H26" s="217"/>
      <c r="I26" s="217"/>
      <c r="J26" s="694"/>
      <c r="K26" s="221"/>
    </row>
    <row r="27" spans="1:11" ht="15.6" x14ac:dyDescent="0.3">
      <c r="A27" s="691"/>
      <c r="B27" s="695"/>
      <c r="C27" s="154"/>
      <c r="D27" s="925" t="s">
        <v>38</v>
      </c>
      <c r="E27" s="925"/>
      <c r="F27" s="154"/>
      <c r="G27" s="154"/>
      <c r="H27" s="154"/>
      <c r="I27" s="223"/>
      <c r="J27" s="155"/>
      <c r="K27" s="222"/>
    </row>
    <row r="28" spans="1:11" ht="46.8" x14ac:dyDescent="0.3">
      <c r="A28" s="692"/>
      <c r="B28" s="696"/>
      <c r="C28" s="157" t="s">
        <v>964</v>
      </c>
      <c r="D28" s="157" t="s">
        <v>65</v>
      </c>
      <c r="E28" s="157" t="s">
        <v>66</v>
      </c>
      <c r="F28" s="157"/>
      <c r="G28" s="157"/>
      <c r="H28" s="157" t="s">
        <v>965</v>
      </c>
      <c r="I28" s="157" t="s">
        <v>67</v>
      </c>
      <c r="J28" s="158" t="s">
        <v>68</v>
      </c>
    </row>
    <row r="29" spans="1:11" ht="31.8" thickBot="1" x14ac:dyDescent="0.35">
      <c r="A29" s="693" t="s">
        <v>69</v>
      </c>
      <c r="B29" s="697"/>
      <c r="C29" s="159">
        <f>C25+C20+C16</f>
        <v>47170668</v>
      </c>
      <c r="D29" s="159">
        <f>D18</f>
        <v>72830590</v>
      </c>
      <c r="E29" s="159">
        <f>E23</f>
        <v>29815710</v>
      </c>
      <c r="F29" s="698"/>
      <c r="G29" s="159">
        <f>G2</f>
        <v>0</v>
      </c>
      <c r="H29" s="159">
        <f>H25+H20+H16</f>
        <v>90185548</v>
      </c>
      <c r="I29" s="159">
        <f>C29+D29-E29</f>
        <v>90185548</v>
      </c>
      <c r="J29" s="160">
        <f>G29+H29-I29</f>
        <v>0</v>
      </c>
      <c r="K29" s="224"/>
    </row>
    <row r="31" spans="1:11" x14ac:dyDescent="0.3">
      <c r="K31" s="92"/>
    </row>
    <row r="33" spans="1:7" x14ac:dyDescent="0.3">
      <c r="G33" s="325"/>
    </row>
    <row r="44" spans="1:7" x14ac:dyDescent="0.3">
      <c r="A44" s="92">
        <v>45581</v>
      </c>
      <c r="C44" s="92" t="s">
        <v>48</v>
      </c>
      <c r="D44" s="92" t="s">
        <v>117</v>
      </c>
      <c r="F44" s="92">
        <v>-2000</v>
      </c>
    </row>
    <row r="325" spans="8:8" x14ac:dyDescent="0.3">
      <c r="H325" s="92" t="s">
        <v>123</v>
      </c>
    </row>
    <row r="326" spans="8:8" x14ac:dyDescent="0.3">
      <c r="H326" s="92" t="s">
        <v>123</v>
      </c>
    </row>
    <row r="327" spans="8:8" x14ac:dyDescent="0.3">
      <c r="H327" s="92" t="s">
        <v>123</v>
      </c>
    </row>
    <row r="328" spans="8:8" x14ac:dyDescent="0.3">
      <c r="H328" s="92" t="s">
        <v>123</v>
      </c>
    </row>
    <row r="329" spans="8:8" x14ac:dyDescent="0.3">
      <c r="H329" s="92" t="s">
        <v>123</v>
      </c>
    </row>
  </sheetData>
  <mergeCells count="1">
    <mergeCell ref="D27:E27"/>
  </mergeCells>
  <phoneticPr fontId="7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3"/>
  <sheetViews>
    <sheetView topLeftCell="D1" workbookViewId="0">
      <selection activeCell="K23" sqref="K23"/>
    </sheetView>
  </sheetViews>
  <sheetFormatPr defaultColWidth="8.88671875" defaultRowHeight="14.4" x14ac:dyDescent="0.3"/>
  <cols>
    <col min="1" max="1" width="12.44140625" customWidth="1"/>
    <col min="2" max="2" width="19.109375" customWidth="1"/>
    <col min="3" max="5" width="19.88671875" customWidth="1"/>
    <col min="6" max="6" width="20.44140625" customWidth="1"/>
    <col min="7" max="8" width="20.109375" customWidth="1"/>
    <col min="9" max="9" width="21" customWidth="1"/>
    <col min="10" max="10" width="13.6640625" customWidth="1"/>
  </cols>
  <sheetData>
    <row r="1" spans="1:11" ht="27.6" x14ac:dyDescent="0.3">
      <c r="A1" s="161" t="s">
        <v>2</v>
      </c>
      <c r="B1" s="162" t="s">
        <v>8</v>
      </c>
      <c r="C1" s="162" t="s">
        <v>966</v>
      </c>
      <c r="D1" s="162" t="s">
        <v>34</v>
      </c>
      <c r="E1" s="163" t="s">
        <v>35</v>
      </c>
      <c r="F1" s="163" t="s">
        <v>70</v>
      </c>
      <c r="G1" s="164" t="s">
        <v>71</v>
      </c>
      <c r="H1" s="162" t="s">
        <v>963</v>
      </c>
      <c r="I1" s="165" t="s">
        <v>36</v>
      </c>
      <c r="J1" s="166" t="s">
        <v>72</v>
      </c>
      <c r="K1" s="89"/>
    </row>
    <row r="2" spans="1:11" x14ac:dyDescent="0.3">
      <c r="A2" s="91" t="s">
        <v>41</v>
      </c>
      <c r="B2" s="91" t="s">
        <v>14</v>
      </c>
      <c r="C2" s="167">
        <v>0</v>
      </c>
      <c r="D2" s="168">
        <v>0</v>
      </c>
      <c r="E2" s="168"/>
      <c r="F2" s="168"/>
      <c r="G2" s="167"/>
      <c r="H2" s="169">
        <v>0</v>
      </c>
      <c r="I2" s="170">
        <f>C2+D2-E2</f>
        <v>0</v>
      </c>
      <c r="J2" s="171">
        <f>H2-I2</f>
        <v>0</v>
      </c>
      <c r="K2" s="89" t="s">
        <v>15</v>
      </c>
    </row>
    <row r="3" spans="1:11" x14ac:dyDescent="0.3">
      <c r="A3" s="91" t="s">
        <v>124</v>
      </c>
      <c r="B3" s="91" t="s">
        <v>110</v>
      </c>
      <c r="C3" s="167">
        <v>0</v>
      </c>
      <c r="D3" s="168">
        <v>0</v>
      </c>
      <c r="E3" s="168"/>
      <c r="F3" s="168"/>
      <c r="G3" s="167"/>
      <c r="H3" s="169">
        <v>0</v>
      </c>
      <c r="I3" s="170">
        <f t="shared" ref="I3:I6" si="0">C3+D3-E3</f>
        <v>0</v>
      </c>
      <c r="J3" s="171">
        <f t="shared" ref="J3" si="1">H3-I3</f>
        <v>0</v>
      </c>
      <c r="K3" s="89"/>
    </row>
    <row r="4" spans="1:11" x14ac:dyDescent="0.3">
      <c r="A4" s="91" t="s">
        <v>123</v>
      </c>
      <c r="B4" s="91" t="s">
        <v>110</v>
      </c>
      <c r="C4" s="167">
        <v>0</v>
      </c>
      <c r="D4" s="168">
        <v>0</v>
      </c>
      <c r="E4" s="168"/>
      <c r="F4" s="168"/>
      <c r="G4" s="167"/>
      <c r="H4" s="169">
        <v>0</v>
      </c>
      <c r="I4" s="170">
        <f t="shared" si="0"/>
        <v>0</v>
      </c>
      <c r="J4" s="171">
        <f t="shared" ref="J4:J6" si="2">H4-I4</f>
        <v>0</v>
      </c>
      <c r="K4" s="89"/>
    </row>
    <row r="5" spans="1:11" x14ac:dyDescent="0.3">
      <c r="A5" s="91" t="s">
        <v>130</v>
      </c>
      <c r="B5" s="91" t="s">
        <v>117</v>
      </c>
      <c r="C5" s="167">
        <v>0</v>
      </c>
      <c r="D5" s="168">
        <v>0</v>
      </c>
      <c r="E5" s="168"/>
      <c r="F5" s="168"/>
      <c r="G5" s="167"/>
      <c r="H5" s="169">
        <v>0</v>
      </c>
      <c r="I5" s="170">
        <v>0</v>
      </c>
      <c r="J5" s="171">
        <f t="shared" si="2"/>
        <v>0</v>
      </c>
      <c r="K5" s="89"/>
    </row>
    <row r="6" spans="1:11" x14ac:dyDescent="0.3">
      <c r="A6" s="91" t="s">
        <v>63</v>
      </c>
      <c r="B6" s="141"/>
      <c r="C6" s="167">
        <v>0</v>
      </c>
      <c r="D6" s="168">
        <v>0</v>
      </c>
      <c r="E6" s="168"/>
      <c r="F6" s="168"/>
      <c r="G6" s="167"/>
      <c r="H6" s="169">
        <v>0</v>
      </c>
      <c r="I6" s="170">
        <f t="shared" si="0"/>
        <v>0</v>
      </c>
      <c r="J6" s="171">
        <f t="shared" si="2"/>
        <v>0</v>
      </c>
      <c r="K6" s="89"/>
    </row>
    <row r="7" spans="1:11" x14ac:dyDescent="0.3">
      <c r="A7" s="172"/>
      <c r="B7" s="173"/>
      <c r="C7" s="174"/>
      <c r="D7" s="174"/>
      <c r="E7" s="175"/>
      <c r="F7" s="175"/>
      <c r="G7" s="174"/>
      <c r="H7" s="174"/>
      <c r="I7" s="176"/>
      <c r="J7" s="171"/>
      <c r="K7" s="90"/>
    </row>
    <row r="8" spans="1:11" x14ac:dyDescent="0.3">
      <c r="A8" s="177" t="s">
        <v>73</v>
      </c>
      <c r="B8" s="178"/>
      <c r="C8" s="179">
        <f>SUM(C2:C7)</f>
        <v>0</v>
      </c>
      <c r="D8" s="179">
        <f>SUM(D2:D7)</f>
        <v>0</v>
      </c>
      <c r="E8" s="179">
        <f>SUM(E2:E7)</f>
        <v>0</v>
      </c>
      <c r="F8" s="178"/>
      <c r="G8" s="180"/>
      <c r="H8" s="181">
        <f>SUM(H2:H7)</f>
        <v>0</v>
      </c>
      <c r="I8" s="182">
        <f>SUM(I2:I7)</f>
        <v>0</v>
      </c>
      <c r="J8" s="183">
        <f>H8-I8</f>
        <v>0</v>
      </c>
      <c r="K8" s="89"/>
    </row>
    <row r="9" spans="1:11" x14ac:dyDescent="0.3">
      <c r="A9" s="184"/>
      <c r="B9" s="185"/>
      <c r="C9" s="186"/>
      <c r="D9" s="187"/>
      <c r="E9" s="187"/>
      <c r="F9" s="187"/>
      <c r="G9" s="187"/>
      <c r="H9" s="186"/>
      <c r="I9" s="188"/>
      <c r="J9" s="183"/>
      <c r="K9" s="89"/>
    </row>
    <row r="10" spans="1:11" x14ac:dyDescent="0.3">
      <c r="A10" s="189" t="s">
        <v>78</v>
      </c>
      <c r="B10" s="190"/>
      <c r="C10" s="191">
        <f>'Bank reconciliation USD'!D14</f>
        <v>19995.599999999999</v>
      </c>
      <c r="D10" s="191">
        <v>0</v>
      </c>
      <c r="E10" s="191"/>
      <c r="F10" s="191"/>
      <c r="G10" s="191">
        <f>'Bank reconciliation USD'!E15</f>
        <v>19970</v>
      </c>
      <c r="H10" s="225">
        <f>'Bank reconciliation USD'!D42</f>
        <v>25.6</v>
      </c>
      <c r="I10" s="192">
        <f>C10+D10-E10+F10-G10</f>
        <v>25.599999999998545</v>
      </c>
      <c r="J10" s="171">
        <f t="shared" ref="J10:J11" si="3">H10-I10</f>
        <v>1.4566126083082054E-12</v>
      </c>
      <c r="K10" s="89"/>
    </row>
    <row r="11" spans="1:11" x14ac:dyDescent="0.3">
      <c r="A11" s="193" t="s">
        <v>75</v>
      </c>
      <c r="B11" s="194"/>
      <c r="C11" s="194">
        <f t="shared" ref="C11:I11" si="4">SUM(C10:C10)</f>
        <v>19995.599999999999</v>
      </c>
      <c r="D11" s="194">
        <f t="shared" si="4"/>
        <v>0</v>
      </c>
      <c r="E11" s="194">
        <f t="shared" si="4"/>
        <v>0</v>
      </c>
      <c r="F11" s="194">
        <f t="shared" si="4"/>
        <v>0</v>
      </c>
      <c r="G11" s="194">
        <f t="shared" si="4"/>
        <v>19970</v>
      </c>
      <c r="H11" s="194">
        <f t="shared" si="4"/>
        <v>25.6</v>
      </c>
      <c r="I11" s="195">
        <f t="shared" si="4"/>
        <v>25.599999999998545</v>
      </c>
      <c r="J11" s="171">
        <f t="shared" si="3"/>
        <v>1.4566126083082054E-12</v>
      </c>
      <c r="K11" s="89"/>
    </row>
    <row r="12" spans="1:11" x14ac:dyDescent="0.3">
      <c r="A12" s="197" t="s">
        <v>76</v>
      </c>
      <c r="B12" s="198"/>
      <c r="C12" s="198"/>
      <c r="D12" s="198"/>
      <c r="E12" s="198"/>
      <c r="F12" s="198">
        <f>F11+F16</f>
        <v>0</v>
      </c>
      <c r="G12" s="198">
        <f>G11</f>
        <v>19970</v>
      </c>
      <c r="H12" s="198"/>
      <c r="I12" s="199"/>
      <c r="J12" s="200"/>
      <c r="K12" s="89"/>
    </row>
    <row r="13" spans="1:11" ht="15" thickBot="1" x14ac:dyDescent="0.35">
      <c r="A13" s="201"/>
      <c r="B13" s="202"/>
      <c r="C13" s="202"/>
      <c r="D13" s="202"/>
      <c r="E13" s="202"/>
      <c r="F13" s="202"/>
      <c r="G13" s="202"/>
      <c r="H13" s="202"/>
      <c r="I13" s="203"/>
      <c r="J13" s="171"/>
      <c r="K13" s="89"/>
    </row>
    <row r="14" spans="1:11" ht="15" thickBot="1" x14ac:dyDescent="0.35">
      <c r="A14" s="204" t="s">
        <v>77</v>
      </c>
      <c r="B14" s="205"/>
      <c r="C14" s="205"/>
      <c r="D14" s="205"/>
      <c r="E14" s="205">
        <f>E8+E11</f>
        <v>0</v>
      </c>
      <c r="F14" s="205"/>
      <c r="G14" s="205"/>
      <c r="H14" s="205"/>
      <c r="I14" s="206"/>
      <c r="J14" s="207"/>
      <c r="K14" s="89"/>
    </row>
    <row r="15" spans="1:11" ht="15" thickBot="1" x14ac:dyDescent="0.35">
      <c r="A15" s="208"/>
      <c r="B15" s="209"/>
      <c r="C15" s="209"/>
      <c r="D15" s="209"/>
      <c r="E15" s="209"/>
      <c r="F15" s="209"/>
      <c r="G15" s="209"/>
      <c r="H15" s="209"/>
      <c r="I15" s="210"/>
      <c r="J15" s="171"/>
      <c r="K15" s="89"/>
    </row>
    <row r="16" spans="1:11" ht="15.6" x14ac:dyDescent="0.3">
      <c r="A16" s="211" t="s">
        <v>37</v>
      </c>
      <c r="B16" s="212"/>
      <c r="C16" s="213">
        <f>'USD-cash box '!G4</f>
        <v>5</v>
      </c>
      <c r="D16" s="214">
        <v>0</v>
      </c>
      <c r="E16" s="214">
        <v>0</v>
      </c>
      <c r="F16" s="214">
        <v>0</v>
      </c>
      <c r="G16" s="214">
        <v>0</v>
      </c>
      <c r="H16" s="214">
        <f>'USD-cash box '!G5</f>
        <v>5</v>
      </c>
      <c r="I16" s="215">
        <f>C16+D16-E16+F16-G16</f>
        <v>5</v>
      </c>
      <c r="J16" s="171">
        <f t="shared" ref="J16" si="5">H16-I16</f>
        <v>0</v>
      </c>
      <c r="K16" s="155"/>
    </row>
    <row r="17" spans="1:11" ht="15" customHeight="1" thickBot="1" x14ac:dyDescent="0.35">
      <c r="A17" s="216"/>
      <c r="B17" s="217"/>
      <c r="C17" s="217"/>
      <c r="D17" s="217"/>
      <c r="E17" s="217"/>
      <c r="F17" s="217"/>
      <c r="G17" s="217"/>
      <c r="H17" s="217"/>
      <c r="I17" s="217"/>
      <c r="J17" s="218"/>
      <c r="K17" s="158" t="s">
        <v>68</v>
      </c>
    </row>
    <row r="18" spans="1:11" ht="16.2" thickBot="1" x14ac:dyDescent="0.35">
      <c r="A18" s="153"/>
      <c r="B18" s="154"/>
      <c r="C18" s="154"/>
      <c r="D18" s="925" t="s">
        <v>38</v>
      </c>
      <c r="E18" s="925"/>
      <c r="F18" s="154"/>
      <c r="G18" s="154"/>
      <c r="H18" s="154"/>
      <c r="I18" s="154"/>
      <c r="J18" s="155"/>
      <c r="K18" s="160">
        <f>I18-J18</f>
        <v>0</v>
      </c>
    </row>
    <row r="19" spans="1:11" ht="47.4" thickBot="1" x14ac:dyDescent="0.35">
      <c r="A19" s="156"/>
      <c r="B19" s="157"/>
      <c r="C19" s="157" t="s">
        <v>964</v>
      </c>
      <c r="D19" s="157" t="s">
        <v>81</v>
      </c>
      <c r="E19" s="157" t="s">
        <v>82</v>
      </c>
      <c r="F19" s="157"/>
      <c r="G19" s="157"/>
      <c r="H19" s="157" t="s">
        <v>965</v>
      </c>
      <c r="I19" s="157" t="s">
        <v>67</v>
      </c>
      <c r="J19" s="365" t="s">
        <v>68</v>
      </c>
      <c r="K19" s="89"/>
    </row>
    <row r="20" spans="1:11" ht="31.8" thickBot="1" x14ac:dyDescent="0.35">
      <c r="A20" s="264" t="s">
        <v>69</v>
      </c>
      <c r="B20" s="265"/>
      <c r="C20" s="265">
        <f>C16+C11+C8</f>
        <v>20000.599999999999</v>
      </c>
      <c r="D20" s="265">
        <f>D11</f>
        <v>0</v>
      </c>
      <c r="E20" s="265">
        <f>E14</f>
        <v>0</v>
      </c>
      <c r="F20" s="265"/>
      <c r="G20" s="265">
        <f>G10</f>
        <v>19970</v>
      </c>
      <c r="H20" s="265">
        <f>H16+H11+H8</f>
        <v>30.6</v>
      </c>
      <c r="I20" s="364">
        <f>C20+D20-E20-G20</f>
        <v>30.599999999998545</v>
      </c>
      <c r="J20" s="367">
        <f>H20-I20</f>
        <v>1.4566126083082054E-12</v>
      </c>
      <c r="K20" s="89"/>
    </row>
    <row r="21" spans="1:11" x14ac:dyDescent="0.3">
      <c r="A21" s="266"/>
      <c r="B21" s="266"/>
      <c r="C21" s="266"/>
      <c r="D21" s="266"/>
      <c r="E21" s="266"/>
      <c r="F21" s="266"/>
      <c r="G21" s="266"/>
      <c r="H21" s="266"/>
      <c r="I21" s="267"/>
      <c r="J21" s="366"/>
    </row>
    <row r="22" spans="1:11" x14ac:dyDescent="0.3">
      <c r="A22" s="266"/>
      <c r="B22" s="266"/>
      <c r="C22" s="266"/>
      <c r="D22" s="266"/>
      <c r="E22" s="266"/>
      <c r="F22" s="266"/>
      <c r="G22" s="268"/>
      <c r="H22" s="268"/>
      <c r="I22" s="267"/>
      <c r="J22" s="93"/>
    </row>
    <row r="23" spans="1:11" x14ac:dyDescent="0.3">
      <c r="A23" s="268"/>
      <c r="B23" s="268"/>
      <c r="C23" s="266"/>
      <c r="D23" s="268"/>
      <c r="E23" s="268"/>
      <c r="F23" s="266"/>
      <c r="G23" s="266"/>
      <c r="H23" s="266"/>
      <c r="I23" s="267"/>
      <c r="J23" s="93"/>
    </row>
    <row r="24" spans="1:11" x14ac:dyDescent="0.3">
      <c r="A24" s="266"/>
      <c r="B24" s="266"/>
      <c r="C24" s="268"/>
      <c r="D24" s="266"/>
      <c r="E24" s="266"/>
      <c r="F24" s="268"/>
      <c r="G24" s="269"/>
      <c r="H24" s="269"/>
      <c r="I24" s="267"/>
      <c r="J24" s="93"/>
    </row>
    <row r="25" spans="1:11" x14ac:dyDescent="0.3">
      <c r="A25" s="269"/>
      <c r="B25" s="269"/>
      <c r="C25" s="269"/>
      <c r="D25" s="269"/>
      <c r="E25" s="269"/>
      <c r="F25" s="269"/>
      <c r="G25" s="269"/>
      <c r="H25" s="269"/>
      <c r="I25" s="270"/>
      <c r="J25" s="93"/>
    </row>
    <row r="26" spans="1:11" x14ac:dyDescent="0.3">
      <c r="A26" s="269"/>
      <c r="B26" s="269"/>
      <c r="C26" s="269"/>
      <c r="D26" s="271"/>
      <c r="E26" s="271"/>
      <c r="F26" s="272"/>
      <c r="G26" s="269"/>
      <c r="H26" s="269"/>
      <c r="I26" s="270"/>
      <c r="J26" s="93"/>
    </row>
    <row r="27" spans="1:11" x14ac:dyDescent="0.3">
      <c r="A27" s="269"/>
      <c r="B27" s="269"/>
      <c r="C27" s="269"/>
      <c r="D27" s="271"/>
      <c r="E27" s="271"/>
      <c r="F27" s="272"/>
      <c r="G27" s="269"/>
      <c r="H27" s="269"/>
      <c r="I27" s="270"/>
      <c r="J27" s="93"/>
    </row>
    <row r="28" spans="1:11" x14ac:dyDescent="0.3">
      <c r="A28" s="269"/>
      <c r="B28" s="269"/>
      <c r="C28" s="269"/>
      <c r="D28" s="271"/>
      <c r="E28" s="271"/>
      <c r="F28" s="272"/>
      <c r="G28" s="269"/>
      <c r="H28" s="269"/>
      <c r="I28" s="270"/>
      <c r="J28" s="93"/>
    </row>
    <row r="29" spans="1:11" x14ac:dyDescent="0.3">
      <c r="A29" s="273"/>
      <c r="B29" s="273"/>
      <c r="C29" s="273"/>
      <c r="D29" s="273"/>
      <c r="E29" s="273"/>
      <c r="F29" s="273"/>
      <c r="G29" s="273"/>
      <c r="H29" s="273"/>
      <c r="I29" s="93"/>
      <c r="J29" s="93"/>
    </row>
    <row r="30" spans="1:11" x14ac:dyDescent="0.3">
      <c r="A30" s="93"/>
      <c r="B30" s="93"/>
      <c r="C30" s="93"/>
      <c r="D30" s="93"/>
      <c r="E30" s="93"/>
      <c r="F30" s="93"/>
      <c r="G30" s="93"/>
      <c r="H30" s="93"/>
      <c r="I30" s="93"/>
      <c r="J30" s="93"/>
    </row>
    <row r="31" spans="1:11" x14ac:dyDescent="0.3">
      <c r="A31" s="93"/>
      <c r="B31" s="93"/>
      <c r="C31" s="93"/>
      <c r="D31" s="93"/>
      <c r="E31" s="93"/>
      <c r="F31" s="93"/>
      <c r="G31" s="93"/>
      <c r="H31" s="93"/>
      <c r="I31" s="93"/>
      <c r="J31" s="93"/>
    </row>
    <row r="32" spans="1:11" x14ac:dyDescent="0.3">
      <c r="A32" s="93"/>
      <c r="B32" s="93"/>
      <c r="C32" s="93"/>
      <c r="D32" s="93"/>
      <c r="E32" s="93"/>
      <c r="F32" s="93"/>
      <c r="G32" s="93"/>
      <c r="H32" s="93"/>
      <c r="I32" s="93"/>
      <c r="J32" s="93"/>
    </row>
    <row r="33" spans="1:10" x14ac:dyDescent="0.3">
      <c r="A33" s="93"/>
      <c r="B33" s="93"/>
      <c r="C33" s="93"/>
      <c r="D33" s="93"/>
      <c r="E33" s="93"/>
      <c r="F33" s="93"/>
      <c r="G33" s="93"/>
      <c r="H33" s="93"/>
      <c r="I33" s="93"/>
      <c r="J33" s="93"/>
    </row>
    <row r="38" spans="1:10" x14ac:dyDescent="0.3">
      <c r="A38" s="860">
        <v>45581</v>
      </c>
      <c r="C38" t="s">
        <v>48</v>
      </c>
      <c r="D38" t="s">
        <v>117</v>
      </c>
      <c r="F38">
        <v>-2000</v>
      </c>
    </row>
    <row r="319" spans="8:8" x14ac:dyDescent="0.3">
      <c r="H319" t="s">
        <v>123</v>
      </c>
    </row>
    <row r="320" spans="8:8" x14ac:dyDescent="0.3">
      <c r="H320" t="s">
        <v>123</v>
      </c>
    </row>
    <row r="321" spans="8:8" x14ac:dyDescent="0.3">
      <c r="H321" t="s">
        <v>123</v>
      </c>
    </row>
    <row r="322" spans="8:8" x14ac:dyDescent="0.3">
      <c r="H322" t="s">
        <v>123</v>
      </c>
    </row>
    <row r="323" spans="8:8" x14ac:dyDescent="0.3">
      <c r="H323" t="s">
        <v>123</v>
      </c>
    </row>
  </sheetData>
  <mergeCells count="1">
    <mergeCell ref="D18:E18"/>
  </mergeCells>
  <pageMargins left="0.7" right="0.7" top="0.78740157499999996" bottom="0.78740157499999996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23"/>
  <sheetViews>
    <sheetView topLeftCell="A3" zoomScale="125" workbookViewId="0">
      <selection activeCell="G21" sqref="G21"/>
    </sheetView>
  </sheetViews>
  <sheetFormatPr defaultColWidth="16" defaultRowHeight="13.8" x14ac:dyDescent="0.3"/>
  <cols>
    <col min="1" max="1" width="10.77734375" style="3" customWidth="1"/>
    <col min="2" max="2" width="8.109375" style="3" customWidth="1"/>
    <col min="3" max="3" width="28.6640625" style="3" customWidth="1"/>
    <col min="4" max="4" width="9.5546875" style="17" customWidth="1"/>
    <col min="5" max="5" width="10.109375" style="17" customWidth="1"/>
    <col min="6" max="6" width="3.6640625" style="3" customWidth="1"/>
    <col min="7" max="7" width="10.44140625" style="3" customWidth="1"/>
    <col min="8" max="8" width="3.33203125" style="3" bestFit="1" customWidth="1"/>
    <col min="9" max="9" width="29.33203125" style="3" customWidth="1"/>
    <col min="10" max="10" width="9.44140625" style="17" customWidth="1"/>
    <col min="11" max="11" width="10.33203125" style="17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1" x14ac:dyDescent="0.3">
      <c r="A1" s="933"/>
      <c r="B1" s="933"/>
      <c r="C1" s="933"/>
      <c r="D1" s="933"/>
      <c r="E1" s="933"/>
      <c r="F1" s="933"/>
      <c r="G1" s="933"/>
      <c r="H1" s="933"/>
      <c r="I1" s="933"/>
      <c r="J1" s="933"/>
      <c r="K1" s="933"/>
    </row>
    <row r="2" spans="1:11" x14ac:dyDescent="0.3">
      <c r="A2" s="374"/>
      <c r="B2" s="374"/>
      <c r="C2" s="374"/>
      <c r="D2" s="375"/>
      <c r="E2" s="375"/>
      <c r="F2" s="374"/>
      <c r="G2" s="374"/>
      <c r="H2" s="374"/>
      <c r="I2" s="374"/>
      <c r="J2" s="375"/>
      <c r="K2" s="375"/>
    </row>
    <row r="3" spans="1:11" x14ac:dyDescent="0.3">
      <c r="A3" s="373" t="s">
        <v>16</v>
      </c>
      <c r="B3" s="372"/>
      <c r="C3" s="372"/>
      <c r="D3" s="376"/>
      <c r="E3" s="376"/>
      <c r="F3" s="372"/>
      <c r="G3" s="372"/>
      <c r="H3" s="372"/>
      <c r="I3" s="372"/>
      <c r="J3" s="376"/>
      <c r="K3" s="376"/>
    </row>
    <row r="4" spans="1:11" x14ac:dyDescent="0.3">
      <c r="A4" s="373" t="s">
        <v>19</v>
      </c>
      <c r="B4" s="373"/>
      <c r="C4" s="373" t="s">
        <v>18</v>
      </c>
      <c r="D4" s="377"/>
      <c r="E4" s="378"/>
      <c r="F4" s="373"/>
      <c r="G4" s="373"/>
      <c r="H4" s="373"/>
      <c r="I4" s="372"/>
      <c r="J4" s="376"/>
      <c r="K4" s="376"/>
    </row>
    <row r="5" spans="1:11" x14ac:dyDescent="0.3">
      <c r="A5" s="373" t="s">
        <v>80</v>
      </c>
      <c r="B5" s="373"/>
      <c r="C5" s="422" t="s">
        <v>915</v>
      </c>
      <c r="D5" s="378"/>
      <c r="E5" s="378"/>
      <c r="F5" s="373"/>
      <c r="G5" s="373"/>
      <c r="H5" s="373"/>
      <c r="I5" s="372"/>
      <c r="J5" s="376"/>
      <c r="K5" s="376"/>
    </row>
    <row r="6" spans="1:11" x14ac:dyDescent="0.3">
      <c r="A6" s="373"/>
      <c r="B6" s="373"/>
      <c r="C6" s="379">
        <v>2024</v>
      </c>
      <c r="D6" s="378"/>
      <c r="E6" s="378"/>
      <c r="F6" s="373"/>
      <c r="G6" s="373"/>
      <c r="H6" s="373"/>
      <c r="I6" s="372"/>
      <c r="J6" s="376"/>
      <c r="K6" s="376"/>
    </row>
    <row r="7" spans="1:11" x14ac:dyDescent="0.3">
      <c r="A7" s="372"/>
      <c r="B7" s="373"/>
      <c r="C7" s="373"/>
      <c r="D7" s="378"/>
      <c r="E7" s="378"/>
      <c r="F7" s="373"/>
      <c r="G7" s="373"/>
      <c r="H7" s="373"/>
      <c r="I7" s="928"/>
      <c r="J7" s="928"/>
      <c r="K7" s="928"/>
    </row>
    <row r="8" spans="1:11" ht="15.75" customHeight="1" x14ac:dyDescent="0.3">
      <c r="A8" s="928" t="s">
        <v>144</v>
      </c>
      <c r="B8" s="928"/>
      <c r="C8" s="928"/>
      <c r="D8" s="928"/>
      <c r="E8" s="928"/>
      <c r="F8" s="382"/>
      <c r="G8" s="383"/>
      <c r="H8" s="373"/>
      <c r="I8" s="372"/>
      <c r="J8" s="376"/>
      <c r="K8" s="376"/>
    </row>
    <row r="9" spans="1:11" x14ac:dyDescent="0.3">
      <c r="A9" s="372"/>
      <c r="B9" s="372"/>
      <c r="C9" s="372"/>
      <c r="D9" s="376"/>
      <c r="E9" s="376"/>
      <c r="F9" s="372"/>
      <c r="G9" s="372"/>
      <c r="H9" s="372"/>
      <c r="I9" s="372"/>
      <c r="J9" s="376"/>
      <c r="K9" s="376"/>
    </row>
    <row r="10" spans="1:11" ht="14.4" thickBot="1" x14ac:dyDescent="0.35">
      <c r="A10" s="372"/>
      <c r="B10" s="372"/>
      <c r="C10" s="372"/>
      <c r="D10" s="376"/>
      <c r="E10" s="376"/>
      <c r="F10" s="372"/>
      <c r="G10" s="512"/>
      <c r="H10" s="512"/>
      <c r="I10" s="512"/>
      <c r="J10" s="513"/>
      <c r="K10" s="513"/>
    </row>
    <row r="11" spans="1:11" ht="12.75" customHeight="1" thickBot="1" x14ac:dyDescent="0.35">
      <c r="A11" s="929" t="s">
        <v>25</v>
      </c>
      <c r="B11" s="930"/>
      <c r="C11" s="930"/>
      <c r="D11" s="930"/>
      <c r="E11" s="931"/>
      <c r="F11" s="382"/>
      <c r="G11" s="932"/>
      <c r="H11" s="932"/>
      <c r="I11" s="932"/>
      <c r="J11" s="932"/>
      <c r="K11" s="932"/>
    </row>
    <row r="12" spans="1:11" x14ac:dyDescent="0.3">
      <c r="A12" s="423"/>
      <c r="B12" s="424"/>
      <c r="C12" s="424"/>
      <c r="D12" s="425"/>
      <c r="E12" s="426"/>
      <c r="F12" s="372"/>
      <c r="G12" s="514"/>
      <c r="H12" s="514"/>
      <c r="I12" s="514"/>
      <c r="J12" s="515"/>
      <c r="K12" s="515"/>
    </row>
    <row r="13" spans="1:11" s="6" customFormat="1" ht="14.4" thickBot="1" x14ac:dyDescent="0.35">
      <c r="A13" s="384" t="s">
        <v>0</v>
      </c>
      <c r="B13" s="385" t="s">
        <v>26</v>
      </c>
      <c r="C13" s="385" t="s">
        <v>27</v>
      </c>
      <c r="D13" s="386" t="s">
        <v>28</v>
      </c>
      <c r="E13" s="387" t="s">
        <v>29</v>
      </c>
      <c r="F13" s="388"/>
      <c r="G13" s="516"/>
      <c r="H13" s="516"/>
      <c r="I13" s="516"/>
      <c r="J13" s="517"/>
      <c r="K13" s="517"/>
    </row>
    <row r="14" spans="1:11" ht="12.75" customHeight="1" x14ac:dyDescent="0.3">
      <c r="A14" s="677">
        <v>45566</v>
      </c>
      <c r="B14" s="681"/>
      <c r="C14" s="679" t="s">
        <v>62</v>
      </c>
      <c r="D14" s="459">
        <v>19995.599999999999</v>
      </c>
      <c r="E14" s="460"/>
      <c r="F14" s="278"/>
      <c r="G14" s="493"/>
      <c r="H14" s="278"/>
      <c r="I14" s="278"/>
      <c r="J14" s="494"/>
      <c r="K14" s="495"/>
    </row>
    <row r="15" spans="1:11" ht="12.75" customHeight="1" x14ac:dyDescent="0.3">
      <c r="A15" s="493">
        <v>45596</v>
      </c>
      <c r="B15" s="682">
        <v>1</v>
      </c>
      <c r="C15" s="278" t="s">
        <v>167</v>
      </c>
      <c r="D15" s="676"/>
      <c r="E15" s="669">
        <v>19970</v>
      </c>
      <c r="F15" s="278"/>
      <c r="G15" s="669">
        <v>3647</v>
      </c>
      <c r="H15" s="278"/>
      <c r="I15" s="278"/>
      <c r="J15" s="494"/>
      <c r="K15" s="495"/>
    </row>
    <row r="16" spans="1:11" ht="12.75" customHeight="1" thickBot="1" x14ac:dyDescent="0.35">
      <c r="A16" s="678"/>
      <c r="B16" s="682">
        <v>0</v>
      </c>
      <c r="C16" s="680" t="s">
        <v>167</v>
      </c>
      <c r="D16" s="671"/>
      <c r="E16" s="672"/>
      <c r="F16" s="278"/>
      <c r="G16" s="493"/>
      <c r="H16" s="278"/>
      <c r="I16" s="278"/>
      <c r="J16" s="494"/>
      <c r="K16" s="495"/>
    </row>
    <row r="17" spans="1:11" ht="12.75" customHeight="1" thickBot="1" x14ac:dyDescent="0.35">
      <c r="A17" s="683">
        <v>45596</v>
      </c>
      <c r="B17" s="684"/>
      <c r="C17" s="662" t="s">
        <v>46</v>
      </c>
      <c r="D17" s="663">
        <f>SUM(D14:D16)-SUM(E14:E16)</f>
        <v>25.599999999998545</v>
      </c>
      <c r="E17" s="664"/>
      <c r="F17" s="461"/>
      <c r="G17" s="496"/>
      <c r="H17" s="278"/>
      <c r="I17" s="497"/>
      <c r="J17" s="498"/>
      <c r="K17" s="499"/>
    </row>
    <row r="18" spans="1:11" ht="12.75" customHeight="1" x14ac:dyDescent="0.3">
      <c r="A18" s="462"/>
      <c r="B18" s="463"/>
      <c r="C18" s="463"/>
      <c r="D18" s="464"/>
      <c r="E18" s="465"/>
      <c r="F18" s="5"/>
      <c r="G18" s="5"/>
      <c r="H18" s="5"/>
      <c r="I18" s="5"/>
      <c r="J18" s="500"/>
      <c r="K18" s="500"/>
    </row>
    <row r="19" spans="1:11" ht="12.75" customHeight="1" x14ac:dyDescent="0.3">
      <c r="A19" s="289"/>
      <c r="B19" s="10"/>
      <c r="C19" s="10"/>
      <c r="D19" s="16"/>
      <c r="E19" s="16"/>
      <c r="F19" s="492"/>
      <c r="G19" s="501"/>
      <c r="H19" s="410"/>
      <c r="I19" s="410"/>
      <c r="J19" s="502"/>
      <c r="K19" s="502"/>
    </row>
    <row r="20" spans="1:11" ht="14.4" thickBot="1" x14ac:dyDescent="0.35">
      <c r="A20" s="670"/>
    </row>
    <row r="21" spans="1:11" ht="18" x14ac:dyDescent="0.35">
      <c r="C21" s="94" t="s">
        <v>141</v>
      </c>
    </row>
    <row r="22" spans="1:11" ht="18" x14ac:dyDescent="0.35">
      <c r="C22" s="491" t="s">
        <v>162</v>
      </c>
    </row>
    <row r="23" spans="1:11" x14ac:dyDescent="0.3">
      <c r="C23" s="934" t="s">
        <v>20</v>
      </c>
      <c r="D23" s="935"/>
      <c r="E23" s="936"/>
    </row>
    <row r="24" spans="1:11" x14ac:dyDescent="0.3">
      <c r="C24" s="380" t="s">
        <v>21</v>
      </c>
      <c r="D24" s="937" t="s">
        <v>31</v>
      </c>
      <c r="E24" s="938"/>
    </row>
    <row r="25" spans="1:11" x14ac:dyDescent="0.3">
      <c r="C25" s="380" t="s">
        <v>22</v>
      </c>
      <c r="D25" s="939" t="s">
        <v>32</v>
      </c>
      <c r="E25" s="940"/>
    </row>
    <row r="26" spans="1:11" x14ac:dyDescent="0.3">
      <c r="C26" s="381" t="s">
        <v>24</v>
      </c>
      <c r="D26" s="926" t="s">
        <v>33</v>
      </c>
      <c r="E26" s="927"/>
    </row>
    <row r="27" spans="1:11" ht="14.4" thickBot="1" x14ac:dyDescent="0.35">
      <c r="D27" s="471"/>
      <c r="E27" s="471"/>
    </row>
    <row r="28" spans="1:11" ht="14.4" thickBot="1" x14ac:dyDescent="0.35">
      <c r="A28" s="481" t="s">
        <v>0</v>
      </c>
      <c r="B28" s="488" t="s">
        <v>142</v>
      </c>
      <c r="C28" s="558" t="s">
        <v>5</v>
      </c>
      <c r="D28" s="560" t="s">
        <v>131</v>
      </c>
      <c r="E28" s="471"/>
    </row>
    <row r="29" spans="1:11" ht="12.75" customHeight="1" x14ac:dyDescent="0.3">
      <c r="A29" s="482"/>
      <c r="B29" s="489"/>
      <c r="C29" s="485"/>
      <c r="D29" s="476"/>
    </row>
    <row r="30" spans="1:11" x14ac:dyDescent="0.3">
      <c r="A30" s="483"/>
      <c r="B30" s="479"/>
      <c r="C30" s="486" t="s">
        <v>132</v>
      </c>
      <c r="D30" s="477">
        <f>D17</f>
        <v>25.599999999998545</v>
      </c>
    </row>
    <row r="31" spans="1:11" x14ac:dyDescent="0.3">
      <c r="A31" s="483"/>
      <c r="B31" s="479"/>
      <c r="C31" s="486"/>
      <c r="D31" s="477"/>
    </row>
    <row r="32" spans="1:11" x14ac:dyDescent="0.3">
      <c r="A32" s="483"/>
      <c r="B32" s="479"/>
      <c r="C32" s="504" t="s">
        <v>133</v>
      </c>
      <c r="D32" s="477"/>
    </row>
    <row r="33" spans="1:5" x14ac:dyDescent="0.3">
      <c r="A33" s="483"/>
      <c r="B33" s="479"/>
      <c r="C33" s="504" t="s">
        <v>134</v>
      </c>
      <c r="D33" s="477"/>
    </row>
    <row r="34" spans="1:5" x14ac:dyDescent="0.3">
      <c r="A34" s="483"/>
      <c r="B34" s="479"/>
      <c r="C34" s="486" t="s">
        <v>135</v>
      </c>
      <c r="D34" s="477"/>
    </row>
    <row r="35" spans="1:5" x14ac:dyDescent="0.3">
      <c r="A35" s="483"/>
      <c r="B35" s="479"/>
      <c r="C35" s="486"/>
      <c r="D35" s="477"/>
    </row>
    <row r="36" spans="1:5" x14ac:dyDescent="0.3">
      <c r="A36" s="483"/>
      <c r="B36" s="479"/>
      <c r="C36" s="504" t="s">
        <v>136</v>
      </c>
      <c r="D36" s="477"/>
    </row>
    <row r="37" spans="1:5" x14ac:dyDescent="0.3">
      <c r="A37" s="483"/>
      <c r="B37" s="479"/>
      <c r="C37" s="504" t="s">
        <v>137</v>
      </c>
      <c r="D37" s="477"/>
    </row>
    <row r="38" spans="1:5" x14ac:dyDescent="0.3">
      <c r="A38" s="484"/>
      <c r="B38" s="479"/>
      <c r="C38" s="486" t="s">
        <v>48</v>
      </c>
      <c r="D38" s="477"/>
    </row>
    <row r="39" spans="1:5" x14ac:dyDescent="0.3">
      <c r="A39" s="483"/>
      <c r="B39" s="479"/>
      <c r="C39" s="486"/>
      <c r="D39" s="477"/>
    </row>
    <row r="40" spans="1:5" ht="14.4" thickBot="1" x14ac:dyDescent="0.35">
      <c r="A40" s="484"/>
      <c r="B40" s="479"/>
      <c r="C40" s="486"/>
      <c r="D40" s="477"/>
    </row>
    <row r="41" spans="1:5" ht="14.4" thickBot="1" x14ac:dyDescent="0.35">
      <c r="A41" s="474">
        <v>45596</v>
      </c>
      <c r="B41" s="473"/>
      <c r="C41" s="559" t="s">
        <v>138</v>
      </c>
      <c r="D41" s="560">
        <f>SUM(D30:D40)</f>
        <v>25.599999999998545</v>
      </c>
      <c r="E41" s="556"/>
    </row>
    <row r="42" spans="1:5" ht="14.4" thickBot="1" x14ac:dyDescent="0.35">
      <c r="C42" s="505" t="s">
        <v>138</v>
      </c>
      <c r="D42" s="560">
        <v>25.6</v>
      </c>
      <c r="E42" s="557"/>
    </row>
    <row r="44" spans="1:5" x14ac:dyDescent="0.3">
      <c r="C44" s="3" t="s">
        <v>139</v>
      </c>
      <c r="D44" s="17">
        <f>D41-D42</f>
        <v>-1.4566126083082054E-12</v>
      </c>
    </row>
    <row r="45" spans="1:5" x14ac:dyDescent="0.3">
      <c r="C45" s="3" t="s">
        <v>140</v>
      </c>
    </row>
    <row r="319" spans="8:8" x14ac:dyDescent="0.3">
      <c r="H319" s="3" t="s">
        <v>123</v>
      </c>
    </row>
    <row r="320" spans="8:8" x14ac:dyDescent="0.3">
      <c r="H320" s="3" t="s">
        <v>123</v>
      </c>
    </row>
    <row r="321" spans="8:8" x14ac:dyDescent="0.3">
      <c r="H321" s="3" t="s">
        <v>123</v>
      </c>
    </row>
    <row r="322" spans="8:8" x14ac:dyDescent="0.3">
      <c r="H322" s="3" t="s">
        <v>123</v>
      </c>
    </row>
    <row r="323" spans="8:8" x14ac:dyDescent="0.3">
      <c r="H323" s="3" t="s">
        <v>123</v>
      </c>
    </row>
  </sheetData>
  <mergeCells count="9">
    <mergeCell ref="D26:E26"/>
    <mergeCell ref="A8:E8"/>
    <mergeCell ref="A11:E11"/>
    <mergeCell ref="G11:K11"/>
    <mergeCell ref="A1:K1"/>
    <mergeCell ref="I7:K7"/>
    <mergeCell ref="C23:E23"/>
    <mergeCell ref="D24:E24"/>
    <mergeCell ref="D25:E25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22"/>
  <sheetViews>
    <sheetView topLeftCell="A10" zoomScale="125" workbookViewId="0">
      <selection activeCell="A21" sqref="A21"/>
    </sheetView>
  </sheetViews>
  <sheetFormatPr defaultColWidth="16" defaultRowHeight="13.8" x14ac:dyDescent="0.3"/>
  <cols>
    <col min="1" max="1" width="11" style="3" customWidth="1"/>
    <col min="2" max="2" width="10.5546875" style="3" bestFit="1" customWidth="1"/>
    <col min="3" max="3" width="30.44140625" style="3" customWidth="1"/>
    <col min="4" max="4" width="14.5546875" style="3" customWidth="1"/>
    <col min="5" max="5" width="15" style="3" customWidth="1"/>
    <col min="6" max="6" width="4.6640625" style="3" customWidth="1"/>
    <col min="7" max="7" width="10.6640625" style="3" customWidth="1"/>
    <col min="8" max="8" width="3.33203125" style="3" bestFit="1" customWidth="1"/>
    <col min="9" max="9" width="29.88671875" style="3" customWidth="1"/>
    <col min="10" max="10" width="11" style="3" customWidth="1"/>
    <col min="11" max="11" width="16.44140625" style="3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2" x14ac:dyDescent="0.3">
      <c r="A1" s="276" t="s">
        <v>16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390"/>
    </row>
    <row r="2" spans="1:12" x14ac:dyDescent="0.3">
      <c r="A2" s="276" t="s">
        <v>19</v>
      </c>
      <c r="B2" s="276"/>
      <c r="C2" s="276" t="s">
        <v>18</v>
      </c>
      <c r="D2" s="277"/>
      <c r="E2" s="276"/>
      <c r="F2" s="276"/>
      <c r="G2" s="276"/>
      <c r="H2" s="276"/>
      <c r="I2" s="278"/>
      <c r="J2" s="278"/>
      <c r="K2" s="278"/>
      <c r="L2" s="390"/>
    </row>
    <row r="3" spans="1:12" x14ac:dyDescent="0.3">
      <c r="A3" s="276" t="s">
        <v>80</v>
      </c>
      <c r="B3" s="276"/>
      <c r="C3" s="404" t="s">
        <v>915</v>
      </c>
      <c r="D3" s="276"/>
      <c r="E3" s="276"/>
      <c r="F3" s="276"/>
      <c r="G3" s="276"/>
      <c r="H3" s="276"/>
      <c r="I3" s="278"/>
      <c r="J3" s="278"/>
      <c r="K3" s="278"/>
      <c r="L3" s="390"/>
    </row>
    <row r="4" spans="1:12" x14ac:dyDescent="0.3">
      <c r="A4" s="278"/>
      <c r="B4" s="276"/>
      <c r="C4" s="346">
        <v>2024</v>
      </c>
      <c r="D4" s="276"/>
      <c r="E4" s="276"/>
      <c r="F4" s="276"/>
      <c r="G4" s="276"/>
      <c r="H4" s="276"/>
      <c r="I4" s="956"/>
      <c r="J4" s="956"/>
      <c r="K4" s="956"/>
      <c r="L4" s="390"/>
    </row>
    <row r="5" spans="1:12" x14ac:dyDescent="0.3">
      <c r="A5" s="278"/>
      <c r="B5" s="278"/>
      <c r="C5" s="278"/>
      <c r="D5" s="278"/>
      <c r="E5" s="278"/>
      <c r="F5" s="278"/>
      <c r="G5" s="278"/>
      <c r="H5" s="278"/>
      <c r="I5" s="278"/>
      <c r="J5" s="957"/>
      <c r="K5" s="957"/>
      <c r="L5" s="390"/>
    </row>
    <row r="6" spans="1:12" ht="12.75" customHeight="1" thickBot="1" x14ac:dyDescent="0.35">
      <c r="A6" s="278"/>
      <c r="B6" s="278"/>
      <c r="C6" s="278"/>
      <c r="D6" s="278"/>
      <c r="E6" s="278"/>
      <c r="F6" s="278"/>
      <c r="G6" s="278"/>
      <c r="H6" s="278"/>
      <c r="I6" s="511"/>
      <c r="J6" s="958"/>
      <c r="K6" s="958"/>
      <c r="L6" s="390"/>
    </row>
    <row r="7" spans="1:12" ht="15.75" customHeight="1" x14ac:dyDescent="0.3">
      <c r="A7" s="951" t="s">
        <v>145</v>
      </c>
      <c r="B7" s="952"/>
      <c r="C7" s="952"/>
      <c r="D7" s="952"/>
      <c r="E7" s="953"/>
      <c r="F7" s="445"/>
      <c r="G7" s="582"/>
      <c r="H7" s="583"/>
      <c r="I7" s="584"/>
      <c r="J7" s="584"/>
      <c r="K7" s="584"/>
      <c r="L7" s="390"/>
    </row>
    <row r="8" spans="1:12" ht="12.75" customHeight="1" x14ac:dyDescent="0.3">
      <c r="A8" s="954" t="s">
        <v>25</v>
      </c>
      <c r="B8" s="950"/>
      <c r="C8" s="950"/>
      <c r="D8" s="950"/>
      <c r="E8" s="955"/>
      <c r="F8" s="445"/>
      <c r="G8" s="950"/>
      <c r="H8" s="950"/>
      <c r="I8" s="950"/>
      <c r="J8" s="950"/>
      <c r="K8" s="950"/>
      <c r="L8" s="390"/>
    </row>
    <row r="9" spans="1:12" ht="14.4" thickBot="1" x14ac:dyDescent="0.35">
      <c r="A9" s="606"/>
      <c r="B9" s="607"/>
      <c r="C9" s="607"/>
      <c r="D9" s="607"/>
      <c r="E9" s="608"/>
      <c r="F9" s="602"/>
      <c r="G9" s="583"/>
      <c r="H9" s="583"/>
      <c r="I9" s="583"/>
      <c r="J9" s="583"/>
      <c r="K9" s="583"/>
      <c r="L9" s="390"/>
    </row>
    <row r="10" spans="1:12" s="6" customFormat="1" ht="14.4" thickBot="1" x14ac:dyDescent="0.35">
      <c r="A10" s="614" t="s">
        <v>0</v>
      </c>
      <c r="B10" s="614" t="s">
        <v>26</v>
      </c>
      <c r="C10" s="614" t="s">
        <v>27</v>
      </c>
      <c r="D10" s="609" t="s">
        <v>28</v>
      </c>
      <c r="E10" s="609" t="s">
        <v>29</v>
      </c>
      <c r="F10" s="603"/>
      <c r="G10" s="446"/>
      <c r="H10" s="446"/>
      <c r="I10" s="446"/>
      <c r="J10" s="446"/>
      <c r="K10" s="446"/>
    </row>
    <row r="11" spans="1:12" ht="12.75" customHeight="1" x14ac:dyDescent="0.3">
      <c r="A11" s="615">
        <v>45566</v>
      </c>
      <c r="B11" s="723"/>
      <c r="C11" s="732" t="s">
        <v>46</v>
      </c>
      <c r="D11" s="610">
        <v>28476097</v>
      </c>
      <c r="E11" s="611"/>
      <c r="F11" s="602"/>
      <c r="G11" s="585"/>
      <c r="H11" s="586"/>
      <c r="I11" s="447"/>
      <c r="J11" s="448"/>
      <c r="K11" s="587"/>
      <c r="L11" s="390"/>
    </row>
    <row r="12" spans="1:12" ht="12.75" customHeight="1" x14ac:dyDescent="0.3">
      <c r="A12" s="285">
        <v>45579</v>
      </c>
      <c r="B12" s="724">
        <v>1</v>
      </c>
      <c r="C12" s="733" t="s">
        <v>169</v>
      </c>
      <c r="D12" s="448"/>
      <c r="E12" s="775">
        <v>24516000</v>
      </c>
      <c r="F12" s="602"/>
      <c r="G12" s="585"/>
      <c r="H12" s="586"/>
      <c r="I12" s="447"/>
      <c r="J12" s="448"/>
      <c r="K12" s="587"/>
      <c r="L12" s="390"/>
    </row>
    <row r="13" spans="1:12" ht="12.75" customHeight="1" x14ac:dyDescent="0.3">
      <c r="A13" s="391">
        <v>45596</v>
      </c>
      <c r="B13" s="724">
        <v>2</v>
      </c>
      <c r="C13" s="733" t="s">
        <v>916</v>
      </c>
      <c r="D13" s="448">
        <v>72830590</v>
      </c>
      <c r="E13" s="734"/>
      <c r="F13" s="602"/>
      <c r="G13" s="648"/>
      <c r="H13" s="586"/>
      <c r="I13" s="447"/>
      <c r="J13" s="448"/>
      <c r="K13" s="587"/>
      <c r="L13" s="390"/>
    </row>
    <row r="14" spans="1:12" ht="12.75" customHeight="1" thickBot="1" x14ac:dyDescent="0.35">
      <c r="A14" s="391">
        <v>45596</v>
      </c>
      <c r="B14" s="724">
        <v>3</v>
      </c>
      <c r="C14" s="733" t="s">
        <v>917</v>
      </c>
      <c r="D14" s="448"/>
      <c r="E14" s="734">
        <v>8793000</v>
      </c>
      <c r="F14" s="602"/>
      <c r="G14" s="648"/>
      <c r="H14" s="586"/>
      <c r="I14" s="447"/>
      <c r="J14" s="448"/>
      <c r="K14" s="587"/>
      <c r="L14" s="390"/>
    </row>
    <row r="15" spans="1:12" ht="14.4" thickBot="1" x14ac:dyDescent="0.35">
      <c r="A15" s="616"/>
      <c r="B15" s="725"/>
      <c r="C15" s="735" t="s">
        <v>62</v>
      </c>
      <c r="D15" s="612">
        <f>SUM(D11:D14)-SUM(E11:E14)</f>
        <v>67997687</v>
      </c>
      <c r="E15" s="613"/>
      <c r="F15" s="604"/>
      <c r="G15" s="588"/>
      <c r="H15" s="447"/>
      <c r="I15" s="589"/>
      <c r="J15" s="590"/>
      <c r="K15" s="591"/>
      <c r="L15" s="390"/>
    </row>
    <row r="16" spans="1:12" x14ac:dyDescent="0.3">
      <c r="A16" s="605"/>
      <c r="B16" s="726"/>
      <c r="C16" s="736"/>
      <c r="D16" s="605"/>
      <c r="E16" s="737"/>
      <c r="F16" s="604"/>
      <c r="G16" s="447"/>
      <c r="H16" s="447"/>
      <c r="I16" s="447"/>
      <c r="J16" s="447"/>
      <c r="K16" s="592"/>
      <c r="L16" s="390"/>
    </row>
    <row r="17" spans="1:12" x14ac:dyDescent="0.3">
      <c r="A17" s="447"/>
      <c r="B17" s="727"/>
      <c r="C17" s="738" t="s">
        <v>17</v>
      </c>
      <c r="D17" s="447"/>
      <c r="E17" s="739"/>
      <c r="F17" s="604"/>
      <c r="G17" s="447"/>
      <c r="H17" s="589"/>
      <c r="I17" s="589"/>
      <c r="J17" s="447"/>
      <c r="K17" s="593"/>
      <c r="L17" s="390"/>
    </row>
    <row r="18" spans="1:12" x14ac:dyDescent="0.3">
      <c r="A18" s="447"/>
      <c r="B18" s="727"/>
      <c r="C18" s="738"/>
      <c r="D18" s="447"/>
      <c r="E18" s="739"/>
      <c r="F18" s="604"/>
      <c r="G18" s="447"/>
      <c r="H18" s="589"/>
      <c r="I18" s="589"/>
      <c r="J18" s="447"/>
      <c r="K18" s="447"/>
      <c r="L18" s="390"/>
    </row>
    <row r="19" spans="1:12" x14ac:dyDescent="0.3">
      <c r="A19" s="467"/>
      <c r="B19" s="728"/>
      <c r="C19" s="740"/>
      <c r="D19" s="595"/>
      <c r="E19" s="741"/>
      <c r="F19" s="730"/>
      <c r="G19" s="467"/>
      <c r="H19" s="467"/>
      <c r="I19" s="594"/>
      <c r="J19" s="595"/>
      <c r="K19" s="596"/>
    </row>
    <row r="20" spans="1:12" x14ac:dyDescent="0.3">
      <c r="A20" s="467"/>
      <c r="B20" s="728"/>
      <c r="C20" s="742"/>
      <c r="D20" s="469"/>
      <c r="E20" s="741"/>
      <c r="F20" s="730"/>
      <c r="G20" s="467"/>
      <c r="H20" s="467"/>
      <c r="I20" s="468"/>
      <c r="J20" s="469"/>
      <c r="K20" s="596"/>
    </row>
    <row r="21" spans="1:12" ht="18" x14ac:dyDescent="0.35">
      <c r="A21" s="470"/>
      <c r="B21" s="475"/>
      <c r="C21" s="743" t="s">
        <v>143</v>
      </c>
      <c r="D21" s="553"/>
      <c r="E21" s="744"/>
      <c r="F21" s="730"/>
      <c r="G21" s="597"/>
      <c r="H21" s="597"/>
      <c r="I21" s="598"/>
      <c r="J21" s="599"/>
      <c r="K21" s="600"/>
    </row>
    <row r="22" spans="1:12" ht="18.600000000000001" thickBot="1" x14ac:dyDescent="0.4">
      <c r="A22" s="470"/>
      <c r="B22" s="475"/>
      <c r="C22" s="745" t="s">
        <v>915</v>
      </c>
      <c r="D22" s="618"/>
      <c r="E22" s="746"/>
      <c r="F22" s="617"/>
      <c r="G22" s="570"/>
      <c r="H22" s="570"/>
      <c r="I22" s="570"/>
      <c r="J22" s="570"/>
      <c r="K22" s="570"/>
    </row>
    <row r="23" spans="1:12" x14ac:dyDescent="0.3">
      <c r="A23" s="470"/>
      <c r="B23" s="475"/>
      <c r="C23" s="941" t="s">
        <v>20</v>
      </c>
      <c r="D23" s="942"/>
      <c r="E23" s="943"/>
      <c r="F23" s="617"/>
      <c r="G23" s="570"/>
      <c r="H23" s="570"/>
      <c r="I23" s="570"/>
      <c r="J23" s="570"/>
      <c r="K23" s="570"/>
    </row>
    <row r="24" spans="1:12" x14ac:dyDescent="0.3">
      <c r="A24" s="470"/>
      <c r="B24" s="475"/>
      <c r="C24" s="619" t="s">
        <v>21</v>
      </c>
      <c r="D24" s="944" t="s">
        <v>31</v>
      </c>
      <c r="E24" s="945"/>
      <c r="F24" s="617"/>
      <c r="G24" s="570"/>
      <c r="H24" s="570"/>
      <c r="I24" s="570"/>
      <c r="J24" s="570"/>
      <c r="K24" s="570"/>
    </row>
    <row r="25" spans="1:12" ht="14.4" x14ac:dyDescent="0.3">
      <c r="A25" s="470"/>
      <c r="B25" s="475"/>
      <c r="C25" s="620" t="s">
        <v>22</v>
      </c>
      <c r="D25" s="946" t="s">
        <v>45</v>
      </c>
      <c r="E25" s="947"/>
      <c r="F25" s="617"/>
      <c r="G25" s="570"/>
      <c r="H25" s="570"/>
      <c r="I25" s="570"/>
      <c r="J25" s="570"/>
      <c r="K25" s="570"/>
    </row>
    <row r="26" spans="1:12" ht="21" customHeight="1" thickBot="1" x14ac:dyDescent="0.35">
      <c r="A26" s="470"/>
      <c r="B26" s="475"/>
      <c r="C26" s="621" t="s">
        <v>24</v>
      </c>
      <c r="D26" s="948" t="s">
        <v>33</v>
      </c>
      <c r="E26" s="949"/>
      <c r="F26" s="523"/>
      <c r="G26" s="597"/>
      <c r="H26" s="597"/>
      <c r="I26" s="597"/>
      <c r="J26" s="597"/>
      <c r="K26" s="597"/>
    </row>
    <row r="27" spans="1:12" ht="14.4" thickBot="1" x14ac:dyDescent="0.35">
      <c r="A27" s="622"/>
      <c r="B27" s="632"/>
      <c r="C27" s="747"/>
      <c r="D27" s="623"/>
      <c r="E27" s="748"/>
      <c r="F27" s="523"/>
      <c r="G27" s="597"/>
      <c r="H27" s="597"/>
      <c r="I27" s="597"/>
      <c r="J27" s="597"/>
      <c r="K27" s="597"/>
    </row>
    <row r="28" spans="1:12" ht="14.4" thickBot="1" x14ac:dyDescent="0.35">
      <c r="A28" s="628" t="s">
        <v>0</v>
      </c>
      <c r="B28" s="559" t="s">
        <v>142</v>
      </c>
      <c r="C28" s="628" t="s">
        <v>5</v>
      </c>
      <c r="D28" s="629" t="s">
        <v>131</v>
      </c>
      <c r="E28" s="749"/>
      <c r="F28" s="731"/>
      <c r="G28" s="470"/>
      <c r="H28" s="470"/>
      <c r="I28" s="470"/>
      <c r="J28" s="470"/>
      <c r="K28" s="470"/>
    </row>
    <row r="29" spans="1:12" x14ac:dyDescent="0.3">
      <c r="A29" s="627"/>
      <c r="B29" s="561"/>
      <c r="C29" s="750"/>
      <c r="D29" s="476"/>
      <c r="E29" s="751"/>
      <c r="F29" s="731"/>
      <c r="G29" s="470"/>
      <c r="H29" s="470"/>
      <c r="I29" s="470"/>
      <c r="J29" s="470"/>
      <c r="K29" s="470"/>
    </row>
    <row r="30" spans="1:12" x14ac:dyDescent="0.3">
      <c r="A30" s="625"/>
      <c r="B30" s="475"/>
      <c r="C30" s="483" t="s">
        <v>132</v>
      </c>
      <c r="D30" s="503">
        <f>D15</f>
        <v>67997687</v>
      </c>
      <c r="E30" s="751"/>
      <c r="F30" s="731"/>
      <c r="G30" s="470"/>
      <c r="H30" s="470"/>
      <c r="I30" s="470"/>
      <c r="J30" s="470"/>
      <c r="K30" s="470"/>
    </row>
    <row r="31" spans="1:12" x14ac:dyDescent="0.3">
      <c r="A31" s="625"/>
      <c r="B31" s="475"/>
      <c r="C31" s="483"/>
      <c r="D31" s="477"/>
      <c r="E31" s="751"/>
      <c r="F31" s="731"/>
      <c r="G31" s="470"/>
      <c r="H31" s="470"/>
      <c r="I31" s="470"/>
      <c r="J31" s="470"/>
      <c r="K31" s="470"/>
    </row>
    <row r="32" spans="1:12" x14ac:dyDescent="0.3">
      <c r="A32" s="625"/>
      <c r="B32" s="475"/>
      <c r="C32" s="752" t="s">
        <v>133</v>
      </c>
      <c r="D32" s="477"/>
      <c r="E32" s="751"/>
      <c r="F32" s="731"/>
      <c r="G32" s="470"/>
      <c r="H32" s="470"/>
      <c r="I32" s="470"/>
      <c r="J32" s="470"/>
      <c r="K32" s="470"/>
    </row>
    <row r="33" spans="1:11" x14ac:dyDescent="0.3">
      <c r="A33" s="625"/>
      <c r="B33" s="475"/>
      <c r="C33" s="752" t="s">
        <v>134</v>
      </c>
      <c r="D33" s="477">
        <v>0</v>
      </c>
      <c r="E33" s="751"/>
      <c r="F33" s="731"/>
      <c r="G33" s="470"/>
      <c r="H33" s="470"/>
      <c r="I33" s="470"/>
      <c r="J33" s="470"/>
      <c r="K33" s="470"/>
    </row>
    <row r="34" spans="1:11" x14ac:dyDescent="0.3">
      <c r="A34" s="625"/>
      <c r="B34" s="475"/>
      <c r="C34" s="483"/>
      <c r="D34" s="477"/>
      <c r="E34" s="751"/>
      <c r="F34" s="731"/>
      <c r="G34" s="470"/>
      <c r="H34" s="470"/>
      <c r="I34" s="470"/>
      <c r="J34" s="470"/>
      <c r="K34" s="470"/>
    </row>
    <row r="35" spans="1:11" x14ac:dyDescent="0.3">
      <c r="A35" s="625"/>
      <c r="B35" s="475"/>
      <c r="C35" s="483"/>
      <c r="D35" s="477"/>
      <c r="E35" s="751"/>
      <c r="F35" s="731"/>
      <c r="G35" s="470"/>
      <c r="H35" s="470"/>
      <c r="I35" s="470"/>
      <c r="J35" s="470"/>
      <c r="K35" s="470"/>
    </row>
    <row r="36" spans="1:11" x14ac:dyDescent="0.3">
      <c r="A36" s="625"/>
      <c r="B36" s="475"/>
      <c r="C36" s="483"/>
      <c r="D36" s="477"/>
      <c r="E36" s="751"/>
      <c r="F36" s="731"/>
      <c r="G36" s="470"/>
      <c r="H36" s="470"/>
      <c r="I36" s="470"/>
      <c r="J36" s="470"/>
      <c r="K36" s="470"/>
    </row>
    <row r="37" spans="1:11" x14ac:dyDescent="0.3">
      <c r="A37" s="626"/>
      <c r="B37" s="475"/>
      <c r="C37" s="752" t="s">
        <v>48</v>
      </c>
      <c r="D37" s="477"/>
      <c r="E37" s="751"/>
      <c r="F37" s="731"/>
      <c r="G37" s="470"/>
      <c r="H37" s="470"/>
      <c r="I37" s="470"/>
      <c r="J37" s="470"/>
      <c r="K37" s="470"/>
    </row>
    <row r="38" spans="1:11" x14ac:dyDescent="0.3">
      <c r="A38" s="625"/>
      <c r="B38" s="475"/>
      <c r="C38" s="752" t="s">
        <v>137</v>
      </c>
      <c r="D38" s="477"/>
      <c r="E38" s="751"/>
      <c r="F38" s="731"/>
      <c r="G38" s="470"/>
      <c r="H38" s="470"/>
      <c r="I38" s="470"/>
      <c r="J38" s="470"/>
      <c r="K38" s="470"/>
    </row>
    <row r="39" spans="1:11" x14ac:dyDescent="0.3">
      <c r="A39" s="626">
        <v>45579</v>
      </c>
      <c r="B39" s="625">
        <v>4</v>
      </c>
      <c r="C39" s="483" t="s">
        <v>154</v>
      </c>
      <c r="D39" s="477">
        <v>-2000</v>
      </c>
      <c r="E39" s="751"/>
      <c r="F39" s="731"/>
      <c r="G39" s="470"/>
      <c r="H39" s="470"/>
      <c r="I39" s="470"/>
      <c r="J39" s="470"/>
      <c r="K39" s="470"/>
    </row>
    <row r="40" spans="1:11" x14ac:dyDescent="0.3">
      <c r="A40" s="626">
        <v>45596</v>
      </c>
      <c r="B40" s="625">
        <v>5</v>
      </c>
      <c r="C40" s="483" t="s">
        <v>154</v>
      </c>
      <c r="D40" s="477">
        <v>-2000</v>
      </c>
      <c r="E40" s="751"/>
      <c r="F40" s="731"/>
      <c r="G40" s="470"/>
      <c r="H40" s="470"/>
      <c r="I40" s="470"/>
      <c r="J40" s="470"/>
      <c r="K40" s="470"/>
    </row>
    <row r="41" spans="1:11" x14ac:dyDescent="0.3">
      <c r="A41" s="626"/>
      <c r="B41" s="475"/>
      <c r="C41" s="483"/>
      <c r="D41" s="477"/>
      <c r="E41" s="751"/>
      <c r="F41" s="731"/>
      <c r="G41" s="470"/>
      <c r="H41" s="470"/>
      <c r="I41" s="470"/>
      <c r="J41" s="470"/>
      <c r="K41" s="470"/>
    </row>
    <row r="42" spans="1:11" ht="14.4" thickBot="1" x14ac:dyDescent="0.35">
      <c r="A42" s="631"/>
      <c r="B42" s="632"/>
      <c r="C42" s="753"/>
      <c r="D42" s="521"/>
      <c r="E42" s="751"/>
      <c r="F42" s="731"/>
      <c r="G42" s="470"/>
      <c r="H42" s="470"/>
      <c r="I42" s="470"/>
      <c r="J42" s="470"/>
      <c r="K42" s="470"/>
    </row>
    <row r="43" spans="1:11" ht="14.4" thickBot="1" x14ac:dyDescent="0.35">
      <c r="A43" s="474">
        <v>45596</v>
      </c>
      <c r="B43" s="559"/>
      <c r="C43" s="505" t="s">
        <v>138</v>
      </c>
      <c r="D43" s="560">
        <f>SUM(D29:D42)</f>
        <v>67993687</v>
      </c>
      <c r="E43" s="754"/>
      <c r="F43" s="731"/>
      <c r="G43" s="470"/>
      <c r="H43" s="470"/>
      <c r="I43" s="470"/>
      <c r="J43" s="470"/>
      <c r="K43" s="470"/>
    </row>
    <row r="44" spans="1:11" ht="14.4" thickBot="1" x14ac:dyDescent="0.35">
      <c r="A44" s="633"/>
      <c r="B44" s="729"/>
      <c r="C44" s="755" t="s">
        <v>138</v>
      </c>
      <c r="D44" s="630">
        <v>67993687</v>
      </c>
      <c r="E44" s="756"/>
      <c r="F44" s="731"/>
      <c r="G44" s="470"/>
      <c r="H44" s="470"/>
      <c r="I44" s="470"/>
      <c r="J44" s="470"/>
      <c r="K44" s="470"/>
    </row>
    <row r="45" spans="1:11" x14ac:dyDescent="0.3">
      <c r="A45" s="472"/>
      <c r="B45" s="472"/>
      <c r="C45" s="472"/>
      <c r="D45" s="624"/>
      <c r="E45" s="624"/>
      <c r="F45" s="470"/>
      <c r="G45" s="470"/>
      <c r="H45" s="470"/>
      <c r="I45" s="470"/>
      <c r="J45" s="470"/>
      <c r="K45" s="470"/>
    </row>
    <row r="46" spans="1:11" x14ac:dyDescent="0.3">
      <c r="A46" s="470"/>
      <c r="B46" s="470"/>
      <c r="C46" s="601" t="s">
        <v>139</v>
      </c>
      <c r="D46" s="553">
        <f>D43-D44</f>
        <v>0</v>
      </c>
      <c r="E46" s="553"/>
      <c r="F46" s="470"/>
      <c r="G46" s="470"/>
      <c r="H46" s="470"/>
      <c r="I46" s="470"/>
      <c r="J46" s="470"/>
      <c r="K46" s="470"/>
    </row>
    <row r="47" spans="1:11" x14ac:dyDescent="0.3">
      <c r="A47" s="470"/>
      <c r="B47" s="470"/>
      <c r="C47" s="470" t="s">
        <v>140</v>
      </c>
      <c r="D47" s="553"/>
      <c r="E47" s="553"/>
      <c r="F47" s="470"/>
      <c r="G47" s="470"/>
      <c r="H47" s="470"/>
      <c r="I47" s="470"/>
      <c r="J47" s="470"/>
      <c r="K47" s="470"/>
    </row>
    <row r="48" spans="1:11" x14ac:dyDescent="0.3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</row>
    <row r="49" spans="1:11" x14ac:dyDescent="0.3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</row>
    <row r="50" spans="1:11" x14ac:dyDescent="0.3">
      <c r="A50" s="470"/>
      <c r="B50" s="470"/>
      <c r="C50" s="470"/>
      <c r="D50" s="470"/>
      <c r="E50" s="470"/>
      <c r="F50" s="470"/>
      <c r="G50" s="470"/>
      <c r="H50" s="470"/>
      <c r="I50" s="470"/>
      <c r="J50" s="470"/>
      <c r="K50" s="470"/>
    </row>
    <row r="51" spans="1:11" x14ac:dyDescent="0.3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70"/>
    </row>
    <row r="52" spans="1:11" x14ac:dyDescent="0.3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</row>
    <row r="53" spans="1:11" x14ac:dyDescent="0.3">
      <c r="A53" s="470"/>
      <c r="B53" s="470"/>
      <c r="C53" s="470"/>
      <c r="D53" s="470"/>
      <c r="E53" s="470"/>
      <c r="F53" s="470"/>
      <c r="G53" s="470"/>
      <c r="H53" s="470"/>
      <c r="I53" s="470"/>
      <c r="J53" s="470"/>
      <c r="K53" s="470"/>
    </row>
    <row r="54" spans="1:11" x14ac:dyDescent="0.3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470"/>
    </row>
    <row r="55" spans="1:11" x14ac:dyDescent="0.3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</row>
    <row r="56" spans="1:11" x14ac:dyDescent="0.3">
      <c r="A56" s="470"/>
      <c r="B56" s="470"/>
      <c r="C56" s="470"/>
      <c r="D56" s="470"/>
      <c r="E56" s="470"/>
      <c r="F56" s="470"/>
      <c r="G56" s="470"/>
      <c r="H56" s="470"/>
      <c r="I56" s="470"/>
      <c r="J56" s="470"/>
      <c r="K56" s="470"/>
    </row>
    <row r="57" spans="1:11" x14ac:dyDescent="0.3">
      <c r="A57" s="470"/>
      <c r="B57" s="470"/>
      <c r="C57" s="470"/>
      <c r="D57" s="470"/>
      <c r="E57" s="470"/>
      <c r="F57" s="470"/>
      <c r="G57" s="470"/>
      <c r="H57" s="470"/>
      <c r="I57" s="470"/>
      <c r="J57" s="470"/>
      <c r="K57" s="470"/>
    </row>
    <row r="58" spans="1:11" x14ac:dyDescent="0.3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</row>
    <row r="59" spans="1:11" x14ac:dyDescent="0.3">
      <c r="A59" s="470"/>
      <c r="B59" s="470"/>
      <c r="C59" s="470"/>
      <c r="D59" s="470"/>
      <c r="E59" s="470"/>
      <c r="F59" s="470"/>
      <c r="G59" s="470"/>
      <c r="H59" s="470"/>
      <c r="I59" s="470"/>
      <c r="J59" s="470"/>
      <c r="K59" s="470"/>
    </row>
    <row r="60" spans="1:11" x14ac:dyDescent="0.3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</row>
    <row r="61" spans="1:11" x14ac:dyDescent="0.3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</row>
    <row r="62" spans="1:11" x14ac:dyDescent="0.3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470"/>
    </row>
    <row r="63" spans="1:11" x14ac:dyDescent="0.3">
      <c r="A63" s="470"/>
      <c r="B63" s="470"/>
      <c r="C63" s="470"/>
      <c r="D63" s="470"/>
      <c r="E63" s="470"/>
      <c r="F63" s="470"/>
      <c r="G63" s="470"/>
      <c r="H63" s="470"/>
      <c r="I63" s="470"/>
      <c r="J63" s="470"/>
      <c r="K63" s="470"/>
    </row>
    <row r="64" spans="1:11" x14ac:dyDescent="0.3">
      <c r="A64" s="470"/>
      <c r="B64" s="470"/>
      <c r="C64" s="470"/>
      <c r="D64" s="470"/>
      <c r="E64" s="470"/>
      <c r="F64" s="470"/>
      <c r="G64" s="470"/>
      <c r="H64" s="470"/>
      <c r="I64" s="470"/>
      <c r="J64" s="470"/>
      <c r="K64" s="470"/>
    </row>
    <row r="65" spans="1:11" x14ac:dyDescent="0.3">
      <c r="A65" s="470"/>
      <c r="B65" s="470"/>
      <c r="C65" s="470"/>
      <c r="D65" s="470"/>
      <c r="E65" s="470"/>
      <c r="F65" s="470"/>
      <c r="G65" s="470"/>
      <c r="H65" s="470"/>
      <c r="I65" s="470"/>
      <c r="J65" s="470"/>
      <c r="K65" s="470"/>
    </row>
    <row r="66" spans="1:11" x14ac:dyDescent="0.3">
      <c r="A66" s="470"/>
      <c r="B66" s="470"/>
      <c r="C66" s="470"/>
      <c r="D66" s="470"/>
      <c r="E66" s="470"/>
      <c r="F66" s="470"/>
      <c r="G66" s="470"/>
      <c r="H66" s="470"/>
      <c r="I66" s="470"/>
      <c r="J66" s="470"/>
      <c r="K66" s="470"/>
    </row>
    <row r="67" spans="1:11" x14ac:dyDescent="0.3">
      <c r="A67" s="470"/>
      <c r="B67" s="470"/>
      <c r="C67" s="470"/>
      <c r="D67" s="470"/>
      <c r="E67" s="470"/>
      <c r="F67" s="470"/>
      <c r="G67" s="470"/>
      <c r="H67" s="470"/>
      <c r="I67" s="470"/>
      <c r="J67" s="470"/>
      <c r="K67" s="470"/>
    </row>
    <row r="68" spans="1:11" x14ac:dyDescent="0.3">
      <c r="A68" s="470"/>
      <c r="B68" s="470"/>
      <c r="C68" s="470"/>
      <c r="D68" s="470"/>
      <c r="E68" s="470"/>
      <c r="F68" s="470"/>
      <c r="G68" s="470"/>
      <c r="H68" s="470"/>
      <c r="I68" s="470"/>
      <c r="J68" s="470"/>
      <c r="K68" s="470"/>
    </row>
    <row r="69" spans="1:11" x14ac:dyDescent="0.3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</row>
    <row r="70" spans="1:11" x14ac:dyDescent="0.3">
      <c r="A70" s="470"/>
      <c r="B70" s="470"/>
      <c r="C70" s="470"/>
      <c r="D70" s="470"/>
      <c r="E70" s="470"/>
      <c r="F70" s="470"/>
      <c r="G70" s="470"/>
      <c r="H70" s="470"/>
      <c r="I70" s="470"/>
      <c r="J70" s="470"/>
      <c r="K70" s="470"/>
    </row>
    <row r="71" spans="1:11" x14ac:dyDescent="0.3">
      <c r="A71" s="470"/>
      <c r="B71" s="470"/>
      <c r="C71" s="470"/>
      <c r="D71" s="470"/>
      <c r="E71" s="470"/>
      <c r="F71" s="470"/>
      <c r="G71" s="470"/>
      <c r="H71" s="470"/>
      <c r="I71" s="470"/>
      <c r="J71" s="470"/>
      <c r="K71" s="470"/>
    </row>
    <row r="72" spans="1:11" x14ac:dyDescent="0.3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</row>
    <row r="73" spans="1:11" x14ac:dyDescent="0.3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</row>
    <row r="74" spans="1:11" x14ac:dyDescent="0.3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</row>
    <row r="75" spans="1:11" x14ac:dyDescent="0.3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</row>
    <row r="76" spans="1:11" x14ac:dyDescent="0.3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</row>
    <row r="77" spans="1:11" x14ac:dyDescent="0.3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</row>
    <row r="78" spans="1:11" x14ac:dyDescent="0.3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</row>
    <row r="79" spans="1:11" x14ac:dyDescent="0.3">
      <c r="A79" s="470"/>
      <c r="B79" s="470"/>
      <c r="C79" s="470"/>
      <c r="D79" s="470"/>
      <c r="E79" s="470"/>
      <c r="F79" s="470"/>
      <c r="G79" s="470"/>
      <c r="H79" s="470"/>
      <c r="I79" s="470"/>
      <c r="J79" s="470"/>
      <c r="K79" s="470"/>
    </row>
    <row r="80" spans="1:11" x14ac:dyDescent="0.3">
      <c r="A80" s="470"/>
      <c r="B80" s="470"/>
      <c r="C80" s="470"/>
      <c r="D80" s="470"/>
      <c r="E80" s="470"/>
      <c r="F80" s="470"/>
      <c r="G80" s="470"/>
      <c r="H80" s="470"/>
      <c r="I80" s="470"/>
      <c r="J80" s="470"/>
      <c r="K80" s="470"/>
    </row>
    <row r="81" spans="1:11" x14ac:dyDescent="0.3">
      <c r="A81" s="470"/>
      <c r="B81" s="470"/>
      <c r="C81" s="470"/>
      <c r="D81" s="470"/>
      <c r="E81" s="470"/>
      <c r="F81" s="470"/>
      <c r="G81" s="470"/>
      <c r="H81" s="470"/>
      <c r="I81" s="470"/>
      <c r="J81" s="470"/>
      <c r="K81" s="470"/>
    </row>
    <row r="82" spans="1:11" x14ac:dyDescent="0.3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</row>
    <row r="83" spans="1:11" x14ac:dyDescent="0.3">
      <c r="A83" s="470"/>
      <c r="B83" s="470"/>
      <c r="C83" s="470"/>
      <c r="D83" s="470"/>
      <c r="E83" s="470"/>
      <c r="F83" s="470"/>
      <c r="G83" s="470"/>
      <c r="H83" s="470"/>
      <c r="I83" s="470"/>
      <c r="J83" s="470"/>
      <c r="K83" s="470"/>
    </row>
    <row r="84" spans="1:11" x14ac:dyDescent="0.3">
      <c r="A84" s="470"/>
      <c r="B84" s="470"/>
      <c r="C84" s="470"/>
      <c r="D84" s="470"/>
      <c r="E84" s="470"/>
      <c r="F84" s="470"/>
      <c r="G84" s="470"/>
      <c r="H84" s="470"/>
      <c r="I84" s="470"/>
      <c r="J84" s="470"/>
      <c r="K84" s="470"/>
    </row>
    <row r="85" spans="1:11" x14ac:dyDescent="0.3">
      <c r="A85" s="470"/>
      <c r="B85" s="470"/>
      <c r="C85" s="470"/>
      <c r="D85" s="470"/>
      <c r="E85" s="470"/>
      <c r="F85" s="470"/>
      <c r="G85" s="470"/>
      <c r="H85" s="470"/>
      <c r="I85" s="470"/>
      <c r="J85" s="470"/>
      <c r="K85" s="470"/>
    </row>
    <row r="86" spans="1:11" x14ac:dyDescent="0.3">
      <c r="A86" s="470"/>
      <c r="B86" s="470"/>
      <c r="C86" s="470"/>
      <c r="D86" s="470"/>
      <c r="E86" s="470"/>
      <c r="F86" s="470"/>
      <c r="G86" s="470"/>
      <c r="H86" s="470"/>
      <c r="I86" s="470"/>
      <c r="J86" s="470"/>
      <c r="K86" s="470"/>
    </row>
    <row r="87" spans="1:11" x14ac:dyDescent="0.3">
      <c r="A87" s="470"/>
      <c r="B87" s="470"/>
      <c r="C87" s="470"/>
      <c r="D87" s="470"/>
      <c r="E87" s="470"/>
      <c r="F87" s="470"/>
      <c r="G87" s="470"/>
      <c r="H87" s="470"/>
      <c r="I87" s="470"/>
      <c r="J87" s="470"/>
      <c r="K87" s="470"/>
    </row>
    <row r="88" spans="1:11" x14ac:dyDescent="0.3">
      <c r="A88" s="472"/>
      <c r="B88" s="472"/>
      <c r="C88" s="472"/>
      <c r="D88" s="472"/>
      <c r="E88" s="472"/>
      <c r="F88" s="561"/>
    </row>
    <row r="89" spans="1:11" x14ac:dyDescent="0.3">
      <c r="A89" s="470"/>
      <c r="B89" s="470"/>
      <c r="C89" s="470"/>
      <c r="D89" s="470"/>
      <c r="E89" s="470"/>
      <c r="F89" s="475"/>
    </row>
    <row r="90" spans="1:11" x14ac:dyDescent="0.3">
      <c r="A90" s="470"/>
      <c r="B90" s="470"/>
      <c r="C90" s="470"/>
      <c r="D90" s="470"/>
      <c r="E90" s="470"/>
      <c r="F90" s="475"/>
    </row>
    <row r="91" spans="1:11" x14ac:dyDescent="0.3">
      <c r="A91" s="470"/>
      <c r="B91" s="470"/>
      <c r="C91" s="470"/>
      <c r="D91" s="470"/>
      <c r="E91" s="470"/>
      <c r="F91" s="475"/>
    </row>
    <row r="92" spans="1:11" x14ac:dyDescent="0.3">
      <c r="A92" s="470"/>
      <c r="B92" s="470"/>
      <c r="C92" s="470"/>
      <c r="D92" s="470"/>
      <c r="E92" s="470"/>
      <c r="F92" s="475"/>
    </row>
    <row r="93" spans="1:11" x14ac:dyDescent="0.3">
      <c r="A93" s="470"/>
      <c r="B93" s="470"/>
      <c r="C93" s="470"/>
      <c r="D93" s="470"/>
      <c r="E93" s="470"/>
      <c r="F93" s="475"/>
    </row>
    <row r="94" spans="1:11" x14ac:dyDescent="0.3">
      <c r="A94" s="470"/>
      <c r="B94" s="470"/>
      <c r="C94" s="470"/>
      <c r="D94" s="470"/>
      <c r="E94" s="470"/>
      <c r="F94" s="475"/>
    </row>
    <row r="95" spans="1:11" x14ac:dyDescent="0.3">
      <c r="A95" s="470"/>
      <c r="B95" s="470"/>
      <c r="C95" s="470"/>
      <c r="D95" s="470"/>
      <c r="E95" s="470"/>
      <c r="F95" s="475"/>
    </row>
    <row r="96" spans="1:11" x14ac:dyDescent="0.3">
      <c r="A96" s="470"/>
      <c r="B96" s="470"/>
      <c r="C96" s="470"/>
      <c r="D96" s="470"/>
      <c r="E96" s="470"/>
      <c r="F96" s="475"/>
    </row>
    <row r="97" spans="1:11" x14ac:dyDescent="0.3">
      <c r="A97" s="470"/>
      <c r="B97" s="470"/>
      <c r="C97" s="470"/>
      <c r="D97" s="470"/>
      <c r="E97" s="470"/>
      <c r="F97" s="475"/>
      <c r="G97" s="472"/>
      <c r="H97" s="472"/>
      <c r="I97" s="472"/>
      <c r="J97" s="472"/>
      <c r="K97" s="472"/>
    </row>
    <row r="98" spans="1:11" x14ac:dyDescent="0.3">
      <c r="A98" s="470"/>
      <c r="B98" s="470"/>
      <c r="C98" s="470"/>
      <c r="D98" s="470"/>
      <c r="E98" s="470"/>
      <c r="F98" s="475"/>
      <c r="G98" s="470"/>
      <c r="H98" s="470"/>
      <c r="I98" s="470"/>
      <c r="J98" s="470"/>
      <c r="K98" s="470"/>
    </row>
    <row r="99" spans="1:11" x14ac:dyDescent="0.3">
      <c r="A99" s="470"/>
      <c r="B99" s="470"/>
      <c r="C99" s="470"/>
      <c r="D99" s="470"/>
      <c r="E99" s="470"/>
      <c r="F99" s="475"/>
      <c r="G99" s="470"/>
      <c r="H99" s="470"/>
      <c r="I99" s="470"/>
      <c r="J99" s="470"/>
      <c r="K99" s="470"/>
    </row>
    <row r="100" spans="1:11" x14ac:dyDescent="0.3">
      <c r="A100" s="470"/>
      <c r="B100" s="470"/>
      <c r="C100" s="470"/>
      <c r="D100" s="470"/>
      <c r="E100" s="470"/>
      <c r="F100" s="475"/>
      <c r="G100" s="470"/>
      <c r="H100" s="470"/>
      <c r="I100" s="470"/>
      <c r="J100" s="470"/>
      <c r="K100" s="470"/>
    </row>
    <row r="101" spans="1:11" x14ac:dyDescent="0.3">
      <c r="A101" s="470"/>
      <c r="B101" s="470"/>
      <c r="C101" s="470"/>
      <c r="D101" s="470"/>
      <c r="E101" s="470"/>
      <c r="F101" s="475"/>
      <c r="G101" s="470"/>
      <c r="H101" s="470"/>
      <c r="I101" s="470"/>
      <c r="J101" s="470"/>
      <c r="K101" s="470"/>
    </row>
    <row r="102" spans="1:11" x14ac:dyDescent="0.3">
      <c r="A102" s="470"/>
      <c r="B102" s="470"/>
      <c r="C102" s="470"/>
      <c r="D102" s="470"/>
      <c r="E102" s="470"/>
      <c r="F102" s="475"/>
      <c r="G102" s="470"/>
      <c r="H102" s="470"/>
      <c r="I102" s="470"/>
      <c r="J102" s="470"/>
      <c r="K102" s="470"/>
    </row>
    <row r="103" spans="1:11" x14ac:dyDescent="0.3">
      <c r="A103" s="470"/>
      <c r="B103" s="470"/>
      <c r="C103" s="470"/>
      <c r="D103" s="470"/>
      <c r="E103" s="470"/>
      <c r="F103" s="475"/>
      <c r="G103" s="470"/>
      <c r="H103" s="470"/>
      <c r="I103" s="470"/>
      <c r="J103" s="470"/>
      <c r="K103" s="470"/>
    </row>
    <row r="104" spans="1:11" x14ac:dyDescent="0.3">
      <c r="A104" s="470"/>
      <c r="B104" s="470"/>
      <c r="C104" s="470"/>
      <c r="D104" s="470"/>
      <c r="E104" s="470"/>
      <c r="F104" s="475"/>
      <c r="G104" s="470"/>
      <c r="H104" s="470"/>
      <c r="I104" s="470"/>
      <c r="J104" s="470"/>
      <c r="K104" s="470"/>
    </row>
    <row r="105" spans="1:11" x14ac:dyDescent="0.3">
      <c r="A105" s="470"/>
      <c r="B105" s="470"/>
      <c r="C105" s="470"/>
      <c r="D105" s="470"/>
      <c r="E105" s="470"/>
      <c r="F105" s="475"/>
      <c r="G105" s="470"/>
      <c r="H105" s="470"/>
      <c r="I105" s="470"/>
      <c r="J105" s="470"/>
      <c r="K105" s="470"/>
    </row>
    <row r="106" spans="1:11" x14ac:dyDescent="0.3">
      <c r="A106" s="470"/>
      <c r="B106" s="470"/>
      <c r="C106" s="470"/>
      <c r="D106" s="470"/>
      <c r="E106" s="470"/>
      <c r="F106" s="475"/>
      <c r="G106" s="470"/>
      <c r="H106" s="470"/>
      <c r="I106" s="470"/>
      <c r="J106" s="470"/>
      <c r="K106" s="470"/>
    </row>
    <row r="107" spans="1:11" x14ac:dyDescent="0.3">
      <c r="A107" s="470"/>
      <c r="B107" s="470"/>
      <c r="C107" s="470"/>
      <c r="D107" s="470"/>
      <c r="E107" s="470"/>
      <c r="F107" s="475"/>
      <c r="G107" s="470"/>
      <c r="H107" s="470"/>
      <c r="I107" s="470"/>
      <c r="J107" s="470"/>
      <c r="K107" s="470"/>
    </row>
    <row r="108" spans="1:11" x14ac:dyDescent="0.3">
      <c r="A108" s="470"/>
      <c r="B108" s="470"/>
      <c r="C108" s="470"/>
      <c r="D108" s="470"/>
      <c r="E108" s="470"/>
      <c r="F108" s="475"/>
      <c r="G108" s="470"/>
      <c r="H108" s="470"/>
      <c r="I108" s="470"/>
      <c r="J108" s="470"/>
      <c r="K108" s="470"/>
    </row>
    <row r="109" spans="1:11" x14ac:dyDescent="0.3">
      <c r="A109" s="470"/>
      <c r="B109" s="470"/>
      <c r="C109" s="470"/>
      <c r="D109" s="470"/>
      <c r="E109" s="470"/>
      <c r="F109" s="475"/>
      <c r="G109" s="470"/>
      <c r="H109" s="470"/>
      <c r="I109" s="470"/>
      <c r="J109" s="470"/>
      <c r="K109" s="470"/>
    </row>
    <row r="110" spans="1:11" x14ac:dyDescent="0.3">
      <c r="A110" s="470"/>
      <c r="B110" s="470"/>
      <c r="C110" s="470"/>
      <c r="D110" s="470"/>
      <c r="E110" s="470"/>
      <c r="F110" s="475"/>
      <c r="G110" s="470"/>
      <c r="H110" s="470"/>
      <c r="I110" s="470"/>
      <c r="J110" s="470"/>
      <c r="K110" s="470"/>
    </row>
    <row r="111" spans="1:11" x14ac:dyDescent="0.3">
      <c r="A111" s="470"/>
      <c r="B111" s="470"/>
      <c r="C111" s="470"/>
      <c r="D111" s="470"/>
      <c r="E111" s="470"/>
      <c r="F111" s="475"/>
      <c r="G111" s="470"/>
      <c r="H111" s="470"/>
      <c r="I111" s="470"/>
      <c r="J111" s="470"/>
      <c r="K111" s="470"/>
    </row>
    <row r="112" spans="1:11" x14ac:dyDescent="0.3">
      <c r="A112" s="470"/>
      <c r="B112" s="470"/>
      <c r="C112" s="470"/>
      <c r="D112" s="470"/>
      <c r="E112" s="470"/>
      <c r="F112" s="475"/>
      <c r="G112" s="470"/>
      <c r="H112" s="470"/>
      <c r="I112" s="470"/>
      <c r="J112" s="470"/>
      <c r="K112" s="470"/>
    </row>
    <row r="113" spans="1:11" x14ac:dyDescent="0.3">
      <c r="A113" s="470"/>
      <c r="B113" s="470"/>
      <c r="C113" s="470"/>
      <c r="D113" s="470"/>
      <c r="E113" s="470"/>
      <c r="F113" s="475"/>
      <c r="G113" s="470"/>
      <c r="H113" s="470"/>
      <c r="I113" s="470"/>
      <c r="J113" s="470"/>
      <c r="K113" s="470"/>
    </row>
    <row r="114" spans="1:11" x14ac:dyDescent="0.3">
      <c r="A114" s="470"/>
      <c r="B114" s="470"/>
      <c r="C114" s="470"/>
      <c r="D114" s="470"/>
      <c r="E114" s="470"/>
      <c r="F114" s="475"/>
      <c r="G114" s="470"/>
      <c r="H114" s="470"/>
      <c r="I114" s="470"/>
      <c r="J114" s="470"/>
      <c r="K114" s="470"/>
    </row>
    <row r="115" spans="1:11" x14ac:dyDescent="0.3">
      <c r="A115" s="470"/>
      <c r="B115" s="470"/>
      <c r="C115" s="470"/>
      <c r="D115" s="470"/>
      <c r="E115" s="470"/>
      <c r="F115" s="475"/>
      <c r="G115" s="470"/>
      <c r="H115" s="470"/>
      <c r="I115" s="470"/>
      <c r="J115" s="470"/>
      <c r="K115" s="470"/>
    </row>
    <row r="116" spans="1:11" x14ac:dyDescent="0.3">
      <c r="A116" s="470"/>
      <c r="B116" s="470"/>
      <c r="C116" s="470"/>
      <c r="D116" s="470"/>
      <c r="E116" s="470"/>
      <c r="F116" s="475"/>
      <c r="G116" s="470"/>
      <c r="H116" s="470"/>
      <c r="I116" s="470"/>
      <c r="J116" s="470"/>
      <c r="K116" s="470"/>
    </row>
    <row r="117" spans="1:11" x14ac:dyDescent="0.3">
      <c r="A117" s="470"/>
      <c r="B117" s="470"/>
      <c r="C117" s="470"/>
      <c r="D117" s="470"/>
      <c r="E117" s="470"/>
      <c r="F117" s="475"/>
      <c r="G117" s="470"/>
      <c r="H117" s="470"/>
      <c r="I117" s="470"/>
      <c r="J117" s="470"/>
      <c r="K117" s="470"/>
    </row>
    <row r="118" spans="1:11" x14ac:dyDescent="0.3">
      <c r="A118" s="470"/>
      <c r="B118" s="470"/>
      <c r="C118" s="470"/>
      <c r="D118" s="470"/>
      <c r="E118" s="470"/>
      <c r="F118" s="475"/>
      <c r="G118" s="470"/>
      <c r="H118" s="470"/>
      <c r="I118" s="470"/>
      <c r="J118" s="470"/>
      <c r="K118" s="470"/>
    </row>
    <row r="119" spans="1:11" x14ac:dyDescent="0.3">
      <c r="A119" s="470"/>
      <c r="B119" s="470"/>
      <c r="C119" s="470"/>
      <c r="D119" s="470"/>
      <c r="E119" s="470"/>
      <c r="F119" s="475"/>
      <c r="G119" s="470"/>
      <c r="H119" s="470"/>
      <c r="I119" s="470"/>
      <c r="J119" s="470"/>
      <c r="K119" s="470"/>
    </row>
    <row r="120" spans="1:11" x14ac:dyDescent="0.3">
      <c r="A120" s="470"/>
      <c r="B120" s="470"/>
      <c r="C120" s="470"/>
      <c r="D120" s="470"/>
      <c r="E120" s="470"/>
      <c r="F120" s="475"/>
      <c r="G120" s="470"/>
      <c r="H120" s="470"/>
      <c r="I120" s="470"/>
      <c r="J120" s="470"/>
      <c r="K120" s="470"/>
    </row>
    <row r="121" spans="1:11" x14ac:dyDescent="0.3">
      <c r="A121" s="470"/>
      <c r="B121" s="470"/>
      <c r="C121" s="470"/>
      <c r="D121" s="470"/>
      <c r="E121" s="470"/>
      <c r="F121" s="475"/>
      <c r="G121" s="470"/>
      <c r="H121" s="470"/>
      <c r="I121" s="470"/>
      <c r="J121" s="470"/>
      <c r="K121" s="470"/>
    </row>
    <row r="122" spans="1:11" x14ac:dyDescent="0.3">
      <c r="A122" s="470"/>
      <c r="B122" s="470"/>
      <c r="C122" s="470"/>
      <c r="D122" s="470"/>
      <c r="E122" s="470"/>
      <c r="F122" s="475"/>
      <c r="G122" s="470"/>
      <c r="H122" s="470"/>
      <c r="I122" s="470"/>
      <c r="J122" s="470"/>
      <c r="K122" s="470"/>
    </row>
    <row r="123" spans="1:11" x14ac:dyDescent="0.3">
      <c r="A123" s="470"/>
      <c r="B123" s="470"/>
      <c r="C123" s="470"/>
      <c r="D123" s="470"/>
      <c r="E123" s="470"/>
      <c r="F123" s="475"/>
      <c r="G123" s="470"/>
      <c r="H123" s="470"/>
      <c r="I123" s="470"/>
      <c r="J123" s="470"/>
      <c r="K123" s="470"/>
    </row>
    <row r="124" spans="1:11" x14ac:dyDescent="0.3">
      <c r="A124" s="470"/>
      <c r="B124" s="470"/>
      <c r="C124" s="470"/>
      <c r="D124" s="470"/>
      <c r="E124" s="470"/>
      <c r="F124" s="475"/>
      <c r="G124" s="470"/>
      <c r="H124" s="470"/>
      <c r="I124" s="470"/>
      <c r="J124" s="470"/>
      <c r="K124" s="470"/>
    </row>
    <row r="125" spans="1:11" x14ac:dyDescent="0.3">
      <c r="A125" s="470"/>
      <c r="B125" s="470"/>
      <c r="C125" s="470"/>
      <c r="D125" s="470"/>
      <c r="E125" s="470"/>
      <c r="F125" s="475"/>
      <c r="G125" s="470"/>
      <c r="H125" s="470"/>
      <c r="I125" s="470"/>
      <c r="J125" s="470"/>
      <c r="K125" s="470"/>
    </row>
    <row r="126" spans="1:11" x14ac:dyDescent="0.3">
      <c r="A126" s="470"/>
      <c r="B126" s="470"/>
      <c r="C126" s="470"/>
      <c r="D126" s="470"/>
      <c r="E126" s="470"/>
      <c r="F126" s="475"/>
      <c r="G126" s="470"/>
      <c r="H126" s="470"/>
      <c r="I126" s="470"/>
      <c r="J126" s="470"/>
      <c r="K126" s="470"/>
    </row>
    <row r="127" spans="1:11" x14ac:dyDescent="0.3">
      <c r="A127" s="470"/>
      <c r="B127" s="470"/>
      <c r="C127" s="470"/>
      <c r="D127" s="470"/>
      <c r="E127" s="470"/>
      <c r="F127" s="475"/>
      <c r="G127" s="470"/>
      <c r="H127" s="470"/>
      <c r="I127" s="470"/>
      <c r="J127" s="470"/>
      <c r="K127" s="470"/>
    </row>
    <row r="128" spans="1:11" x14ac:dyDescent="0.3">
      <c r="A128" s="470"/>
      <c r="B128" s="470"/>
      <c r="C128" s="470"/>
      <c r="D128" s="470"/>
      <c r="E128" s="470"/>
      <c r="F128" s="475"/>
      <c r="G128" s="470"/>
      <c r="H128" s="470"/>
      <c r="I128" s="470"/>
      <c r="J128" s="470"/>
      <c r="K128" s="470"/>
    </row>
    <row r="129" spans="1:11" x14ac:dyDescent="0.3">
      <c r="A129" s="470"/>
      <c r="B129" s="470"/>
      <c r="C129" s="470"/>
      <c r="D129" s="470"/>
      <c r="E129" s="470"/>
      <c r="F129" s="475"/>
      <c r="G129" s="470"/>
      <c r="H129" s="470"/>
      <c r="I129" s="470"/>
      <c r="J129" s="470"/>
      <c r="K129" s="470"/>
    </row>
    <row r="130" spans="1:11" x14ac:dyDescent="0.3">
      <c r="A130" s="470"/>
      <c r="B130" s="470"/>
      <c r="C130" s="470"/>
      <c r="D130" s="470"/>
      <c r="E130" s="470"/>
      <c r="F130" s="470"/>
      <c r="G130" s="472"/>
      <c r="H130" s="472"/>
      <c r="I130" s="472"/>
      <c r="J130" s="472"/>
    </row>
    <row r="131" spans="1:11" x14ac:dyDescent="0.3">
      <c r="A131" s="470"/>
      <c r="B131" s="470"/>
      <c r="C131" s="470"/>
      <c r="D131" s="470"/>
      <c r="E131" s="470"/>
      <c r="F131" s="470"/>
      <c r="G131" s="470"/>
      <c r="H131" s="470"/>
      <c r="I131" s="470"/>
      <c r="J131" s="470"/>
    </row>
    <row r="132" spans="1:11" x14ac:dyDescent="0.3">
      <c r="A132" s="470"/>
      <c r="B132" s="470"/>
      <c r="C132" s="470"/>
      <c r="D132" s="470"/>
      <c r="E132" s="470"/>
      <c r="F132" s="470"/>
      <c r="G132" s="470"/>
      <c r="H132" s="470"/>
      <c r="I132" s="470"/>
      <c r="J132" s="470"/>
    </row>
    <row r="133" spans="1:11" x14ac:dyDescent="0.3">
      <c r="A133" s="470"/>
      <c r="B133" s="470"/>
      <c r="C133" s="470"/>
      <c r="D133" s="470"/>
      <c r="E133" s="470"/>
      <c r="F133" s="470"/>
      <c r="G133" s="470"/>
      <c r="H133" s="470"/>
      <c r="I133" s="470"/>
      <c r="J133" s="470"/>
    </row>
    <row r="134" spans="1:11" x14ac:dyDescent="0.3">
      <c r="A134" s="470"/>
      <c r="B134" s="470"/>
      <c r="C134" s="470"/>
      <c r="D134" s="470"/>
      <c r="E134" s="470"/>
      <c r="F134" s="470"/>
      <c r="G134" s="470"/>
      <c r="H134" s="470"/>
      <c r="I134" s="470"/>
      <c r="J134" s="470"/>
    </row>
    <row r="135" spans="1:11" x14ac:dyDescent="0.3">
      <c r="A135" s="470"/>
      <c r="B135" s="470"/>
      <c r="C135" s="470"/>
      <c r="D135" s="470"/>
      <c r="E135" s="470"/>
      <c r="F135" s="470"/>
      <c r="G135" s="470"/>
      <c r="H135" s="470"/>
      <c r="I135" s="470"/>
      <c r="J135" s="470"/>
    </row>
    <row r="136" spans="1:11" x14ac:dyDescent="0.3">
      <c r="A136" s="470"/>
      <c r="B136" s="470"/>
      <c r="C136" s="470"/>
      <c r="D136" s="470"/>
      <c r="E136" s="470"/>
      <c r="F136" s="470"/>
      <c r="G136" s="470"/>
      <c r="H136" s="470"/>
      <c r="I136" s="470"/>
      <c r="J136" s="470"/>
    </row>
    <row r="137" spans="1:11" x14ac:dyDescent="0.3">
      <c r="A137" s="470"/>
      <c r="B137" s="470"/>
      <c r="C137" s="470"/>
      <c r="D137" s="470"/>
      <c r="E137" s="470"/>
      <c r="F137" s="470"/>
      <c r="G137" s="470"/>
      <c r="H137" s="470"/>
      <c r="I137" s="470"/>
      <c r="J137" s="470"/>
    </row>
    <row r="138" spans="1:11" x14ac:dyDescent="0.3">
      <c r="A138" s="470"/>
      <c r="B138" s="470"/>
      <c r="C138" s="470"/>
      <c r="D138" s="470"/>
      <c r="E138" s="470"/>
      <c r="F138" s="470"/>
      <c r="G138" s="470"/>
      <c r="H138" s="470"/>
      <c r="I138" s="470"/>
      <c r="J138" s="470"/>
    </row>
    <row r="139" spans="1:11" x14ac:dyDescent="0.3">
      <c r="A139" s="470"/>
      <c r="B139" s="470"/>
      <c r="C139" s="470"/>
      <c r="D139" s="470"/>
      <c r="E139" s="470"/>
      <c r="F139" s="470"/>
      <c r="G139" s="470"/>
      <c r="H139" s="470"/>
      <c r="I139" s="470"/>
      <c r="J139" s="470"/>
    </row>
    <row r="140" spans="1:11" x14ac:dyDescent="0.3">
      <c r="A140" s="470"/>
      <c r="B140" s="470"/>
      <c r="C140" s="470"/>
      <c r="D140" s="470"/>
      <c r="E140" s="470"/>
      <c r="F140" s="470"/>
      <c r="G140" s="470"/>
      <c r="H140" s="470"/>
      <c r="I140" s="470"/>
      <c r="J140" s="470"/>
    </row>
    <row r="141" spans="1:11" x14ac:dyDescent="0.3">
      <c r="A141" s="470"/>
      <c r="B141" s="470"/>
      <c r="C141" s="470"/>
      <c r="D141" s="470"/>
      <c r="E141" s="470"/>
      <c r="F141" s="470"/>
      <c r="G141" s="470"/>
      <c r="H141" s="470"/>
      <c r="I141" s="470"/>
      <c r="J141" s="470"/>
    </row>
    <row r="142" spans="1:11" x14ac:dyDescent="0.3">
      <c r="A142" s="470"/>
      <c r="B142" s="470"/>
      <c r="C142" s="470"/>
      <c r="D142" s="470"/>
      <c r="E142" s="470"/>
      <c r="F142" s="470"/>
      <c r="G142" s="470"/>
      <c r="H142" s="470"/>
      <c r="I142" s="470"/>
      <c r="J142" s="470"/>
    </row>
    <row r="143" spans="1:11" x14ac:dyDescent="0.3">
      <c r="A143" s="470"/>
      <c r="B143" s="470"/>
      <c r="C143" s="470"/>
      <c r="D143" s="470"/>
      <c r="E143" s="470"/>
      <c r="F143" s="470"/>
      <c r="G143" s="470"/>
      <c r="H143" s="470"/>
      <c r="I143" s="470"/>
      <c r="J143" s="470"/>
    </row>
    <row r="144" spans="1:11" x14ac:dyDescent="0.3">
      <c r="A144" s="470"/>
      <c r="B144" s="470"/>
      <c r="C144" s="470"/>
      <c r="D144" s="470"/>
      <c r="E144" s="470"/>
      <c r="F144" s="470"/>
      <c r="G144" s="470"/>
      <c r="H144" s="470"/>
      <c r="I144" s="470"/>
      <c r="J144" s="470"/>
    </row>
    <row r="145" spans="1:10" x14ac:dyDescent="0.3">
      <c r="A145" s="470"/>
      <c r="B145" s="470"/>
      <c r="C145" s="470"/>
      <c r="D145" s="470"/>
      <c r="E145" s="470"/>
      <c r="F145" s="470"/>
      <c r="G145" s="470"/>
      <c r="H145" s="470"/>
      <c r="I145" s="470"/>
      <c r="J145" s="470"/>
    </row>
    <row r="146" spans="1:10" x14ac:dyDescent="0.3">
      <c r="A146" s="470"/>
      <c r="B146" s="470"/>
      <c r="C146" s="470"/>
      <c r="D146" s="470"/>
      <c r="E146" s="470"/>
      <c r="F146" s="470"/>
      <c r="G146" s="470"/>
      <c r="H146" s="470"/>
      <c r="I146" s="470"/>
      <c r="J146" s="470"/>
    </row>
    <row r="147" spans="1:10" x14ac:dyDescent="0.3">
      <c r="A147" s="470"/>
      <c r="B147" s="470"/>
      <c r="C147" s="470"/>
      <c r="D147" s="470"/>
      <c r="E147" s="470"/>
      <c r="F147" s="470"/>
      <c r="G147" s="470"/>
      <c r="H147" s="470"/>
      <c r="I147" s="470"/>
      <c r="J147" s="470"/>
    </row>
    <row r="148" spans="1:10" x14ac:dyDescent="0.3">
      <c r="A148" s="470"/>
      <c r="B148" s="470"/>
      <c r="C148" s="470"/>
      <c r="D148" s="470"/>
      <c r="E148" s="470"/>
      <c r="F148" s="470"/>
      <c r="G148" s="470"/>
      <c r="H148" s="470"/>
      <c r="I148" s="470"/>
      <c r="J148" s="470"/>
    </row>
    <row r="149" spans="1:10" x14ac:dyDescent="0.3">
      <c r="A149" s="470"/>
      <c r="B149" s="470"/>
      <c r="C149" s="470"/>
      <c r="D149" s="470"/>
      <c r="E149" s="470"/>
      <c r="F149" s="470"/>
      <c r="G149" s="470"/>
      <c r="H149" s="470"/>
      <c r="I149" s="470"/>
      <c r="J149" s="470"/>
    </row>
    <row r="150" spans="1:10" x14ac:dyDescent="0.3">
      <c r="A150" s="470"/>
      <c r="B150" s="470"/>
      <c r="C150" s="470"/>
      <c r="D150" s="470"/>
      <c r="E150" s="470"/>
      <c r="F150" s="470"/>
      <c r="G150" s="470"/>
      <c r="H150" s="470"/>
      <c r="I150" s="470"/>
      <c r="J150" s="470"/>
    </row>
    <row r="151" spans="1:10" x14ac:dyDescent="0.3">
      <c r="A151" s="470"/>
      <c r="B151" s="470"/>
      <c r="C151" s="470"/>
      <c r="D151" s="470"/>
      <c r="E151" s="470"/>
      <c r="F151" s="470"/>
      <c r="G151" s="470"/>
      <c r="H151" s="470"/>
      <c r="I151" s="470"/>
      <c r="J151" s="470"/>
    </row>
    <row r="152" spans="1:10" x14ac:dyDescent="0.3">
      <c r="A152" s="470"/>
      <c r="B152" s="470"/>
      <c r="C152" s="470"/>
      <c r="D152" s="470"/>
      <c r="E152" s="470"/>
      <c r="F152" s="470"/>
      <c r="G152" s="470"/>
      <c r="H152" s="470"/>
      <c r="I152" s="470"/>
      <c r="J152" s="470"/>
    </row>
    <row r="153" spans="1:10" x14ac:dyDescent="0.3">
      <c r="A153" s="470"/>
      <c r="B153" s="470"/>
      <c r="C153" s="470"/>
      <c r="D153" s="470"/>
      <c r="E153" s="470"/>
      <c r="F153" s="470"/>
      <c r="G153" s="470"/>
      <c r="H153" s="470"/>
      <c r="I153" s="470"/>
      <c r="J153" s="470"/>
    </row>
    <row r="154" spans="1:10" x14ac:dyDescent="0.3">
      <c r="A154" s="470"/>
      <c r="B154" s="470"/>
      <c r="C154" s="470"/>
      <c r="D154" s="470"/>
      <c r="E154" s="470"/>
      <c r="F154" s="470"/>
      <c r="G154" s="470"/>
      <c r="H154" s="470"/>
      <c r="I154" s="470"/>
      <c r="J154" s="470"/>
    </row>
    <row r="155" spans="1:10" x14ac:dyDescent="0.3">
      <c r="A155" s="470"/>
      <c r="B155" s="470"/>
      <c r="C155" s="470"/>
      <c r="D155" s="470"/>
      <c r="E155" s="470"/>
      <c r="F155" s="470"/>
      <c r="G155" s="470"/>
      <c r="H155" s="470"/>
      <c r="I155" s="470"/>
      <c r="J155" s="470"/>
    </row>
    <row r="156" spans="1:10" x14ac:dyDescent="0.3">
      <c r="A156" s="470"/>
      <c r="B156" s="470"/>
      <c r="C156" s="470"/>
      <c r="D156" s="470"/>
      <c r="E156" s="470"/>
      <c r="F156" s="470"/>
      <c r="G156" s="470"/>
      <c r="H156" s="470"/>
      <c r="I156" s="470"/>
      <c r="J156" s="470"/>
    </row>
    <row r="157" spans="1:10" x14ac:dyDescent="0.3">
      <c r="A157" s="470"/>
      <c r="B157" s="470"/>
      <c r="C157" s="470"/>
      <c r="D157" s="470"/>
      <c r="E157" s="470"/>
      <c r="F157" s="470"/>
      <c r="G157" s="470"/>
      <c r="H157" s="470"/>
      <c r="I157" s="470"/>
      <c r="J157" s="470"/>
    </row>
    <row r="158" spans="1:10" x14ac:dyDescent="0.3">
      <c r="A158" s="470"/>
      <c r="B158" s="470"/>
      <c r="C158" s="470"/>
      <c r="D158" s="470"/>
      <c r="E158" s="470"/>
      <c r="F158" s="470"/>
      <c r="G158" s="470"/>
      <c r="H158" s="470"/>
      <c r="I158" s="470"/>
      <c r="J158" s="470"/>
    </row>
    <row r="159" spans="1:10" x14ac:dyDescent="0.3">
      <c r="A159" s="470"/>
      <c r="B159" s="470"/>
      <c r="C159" s="470"/>
      <c r="D159" s="470"/>
      <c r="E159" s="470"/>
      <c r="F159" s="470"/>
      <c r="G159" s="470"/>
      <c r="H159" s="470"/>
      <c r="I159" s="470"/>
      <c r="J159" s="470"/>
    </row>
    <row r="160" spans="1:10" x14ac:dyDescent="0.3">
      <c r="A160" s="470"/>
      <c r="B160" s="470"/>
      <c r="C160" s="470"/>
      <c r="D160" s="470"/>
      <c r="E160" s="470"/>
      <c r="F160" s="470"/>
      <c r="G160" s="470"/>
      <c r="H160" s="470"/>
      <c r="I160" s="470"/>
      <c r="J160" s="470"/>
    </row>
    <row r="161" spans="1:10" x14ac:dyDescent="0.3">
      <c r="A161" s="470"/>
      <c r="B161" s="470"/>
      <c r="C161" s="470"/>
      <c r="D161" s="470"/>
      <c r="E161" s="470"/>
      <c r="F161" s="470"/>
      <c r="G161" s="470"/>
      <c r="H161" s="470"/>
      <c r="I161" s="470"/>
      <c r="J161" s="470"/>
    </row>
    <row r="162" spans="1:10" x14ac:dyDescent="0.3">
      <c r="A162" s="470"/>
      <c r="B162" s="470"/>
      <c r="C162" s="470"/>
      <c r="D162" s="470"/>
      <c r="E162" s="470"/>
      <c r="F162" s="470"/>
      <c r="G162" s="470"/>
      <c r="H162" s="470"/>
      <c r="I162" s="470"/>
      <c r="J162" s="470"/>
    </row>
    <row r="163" spans="1:10" x14ac:dyDescent="0.3">
      <c r="A163" s="470"/>
      <c r="B163" s="470"/>
      <c r="C163" s="470"/>
      <c r="D163" s="470"/>
      <c r="E163" s="470"/>
      <c r="F163" s="470"/>
      <c r="G163" s="470"/>
      <c r="H163" s="470"/>
      <c r="I163" s="470"/>
      <c r="J163" s="470"/>
    </row>
    <row r="164" spans="1:10" x14ac:dyDescent="0.3">
      <c r="A164" s="470"/>
      <c r="B164" s="470"/>
      <c r="C164" s="470"/>
      <c r="D164" s="470"/>
      <c r="E164" s="470"/>
      <c r="F164" s="470"/>
      <c r="G164" s="470"/>
      <c r="H164" s="470"/>
      <c r="I164" s="470"/>
      <c r="J164" s="470"/>
    </row>
    <row r="165" spans="1:10" x14ac:dyDescent="0.3">
      <c r="A165" s="470"/>
      <c r="B165" s="470"/>
      <c r="C165" s="470"/>
      <c r="D165" s="470"/>
      <c r="E165" s="470"/>
      <c r="F165" s="470"/>
      <c r="G165" s="470"/>
      <c r="H165" s="470"/>
      <c r="I165" s="470"/>
      <c r="J165" s="470"/>
    </row>
    <row r="166" spans="1:10" x14ac:dyDescent="0.3">
      <c r="A166" s="470"/>
      <c r="B166" s="470"/>
      <c r="C166" s="470"/>
      <c r="D166" s="470"/>
      <c r="E166" s="470"/>
      <c r="F166" s="470"/>
      <c r="G166" s="470"/>
      <c r="H166" s="470"/>
      <c r="I166" s="470"/>
      <c r="J166" s="470"/>
    </row>
    <row r="167" spans="1:10" x14ac:dyDescent="0.3">
      <c r="A167" s="470"/>
      <c r="B167" s="470"/>
      <c r="C167" s="470"/>
      <c r="D167" s="470"/>
      <c r="E167" s="470"/>
      <c r="F167" s="470"/>
      <c r="G167" s="470"/>
      <c r="H167" s="470"/>
      <c r="I167" s="470"/>
      <c r="J167" s="470"/>
    </row>
    <row r="168" spans="1:10" x14ac:dyDescent="0.3">
      <c r="A168" s="470"/>
      <c r="B168" s="470"/>
      <c r="C168" s="470"/>
      <c r="D168" s="470"/>
      <c r="E168" s="470"/>
      <c r="F168" s="470"/>
      <c r="G168" s="470"/>
      <c r="H168" s="470"/>
      <c r="I168" s="470"/>
      <c r="J168" s="470"/>
    </row>
    <row r="169" spans="1:10" x14ac:dyDescent="0.3">
      <c r="A169" s="470"/>
      <c r="B169" s="470"/>
      <c r="C169" s="470"/>
      <c r="D169" s="470"/>
      <c r="E169" s="470"/>
      <c r="F169" s="470"/>
      <c r="G169" s="470"/>
      <c r="H169" s="470"/>
      <c r="I169" s="470"/>
      <c r="J169" s="470"/>
    </row>
    <row r="170" spans="1:10" x14ac:dyDescent="0.3">
      <c r="A170" s="470"/>
      <c r="B170" s="470"/>
      <c r="C170" s="470"/>
      <c r="D170" s="470"/>
      <c r="E170" s="470"/>
      <c r="F170" s="470"/>
      <c r="G170" s="470"/>
      <c r="H170" s="470"/>
      <c r="I170" s="470"/>
      <c r="J170" s="470"/>
    </row>
    <row r="171" spans="1:10" x14ac:dyDescent="0.3">
      <c r="A171" s="470"/>
      <c r="B171" s="470"/>
      <c r="C171" s="470"/>
      <c r="D171" s="470"/>
      <c r="E171" s="470"/>
      <c r="F171" s="470"/>
      <c r="G171" s="470"/>
      <c r="H171" s="470"/>
      <c r="I171" s="470"/>
      <c r="J171" s="470"/>
    </row>
    <row r="172" spans="1:10" x14ac:dyDescent="0.3">
      <c r="A172" s="470"/>
      <c r="B172" s="470"/>
      <c r="C172" s="470"/>
      <c r="D172" s="470"/>
      <c r="E172" s="470"/>
      <c r="F172" s="470"/>
      <c r="G172" s="470"/>
      <c r="H172" s="470"/>
      <c r="I172" s="470"/>
      <c r="J172" s="470"/>
    </row>
    <row r="173" spans="1:10" x14ac:dyDescent="0.3">
      <c r="A173" s="470"/>
      <c r="B173" s="470"/>
      <c r="C173" s="470"/>
      <c r="D173" s="470"/>
      <c r="E173" s="470"/>
      <c r="F173" s="470"/>
      <c r="G173" s="470"/>
      <c r="H173" s="470"/>
      <c r="I173" s="470"/>
      <c r="J173" s="470"/>
    </row>
    <row r="174" spans="1:10" x14ac:dyDescent="0.3">
      <c r="A174" s="470"/>
      <c r="B174" s="470"/>
      <c r="C174" s="470"/>
      <c r="D174" s="470"/>
      <c r="E174" s="470"/>
      <c r="F174" s="470"/>
      <c r="G174" s="470"/>
      <c r="H174" s="470"/>
      <c r="I174" s="470"/>
      <c r="J174" s="470"/>
    </row>
    <row r="175" spans="1:10" x14ac:dyDescent="0.3">
      <c r="A175" s="470"/>
      <c r="B175" s="470"/>
      <c r="C175" s="470"/>
      <c r="D175" s="470"/>
      <c r="E175" s="470"/>
      <c r="F175" s="470"/>
      <c r="G175" s="470"/>
      <c r="H175" s="470"/>
      <c r="I175" s="470"/>
      <c r="J175" s="470"/>
    </row>
    <row r="176" spans="1:10" x14ac:dyDescent="0.3">
      <c r="A176" s="470"/>
      <c r="B176" s="470"/>
      <c r="C176" s="470"/>
      <c r="D176" s="470"/>
      <c r="E176" s="470"/>
      <c r="F176" s="470"/>
      <c r="G176" s="470"/>
      <c r="H176" s="470"/>
      <c r="I176" s="470"/>
      <c r="J176" s="470"/>
    </row>
    <row r="177" spans="1:10" x14ac:dyDescent="0.3">
      <c r="A177" s="470"/>
      <c r="B177" s="470"/>
      <c r="C177" s="470"/>
      <c r="D177" s="470"/>
      <c r="E177" s="470"/>
      <c r="F177" s="470"/>
      <c r="G177" s="470"/>
      <c r="H177" s="470"/>
      <c r="I177" s="470"/>
      <c r="J177" s="470"/>
    </row>
    <row r="178" spans="1:10" x14ac:dyDescent="0.3">
      <c r="A178" s="470"/>
      <c r="B178" s="470"/>
      <c r="C178" s="470"/>
      <c r="D178" s="470"/>
      <c r="E178" s="470"/>
      <c r="F178" s="470"/>
      <c r="G178" s="470"/>
      <c r="H178" s="470"/>
      <c r="I178" s="470"/>
      <c r="J178" s="470"/>
    </row>
    <row r="179" spans="1:10" x14ac:dyDescent="0.3">
      <c r="A179" s="470"/>
      <c r="B179" s="470"/>
      <c r="C179" s="470"/>
      <c r="D179" s="470"/>
      <c r="E179" s="470"/>
      <c r="F179" s="470"/>
      <c r="G179" s="470"/>
      <c r="H179" s="470"/>
      <c r="I179" s="470"/>
      <c r="J179" s="470"/>
    </row>
    <row r="180" spans="1:10" x14ac:dyDescent="0.3">
      <c r="A180" s="470"/>
      <c r="B180" s="470"/>
      <c r="C180" s="470"/>
      <c r="D180" s="470"/>
      <c r="E180" s="470"/>
      <c r="F180" s="470"/>
      <c r="G180" s="470"/>
      <c r="H180" s="470"/>
      <c r="I180" s="470"/>
      <c r="J180" s="470"/>
    </row>
    <row r="181" spans="1:10" x14ac:dyDescent="0.3">
      <c r="A181" s="470"/>
      <c r="B181" s="470"/>
      <c r="C181" s="470"/>
      <c r="D181" s="470"/>
      <c r="E181" s="470"/>
      <c r="F181" s="470"/>
      <c r="G181" s="470"/>
      <c r="H181" s="470"/>
      <c r="I181" s="470"/>
      <c r="J181" s="470"/>
    </row>
    <row r="182" spans="1:10" x14ac:dyDescent="0.3">
      <c r="A182" s="470"/>
      <c r="B182" s="470"/>
      <c r="C182" s="470"/>
      <c r="D182" s="470"/>
      <c r="E182" s="470"/>
      <c r="F182" s="470"/>
      <c r="G182" s="470"/>
      <c r="H182" s="470"/>
      <c r="I182" s="470"/>
      <c r="J182" s="470"/>
    </row>
    <row r="183" spans="1:10" x14ac:dyDescent="0.3">
      <c r="A183" s="470"/>
      <c r="B183" s="470"/>
      <c r="C183" s="470"/>
      <c r="D183" s="470"/>
      <c r="E183" s="470"/>
      <c r="F183" s="470"/>
      <c r="G183" s="470"/>
      <c r="H183" s="470"/>
      <c r="I183" s="470"/>
      <c r="J183" s="470"/>
    </row>
    <row r="184" spans="1:10" x14ac:dyDescent="0.3">
      <c r="A184" s="470"/>
      <c r="B184" s="470"/>
      <c r="C184" s="470"/>
      <c r="D184" s="470"/>
      <c r="E184" s="470"/>
      <c r="F184" s="470"/>
      <c r="G184" s="470"/>
      <c r="H184" s="470"/>
      <c r="I184" s="470"/>
      <c r="J184" s="470"/>
    </row>
    <row r="185" spans="1:10" x14ac:dyDescent="0.3">
      <c r="A185" s="470"/>
      <c r="B185" s="470"/>
      <c r="C185" s="470"/>
      <c r="D185" s="470"/>
      <c r="E185" s="470"/>
      <c r="F185" s="470"/>
      <c r="G185" s="470"/>
      <c r="H185" s="470"/>
      <c r="I185" s="470"/>
      <c r="J185" s="470"/>
    </row>
    <row r="186" spans="1:10" x14ac:dyDescent="0.3">
      <c r="A186" s="470"/>
      <c r="B186" s="470"/>
      <c r="C186" s="470"/>
      <c r="D186" s="470"/>
      <c r="E186" s="470"/>
      <c r="F186" s="470"/>
      <c r="G186" s="470"/>
      <c r="H186" s="470"/>
      <c r="I186" s="470"/>
      <c r="J186" s="470"/>
    </row>
    <row r="187" spans="1:10" x14ac:dyDescent="0.3">
      <c r="A187" s="470"/>
      <c r="B187" s="470"/>
      <c r="C187" s="470"/>
      <c r="D187" s="470"/>
      <c r="E187" s="470"/>
      <c r="F187" s="470"/>
      <c r="G187" s="470"/>
      <c r="H187" s="470"/>
      <c r="I187" s="470"/>
      <c r="J187" s="470"/>
    </row>
    <row r="188" spans="1:10" x14ac:dyDescent="0.3">
      <c r="A188" s="470"/>
      <c r="B188" s="470"/>
      <c r="C188" s="470"/>
      <c r="D188" s="470"/>
      <c r="E188" s="470"/>
      <c r="F188" s="470"/>
      <c r="G188" s="470"/>
      <c r="H188" s="470"/>
      <c r="I188" s="470"/>
      <c r="J188" s="470"/>
    </row>
    <row r="189" spans="1:10" x14ac:dyDescent="0.3">
      <c r="A189" s="470"/>
      <c r="B189" s="470"/>
      <c r="C189" s="470"/>
      <c r="D189" s="470"/>
      <c r="E189" s="470"/>
      <c r="F189" s="470"/>
      <c r="G189" s="470"/>
      <c r="H189" s="470"/>
      <c r="I189" s="470"/>
      <c r="J189" s="470"/>
    </row>
    <row r="190" spans="1:10" x14ac:dyDescent="0.3">
      <c r="A190" s="470"/>
      <c r="B190" s="470"/>
      <c r="C190" s="470"/>
      <c r="D190" s="470"/>
      <c r="E190" s="470"/>
      <c r="F190" s="470"/>
      <c r="G190" s="470"/>
      <c r="H190" s="470"/>
      <c r="I190" s="470"/>
      <c r="J190" s="470"/>
    </row>
    <row r="191" spans="1:10" x14ac:dyDescent="0.3">
      <c r="A191" s="470"/>
      <c r="B191" s="470"/>
      <c r="C191" s="470"/>
      <c r="D191" s="470"/>
      <c r="E191" s="470"/>
      <c r="F191" s="470"/>
      <c r="G191" s="470"/>
      <c r="H191" s="470"/>
      <c r="I191" s="470"/>
      <c r="J191" s="470"/>
    </row>
    <row r="192" spans="1:10" x14ac:dyDescent="0.3">
      <c r="A192" s="470"/>
      <c r="B192" s="470"/>
      <c r="C192" s="470"/>
      <c r="D192" s="470"/>
      <c r="E192" s="470"/>
      <c r="F192" s="470"/>
      <c r="G192" s="470"/>
      <c r="H192" s="470"/>
      <c r="I192" s="470"/>
      <c r="J192" s="470"/>
    </row>
    <row r="193" spans="1:10" x14ac:dyDescent="0.3">
      <c r="A193" s="470"/>
      <c r="B193" s="470"/>
      <c r="C193" s="470"/>
      <c r="D193" s="470"/>
      <c r="E193" s="470"/>
      <c r="F193" s="470"/>
      <c r="G193" s="470"/>
      <c r="H193" s="470"/>
      <c r="I193" s="470"/>
      <c r="J193" s="470"/>
    </row>
    <row r="194" spans="1:10" x14ac:dyDescent="0.3">
      <c r="A194" s="470"/>
      <c r="B194" s="470"/>
      <c r="C194" s="470"/>
      <c r="D194" s="470"/>
      <c r="E194" s="470"/>
      <c r="F194" s="470"/>
      <c r="G194" s="470"/>
      <c r="H194" s="470"/>
      <c r="I194" s="470"/>
      <c r="J194" s="470"/>
    </row>
    <row r="195" spans="1:10" x14ac:dyDescent="0.3">
      <c r="A195" s="470"/>
      <c r="B195" s="470"/>
      <c r="C195" s="470"/>
      <c r="D195" s="470"/>
      <c r="E195" s="470"/>
      <c r="F195" s="470"/>
      <c r="G195" s="470"/>
      <c r="H195" s="470"/>
      <c r="I195" s="470"/>
      <c r="J195" s="470"/>
    </row>
    <row r="196" spans="1:10" x14ac:dyDescent="0.3">
      <c r="A196" s="470"/>
      <c r="B196" s="470"/>
      <c r="C196" s="470"/>
      <c r="D196" s="470"/>
      <c r="E196" s="470"/>
      <c r="F196" s="470"/>
      <c r="G196" s="470"/>
      <c r="H196" s="470"/>
      <c r="I196" s="470"/>
      <c r="J196" s="470"/>
    </row>
    <row r="197" spans="1:10" x14ac:dyDescent="0.3">
      <c r="A197" s="470"/>
      <c r="B197" s="470"/>
      <c r="C197" s="470"/>
      <c r="D197" s="470"/>
      <c r="E197" s="470"/>
      <c r="F197" s="470"/>
      <c r="G197" s="470"/>
      <c r="H197" s="470"/>
      <c r="I197" s="470"/>
      <c r="J197" s="470"/>
    </row>
    <row r="198" spans="1:10" x14ac:dyDescent="0.3">
      <c r="A198" s="470"/>
      <c r="B198" s="470"/>
      <c r="C198" s="470"/>
      <c r="D198" s="470"/>
      <c r="E198" s="470"/>
      <c r="F198" s="470"/>
      <c r="G198" s="470"/>
      <c r="H198" s="470"/>
      <c r="I198" s="470"/>
      <c r="J198" s="470"/>
    </row>
    <row r="199" spans="1:10" x14ac:dyDescent="0.3">
      <c r="A199" s="470"/>
      <c r="B199" s="470"/>
      <c r="C199" s="470"/>
      <c r="D199" s="470"/>
      <c r="E199" s="470"/>
      <c r="F199" s="470"/>
      <c r="G199" s="470"/>
      <c r="H199" s="470"/>
      <c r="I199" s="470"/>
      <c r="J199" s="470"/>
    </row>
    <row r="200" spans="1:10" x14ac:dyDescent="0.3">
      <c r="A200" s="470"/>
      <c r="B200" s="470"/>
      <c r="C200" s="470"/>
      <c r="D200" s="470"/>
      <c r="E200" s="470"/>
      <c r="F200" s="470"/>
      <c r="G200" s="470"/>
      <c r="H200" s="470"/>
      <c r="I200" s="470"/>
      <c r="J200" s="470"/>
    </row>
    <row r="201" spans="1:10" x14ac:dyDescent="0.3">
      <c r="A201" s="470"/>
      <c r="B201" s="470"/>
      <c r="C201" s="470"/>
      <c r="D201" s="470"/>
      <c r="E201" s="470"/>
      <c r="F201" s="470"/>
      <c r="G201" s="470"/>
      <c r="H201" s="470"/>
      <c r="I201" s="470"/>
      <c r="J201" s="470"/>
    </row>
    <row r="202" spans="1:10" x14ac:dyDescent="0.3">
      <c r="A202" s="470"/>
      <c r="B202" s="470"/>
      <c r="C202" s="470"/>
      <c r="D202" s="470"/>
      <c r="E202" s="470"/>
      <c r="F202" s="470"/>
      <c r="G202" s="470"/>
      <c r="H202" s="470"/>
      <c r="I202" s="470"/>
      <c r="J202" s="470"/>
    </row>
    <row r="318" spans="8:8" x14ac:dyDescent="0.3">
      <c r="H318" s="3" t="s">
        <v>123</v>
      </c>
    </row>
    <row r="319" spans="8:8" x14ac:dyDescent="0.3">
      <c r="H319" s="3" t="s">
        <v>123</v>
      </c>
    </row>
    <row r="320" spans="8:8" x14ac:dyDescent="0.3">
      <c r="H320" s="3" t="s">
        <v>123</v>
      </c>
    </row>
    <row r="321" spans="8:8" x14ac:dyDescent="0.3">
      <c r="H321" s="3" t="s">
        <v>123</v>
      </c>
    </row>
    <row r="322" spans="8:8" x14ac:dyDescent="0.3">
      <c r="H322" s="3" t="s">
        <v>123</v>
      </c>
    </row>
  </sheetData>
  <mergeCells count="10">
    <mergeCell ref="A7:E7"/>
    <mergeCell ref="A8:E8"/>
    <mergeCell ref="I4:K4"/>
    <mergeCell ref="J5:K5"/>
    <mergeCell ref="J6:K6"/>
    <mergeCell ref="C23:E23"/>
    <mergeCell ref="D24:E24"/>
    <mergeCell ref="D25:E25"/>
    <mergeCell ref="D26:E26"/>
    <mergeCell ref="G8:K8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26"/>
  <sheetViews>
    <sheetView topLeftCell="A7" zoomScale="125" workbookViewId="0">
      <selection activeCell="D22" sqref="D22"/>
    </sheetView>
  </sheetViews>
  <sheetFormatPr defaultColWidth="16" defaultRowHeight="13.8" x14ac:dyDescent="0.3"/>
  <cols>
    <col min="1" max="1" width="10.88671875" style="3" customWidth="1"/>
    <col min="2" max="2" width="6.6640625" style="3" bestFit="1" customWidth="1"/>
    <col min="3" max="3" width="32.33203125" style="3" customWidth="1"/>
    <col min="4" max="4" width="16.33203125" style="3" customWidth="1"/>
    <col min="5" max="5" width="19.6640625" style="3" customWidth="1"/>
    <col min="6" max="6" width="4.6640625" style="3" customWidth="1"/>
    <col min="7" max="7" width="10.6640625" style="3" customWidth="1"/>
    <col min="8" max="8" width="3.33203125" style="3" bestFit="1" customWidth="1"/>
    <col min="9" max="9" width="33.33203125" style="3" customWidth="1"/>
    <col min="10" max="10" width="11" style="3" customWidth="1"/>
    <col min="11" max="11" width="16.44140625" style="3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1" x14ac:dyDescent="0.3">
      <c r="A1" s="933"/>
      <c r="B1" s="933"/>
      <c r="C1" s="933"/>
      <c r="D1" s="933"/>
      <c r="E1" s="933"/>
      <c r="F1" s="933"/>
      <c r="G1" s="933"/>
      <c r="H1" s="933"/>
      <c r="I1" s="933"/>
      <c r="J1" s="933"/>
      <c r="K1" s="933"/>
    </row>
    <row r="2" spans="1:11" x14ac:dyDescent="0.3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x14ac:dyDescent="0.3">
      <c r="A3" s="409" t="s">
        <v>16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1" x14ac:dyDescent="0.3">
      <c r="A4" s="4" t="s">
        <v>19</v>
      </c>
      <c r="B4" s="4"/>
      <c r="C4" s="4" t="s">
        <v>18</v>
      </c>
      <c r="D4" s="411"/>
      <c r="E4" s="4"/>
      <c r="F4" s="4"/>
      <c r="G4" s="4"/>
      <c r="H4" s="4"/>
      <c r="I4" s="410"/>
      <c r="J4" s="410"/>
      <c r="K4" s="410"/>
    </row>
    <row r="5" spans="1:11" x14ac:dyDescent="0.3">
      <c r="A5" s="4" t="s">
        <v>80</v>
      </c>
      <c r="B5" s="4"/>
      <c r="C5" s="412" t="s">
        <v>915</v>
      </c>
      <c r="D5" s="4"/>
      <c r="E5" s="4"/>
      <c r="F5" s="4"/>
      <c r="G5" s="4"/>
      <c r="H5" s="4"/>
      <c r="I5" s="410"/>
      <c r="J5" s="410"/>
      <c r="K5" s="410"/>
    </row>
    <row r="6" spans="1:11" x14ac:dyDescent="0.3">
      <c r="A6" s="5"/>
      <c r="B6" s="4"/>
      <c r="C6" s="413">
        <v>2024</v>
      </c>
      <c r="D6" s="4"/>
      <c r="E6" s="4"/>
      <c r="F6" s="4"/>
      <c r="G6" s="4"/>
      <c r="H6" s="4"/>
      <c r="I6" s="971"/>
      <c r="J6" s="972"/>
      <c r="K6" s="973"/>
    </row>
    <row r="7" spans="1:11" x14ac:dyDescent="0.3">
      <c r="A7" s="5"/>
      <c r="B7" s="4"/>
      <c r="C7" s="4"/>
      <c r="D7" s="4"/>
      <c r="E7" s="4"/>
      <c r="F7" s="4"/>
      <c r="G7" s="4"/>
      <c r="H7" s="4"/>
      <c r="I7" s="414"/>
      <c r="J7" s="974"/>
      <c r="K7" s="975"/>
    </row>
    <row r="8" spans="1:11" ht="12.75" customHeight="1" x14ac:dyDescent="0.3">
      <c r="A8" s="4"/>
      <c r="B8" s="4"/>
      <c r="C8" s="4"/>
      <c r="D8" s="4"/>
      <c r="E8" s="4"/>
      <c r="F8" s="4"/>
      <c r="G8" s="4"/>
      <c r="H8" s="410"/>
      <c r="I8" s="414"/>
      <c r="J8" s="963"/>
      <c r="K8" s="976"/>
    </row>
    <row r="9" spans="1:11" ht="12.75" customHeight="1" x14ac:dyDescent="0.3">
      <c r="A9" s="4" t="s">
        <v>23</v>
      </c>
      <c r="B9" s="4"/>
      <c r="C9" s="4"/>
      <c r="D9" s="4"/>
      <c r="E9" s="4"/>
      <c r="F9" s="4"/>
      <c r="G9" s="4"/>
      <c r="H9" s="552"/>
      <c r="I9" s="414"/>
      <c r="J9" s="977"/>
      <c r="K9" s="978"/>
    </row>
    <row r="10" spans="1:11" ht="15.75" customHeight="1" thickBot="1" x14ac:dyDescent="0.35">
      <c r="A10" s="551" t="s">
        <v>30</v>
      </c>
      <c r="B10" s="551"/>
      <c r="C10" s="551"/>
      <c r="D10" s="551"/>
      <c r="E10" s="551"/>
      <c r="F10" s="466"/>
      <c r="G10" s="548"/>
      <c r="H10" s="509"/>
      <c r="I10" s="549"/>
      <c r="J10" s="549"/>
      <c r="K10" s="549"/>
    </row>
    <row r="11" spans="1:11" ht="12.75" customHeight="1" thickBot="1" x14ac:dyDescent="0.35">
      <c r="A11" s="967" t="s">
        <v>25</v>
      </c>
      <c r="B11" s="968"/>
      <c r="C11" s="968"/>
      <c r="D11" s="968"/>
      <c r="E11" s="969"/>
      <c r="F11" s="296"/>
      <c r="G11" s="970"/>
      <c r="H11" s="970"/>
      <c r="I11" s="970"/>
      <c r="J11" s="970"/>
      <c r="K11" s="970"/>
    </row>
    <row r="12" spans="1:11" ht="14.4" thickBot="1" x14ac:dyDescent="0.35">
      <c r="A12" s="759"/>
      <c r="B12" s="760"/>
      <c r="C12" s="760"/>
      <c r="D12" s="773"/>
      <c r="E12" s="777"/>
      <c r="F12" s="275"/>
      <c r="G12" s="550"/>
      <c r="H12" s="550"/>
      <c r="I12" s="550"/>
      <c r="J12" s="550"/>
      <c r="K12" s="550"/>
    </row>
    <row r="13" spans="1:11" s="6" customFormat="1" x14ac:dyDescent="0.3">
      <c r="A13" s="757" t="s">
        <v>0</v>
      </c>
      <c r="B13" s="758" t="s">
        <v>26</v>
      </c>
      <c r="C13" s="761" t="s">
        <v>27</v>
      </c>
      <c r="D13" s="774" t="s">
        <v>28</v>
      </c>
      <c r="E13" s="778" t="s">
        <v>29</v>
      </c>
      <c r="F13" s="279"/>
      <c r="G13" s="507"/>
      <c r="H13" s="507"/>
      <c r="I13" s="507"/>
      <c r="J13" s="507"/>
      <c r="K13" s="507"/>
    </row>
    <row r="14" spans="1:11" ht="12.75" customHeight="1" x14ac:dyDescent="0.3">
      <c r="A14" s="285">
        <v>45566</v>
      </c>
      <c r="B14" s="286"/>
      <c r="C14" s="492" t="s">
        <v>46</v>
      </c>
      <c r="D14" s="775">
        <v>8690645</v>
      </c>
      <c r="E14" s="779"/>
      <c r="F14" s="275"/>
      <c r="G14" s="525"/>
      <c r="H14" s="89"/>
      <c r="I14" s="410"/>
      <c r="J14" s="526"/>
      <c r="K14" s="527"/>
    </row>
    <row r="15" spans="1:11" ht="12.75" customHeight="1" x14ac:dyDescent="0.3">
      <c r="A15" s="285">
        <v>45566</v>
      </c>
      <c r="B15" s="286">
        <v>1</v>
      </c>
      <c r="C15" s="492" t="s">
        <v>959</v>
      </c>
      <c r="D15" s="775"/>
      <c r="E15" s="782">
        <v>1500000</v>
      </c>
      <c r="F15" s="275"/>
      <c r="G15" s="525"/>
      <c r="H15" s="89"/>
      <c r="I15" s="410"/>
      <c r="J15" s="526"/>
      <c r="K15" s="527"/>
    </row>
    <row r="16" spans="1:11" ht="12.75" customHeight="1" x14ac:dyDescent="0.3">
      <c r="A16" s="285">
        <v>45566</v>
      </c>
      <c r="B16" s="286">
        <v>2</v>
      </c>
      <c r="C16" s="492" t="s">
        <v>960</v>
      </c>
      <c r="D16" s="775"/>
      <c r="E16" s="782">
        <v>1000000</v>
      </c>
      <c r="F16" s="275"/>
      <c r="G16" s="525"/>
      <c r="H16" s="89"/>
      <c r="I16" s="410"/>
      <c r="J16" s="526"/>
      <c r="K16" s="527"/>
    </row>
    <row r="17" spans="1:12" ht="12.75" customHeight="1" x14ac:dyDescent="0.3">
      <c r="A17" s="285">
        <v>45579</v>
      </c>
      <c r="B17" s="286">
        <v>3</v>
      </c>
      <c r="C17" s="492" t="s">
        <v>155</v>
      </c>
      <c r="D17" s="775">
        <v>24516000</v>
      </c>
      <c r="E17" s="780"/>
      <c r="F17" s="275"/>
      <c r="G17" s="525"/>
      <c r="H17" s="89"/>
      <c r="I17" s="410"/>
      <c r="J17" s="526"/>
      <c r="K17" s="527"/>
    </row>
    <row r="18" spans="1:12" ht="12.75" customHeight="1" x14ac:dyDescent="0.3">
      <c r="A18" s="285">
        <v>45580</v>
      </c>
      <c r="B18" s="286">
        <v>4</v>
      </c>
      <c r="C18" s="492" t="s">
        <v>906</v>
      </c>
      <c r="D18" s="775"/>
      <c r="E18" s="780">
        <v>7258000</v>
      </c>
      <c r="F18" s="275"/>
      <c r="G18" s="525"/>
      <c r="H18" s="89"/>
      <c r="I18" s="410"/>
      <c r="J18" s="526"/>
      <c r="K18" s="527"/>
    </row>
    <row r="19" spans="1:12" ht="12.75" customHeight="1" x14ac:dyDescent="0.3">
      <c r="A19" s="391">
        <v>45588</v>
      </c>
      <c r="B19" s="286">
        <v>5</v>
      </c>
      <c r="C19" s="492" t="s">
        <v>907</v>
      </c>
      <c r="D19" s="775"/>
      <c r="E19" s="781">
        <v>1050000</v>
      </c>
      <c r="F19" s="275"/>
      <c r="G19" s="525"/>
      <c r="H19" s="89"/>
      <c r="I19" s="10"/>
      <c r="J19" s="528"/>
      <c r="K19" s="529"/>
    </row>
    <row r="20" spans="1:12" ht="12.75" customHeight="1" x14ac:dyDescent="0.3">
      <c r="A20" s="391">
        <v>45588</v>
      </c>
      <c r="B20" s="286">
        <v>6</v>
      </c>
      <c r="C20" s="492" t="s">
        <v>908</v>
      </c>
      <c r="D20" s="775"/>
      <c r="E20" s="781">
        <v>2002000</v>
      </c>
      <c r="F20" s="275"/>
      <c r="G20" s="525"/>
      <c r="H20" s="89"/>
      <c r="I20" s="410"/>
      <c r="J20" s="528"/>
      <c r="K20" s="529"/>
    </row>
    <row r="21" spans="1:12" ht="12.75" customHeight="1" x14ac:dyDescent="0.3">
      <c r="A21" s="391">
        <v>45589</v>
      </c>
      <c r="B21" s="286">
        <v>7</v>
      </c>
      <c r="C21" s="492" t="s">
        <v>909</v>
      </c>
      <c r="D21" s="775"/>
      <c r="E21" s="782">
        <v>5800000</v>
      </c>
      <c r="F21" s="275"/>
      <c r="G21" s="525"/>
      <c r="H21" s="89"/>
      <c r="I21" s="10"/>
      <c r="J21" s="528"/>
      <c r="K21" s="527"/>
    </row>
    <row r="22" spans="1:12" ht="12.75" customHeight="1" x14ac:dyDescent="0.3">
      <c r="A22" s="391">
        <v>45589</v>
      </c>
      <c r="B22" s="286">
        <v>8</v>
      </c>
      <c r="C22" s="492" t="s">
        <v>910</v>
      </c>
      <c r="D22" s="775"/>
      <c r="E22" s="782">
        <v>3938000</v>
      </c>
      <c r="F22" s="275"/>
      <c r="G22" s="525"/>
      <c r="H22" s="89"/>
      <c r="I22" s="410"/>
      <c r="J22" s="528"/>
      <c r="K22" s="527"/>
    </row>
    <row r="23" spans="1:12" ht="12.75" customHeight="1" x14ac:dyDescent="0.3">
      <c r="A23" s="391">
        <v>45589</v>
      </c>
      <c r="B23" s="286">
        <v>9</v>
      </c>
      <c r="C23" s="492" t="s">
        <v>911</v>
      </c>
      <c r="D23" s="775"/>
      <c r="E23" s="782">
        <v>1000000</v>
      </c>
      <c r="F23" s="275"/>
      <c r="G23" s="525"/>
      <c r="H23" s="89"/>
      <c r="I23" s="410"/>
      <c r="J23" s="528"/>
      <c r="K23" s="527"/>
    </row>
    <row r="24" spans="1:12" ht="12.75" customHeight="1" x14ac:dyDescent="0.3">
      <c r="A24" s="391">
        <v>45589</v>
      </c>
      <c r="B24" s="286">
        <v>10</v>
      </c>
      <c r="C24" s="492" t="s">
        <v>912</v>
      </c>
      <c r="D24" s="775"/>
      <c r="E24" s="782">
        <v>1418600</v>
      </c>
      <c r="F24" s="275"/>
      <c r="G24" s="525"/>
      <c r="H24" s="89"/>
      <c r="I24" s="410"/>
      <c r="J24" s="528"/>
      <c r="K24" s="527"/>
    </row>
    <row r="25" spans="1:12" ht="12.75" customHeight="1" x14ac:dyDescent="0.3">
      <c r="A25" s="391">
        <v>45596</v>
      </c>
      <c r="B25" s="286">
        <v>11</v>
      </c>
      <c r="C25" s="492" t="s">
        <v>155</v>
      </c>
      <c r="D25" s="775">
        <v>8793000</v>
      </c>
      <c r="E25" s="782"/>
      <c r="F25" s="275"/>
      <c r="G25" s="525"/>
      <c r="H25" s="89"/>
      <c r="I25" s="410"/>
      <c r="J25" s="528"/>
      <c r="K25" s="527"/>
    </row>
    <row r="26" spans="1:12" ht="12.75" customHeight="1" x14ac:dyDescent="0.3">
      <c r="A26" s="391">
        <v>45596</v>
      </c>
      <c r="B26" s="286">
        <v>12</v>
      </c>
      <c r="C26" s="492" t="s">
        <v>1007</v>
      </c>
      <c r="D26" s="775"/>
      <c r="E26" s="782">
        <v>1888000</v>
      </c>
      <c r="F26" s="275"/>
      <c r="G26" s="525"/>
      <c r="H26" s="89"/>
      <c r="I26" s="410"/>
      <c r="J26" s="528"/>
      <c r="K26" s="527"/>
    </row>
    <row r="27" spans="1:12" ht="12.75" customHeight="1" x14ac:dyDescent="0.3">
      <c r="A27" s="391">
        <v>45596</v>
      </c>
      <c r="B27" s="286">
        <v>13</v>
      </c>
      <c r="C27" s="492" t="s">
        <v>914</v>
      </c>
      <c r="D27" s="775"/>
      <c r="E27" s="782">
        <v>5741000</v>
      </c>
      <c r="F27" s="275"/>
      <c r="G27" s="525"/>
      <c r="H27" s="89"/>
      <c r="I27" s="410"/>
      <c r="J27" s="528"/>
      <c r="K27" s="527"/>
    </row>
    <row r="28" spans="1:12" ht="12.75" customHeight="1" x14ac:dyDescent="0.3">
      <c r="A28" s="391">
        <v>45596</v>
      </c>
      <c r="B28" s="286">
        <v>14</v>
      </c>
      <c r="C28" s="492" t="s">
        <v>913</v>
      </c>
      <c r="D28" s="775"/>
      <c r="E28" s="782">
        <v>1888000</v>
      </c>
      <c r="F28" s="275"/>
      <c r="G28" s="525"/>
      <c r="H28" s="89"/>
      <c r="I28" s="410"/>
      <c r="J28" s="528"/>
      <c r="K28" s="527"/>
    </row>
    <row r="29" spans="1:12" ht="12.75" customHeight="1" thickBot="1" x14ac:dyDescent="0.35">
      <c r="A29" s="762"/>
      <c r="B29" s="763"/>
      <c r="C29" s="764"/>
      <c r="D29" s="776"/>
      <c r="E29" s="783"/>
      <c r="F29" s="275"/>
      <c r="G29" s="525"/>
      <c r="H29" s="89"/>
      <c r="I29" s="410"/>
      <c r="J29" s="528"/>
      <c r="K29" s="527"/>
    </row>
    <row r="30" spans="1:12" ht="14.4" thickBot="1" x14ac:dyDescent="0.35">
      <c r="A30" s="768">
        <v>45596</v>
      </c>
      <c r="B30" s="769"/>
      <c r="C30" s="770" t="s">
        <v>62</v>
      </c>
      <c r="D30" s="771">
        <f>SUM(D14:D29)-SUM(E14:E29)</f>
        <v>7516045</v>
      </c>
      <c r="E30" s="772"/>
      <c r="F30" s="280"/>
      <c r="G30" s="508"/>
      <c r="H30" s="451"/>
      <c r="I30" s="509"/>
      <c r="J30" s="510"/>
      <c r="K30" s="510"/>
      <c r="L30" s="449"/>
    </row>
    <row r="31" spans="1:12" ht="14.4" thickBot="1" x14ac:dyDescent="0.35">
      <c r="A31" s="765"/>
      <c r="B31" s="766"/>
      <c r="C31" s="766"/>
      <c r="D31" s="766"/>
      <c r="E31" s="767"/>
      <c r="F31" s="280"/>
      <c r="G31" s="410"/>
      <c r="H31" s="410"/>
      <c r="I31" s="410"/>
      <c r="J31" s="410"/>
      <c r="K31" s="308"/>
    </row>
    <row r="32" spans="1:12" x14ac:dyDescent="0.3">
      <c r="A32" s="5"/>
      <c r="B32" s="4"/>
      <c r="C32" s="4" t="s">
        <v>17</v>
      </c>
      <c r="D32" s="5"/>
      <c r="E32" s="5"/>
      <c r="F32" s="280"/>
      <c r="G32" s="5"/>
      <c r="H32" s="4"/>
      <c r="I32" s="4"/>
      <c r="J32" s="5"/>
      <c r="K32" s="5"/>
    </row>
    <row r="33" spans="1:12" x14ac:dyDescent="0.3">
      <c r="A33" s="5"/>
      <c r="B33" s="4"/>
      <c r="C33" s="4"/>
      <c r="D33" s="5"/>
      <c r="E33" s="308"/>
      <c r="F33" s="280"/>
      <c r="G33" s="5"/>
      <c r="H33" s="4"/>
      <c r="I33" s="4"/>
      <c r="J33" s="5"/>
      <c r="K33" s="5"/>
    </row>
    <row r="34" spans="1:12" x14ac:dyDescent="0.3">
      <c r="A34" s="7"/>
      <c r="B34" s="7"/>
      <c r="C34" s="287"/>
      <c r="D34" s="288"/>
      <c r="E34" s="8"/>
      <c r="F34" s="280"/>
      <c r="G34" s="7"/>
      <c r="H34" s="7"/>
      <c r="I34" s="287"/>
      <c r="J34" s="288"/>
      <c r="K34" s="8"/>
    </row>
    <row r="35" spans="1:12" ht="18" x14ac:dyDescent="0.35">
      <c r="C35" s="94" t="s">
        <v>146</v>
      </c>
      <c r="D35" s="17"/>
      <c r="E35" s="17"/>
      <c r="F35" s="280"/>
      <c r="G35" s="7"/>
      <c r="H35" s="7"/>
      <c r="I35" s="530"/>
      <c r="J35" s="531"/>
      <c r="K35" s="8"/>
    </row>
    <row r="36" spans="1:12" ht="18.600000000000001" thickBot="1" x14ac:dyDescent="0.4">
      <c r="C36" s="491"/>
      <c r="D36" s="17"/>
      <c r="E36" s="17"/>
      <c r="F36" s="280"/>
      <c r="I36" s="532"/>
      <c r="J36" s="533"/>
      <c r="K36" s="534"/>
    </row>
    <row r="37" spans="1:12" x14ac:dyDescent="0.3">
      <c r="C37" s="959" t="s">
        <v>20</v>
      </c>
      <c r="D37" s="960"/>
      <c r="E37" s="961"/>
      <c r="F37" s="280"/>
      <c r="I37" s="532"/>
      <c r="J37" s="533"/>
    </row>
    <row r="38" spans="1:12" x14ac:dyDescent="0.3">
      <c r="C38" s="573" t="s">
        <v>21</v>
      </c>
      <c r="D38" s="937" t="s">
        <v>31</v>
      </c>
      <c r="E38" s="962"/>
      <c r="F38" s="563"/>
      <c r="G38" s="535"/>
      <c r="H38" s="536"/>
      <c r="I38" s="511"/>
      <c r="J38" s="537"/>
      <c r="K38" s="537"/>
      <c r="L38" s="523"/>
    </row>
    <row r="39" spans="1:12" ht="14.25" customHeight="1" x14ac:dyDescent="0.3">
      <c r="A39" s="861"/>
      <c r="C39" s="574"/>
      <c r="D39" s="963"/>
      <c r="E39" s="964"/>
      <c r="F39" s="563"/>
      <c r="G39" s="535"/>
      <c r="H39" s="536"/>
      <c r="I39" s="511"/>
      <c r="J39" s="537"/>
      <c r="K39" s="537"/>
      <c r="L39" s="523"/>
    </row>
    <row r="40" spans="1:12" ht="21" customHeight="1" thickBot="1" x14ac:dyDescent="0.35">
      <c r="C40" s="575" t="s">
        <v>24</v>
      </c>
      <c r="D40" s="965" t="s">
        <v>33</v>
      </c>
      <c r="E40" s="966"/>
      <c r="F40" s="563"/>
      <c r="G40" s="535"/>
      <c r="H40" s="538"/>
      <c r="I40" s="511"/>
      <c r="J40" s="537"/>
      <c r="K40" s="537"/>
      <c r="L40" s="523"/>
    </row>
    <row r="41" spans="1:12" ht="14.4" thickBot="1" x14ac:dyDescent="0.35">
      <c r="D41" s="471"/>
      <c r="E41" s="471"/>
      <c r="F41" s="564"/>
      <c r="G41" s="535"/>
      <c r="H41" s="538"/>
      <c r="I41" s="511"/>
      <c r="J41" s="537"/>
      <c r="K41" s="537"/>
      <c r="L41" s="523"/>
    </row>
    <row r="42" spans="1:12" ht="14.4" thickBot="1" x14ac:dyDescent="0.35">
      <c r="A42" s="481" t="s">
        <v>0</v>
      </c>
      <c r="B42" s="488" t="s">
        <v>142</v>
      </c>
      <c r="C42" s="558" t="s">
        <v>5</v>
      </c>
      <c r="D42" s="560" t="s">
        <v>131</v>
      </c>
      <c r="E42" s="576"/>
      <c r="F42" s="565"/>
      <c r="G42" s="535"/>
      <c r="H42" s="538"/>
      <c r="I42" s="511"/>
      <c r="J42" s="537"/>
      <c r="K42" s="537"/>
      <c r="L42" s="523"/>
    </row>
    <row r="43" spans="1:12" x14ac:dyDescent="0.3">
      <c r="A43" s="482"/>
      <c r="B43" s="489"/>
      <c r="C43" s="485"/>
      <c r="D43" s="476"/>
      <c r="E43" s="572"/>
      <c r="F43" s="566"/>
      <c r="G43" s="539"/>
      <c r="H43" s="540"/>
      <c r="I43" s="506"/>
      <c r="J43" s="541"/>
      <c r="K43" s="542"/>
      <c r="L43" s="523"/>
    </row>
    <row r="44" spans="1:12" x14ac:dyDescent="0.3">
      <c r="A44" s="483"/>
      <c r="B44" s="479"/>
      <c r="C44" s="504" t="s">
        <v>132</v>
      </c>
      <c r="D44" s="518">
        <f>D30</f>
        <v>7516045</v>
      </c>
      <c r="E44" s="572"/>
      <c r="F44" s="567"/>
      <c r="G44" s="543"/>
      <c r="H44" s="540"/>
      <c r="I44" s="540"/>
      <c r="J44" s="540"/>
      <c r="K44" s="540"/>
      <c r="L44" s="523"/>
    </row>
    <row r="45" spans="1:12" x14ac:dyDescent="0.3">
      <c r="A45" s="483"/>
      <c r="B45" s="479"/>
      <c r="C45" s="486"/>
      <c r="D45" s="477"/>
      <c r="E45" s="572"/>
      <c r="F45" s="568"/>
      <c r="G45" s="506"/>
      <c r="H45" s="511"/>
      <c r="I45" s="506"/>
      <c r="J45" s="511"/>
      <c r="K45" s="544"/>
      <c r="L45" s="523"/>
    </row>
    <row r="46" spans="1:12" s="9" customFormat="1" x14ac:dyDescent="0.3">
      <c r="A46" s="483"/>
      <c r="B46" s="479"/>
      <c r="C46" s="486" t="s">
        <v>133</v>
      </c>
      <c r="D46" s="477"/>
      <c r="E46" s="572"/>
      <c r="F46" s="569"/>
      <c r="G46" s="545"/>
      <c r="H46" s="545"/>
      <c r="I46" s="546"/>
      <c r="J46" s="547"/>
      <c r="K46" s="547"/>
      <c r="L46" s="524"/>
    </row>
    <row r="47" spans="1:12" s="9" customFormat="1" x14ac:dyDescent="0.3">
      <c r="A47" s="483"/>
      <c r="B47" s="479"/>
      <c r="C47" s="504" t="s">
        <v>134</v>
      </c>
      <c r="D47" s="477"/>
      <c r="E47" s="572"/>
      <c r="F47" s="569"/>
      <c r="G47" s="450"/>
      <c r="H47" s="450"/>
      <c r="I47" s="450"/>
      <c r="J47" s="450"/>
      <c r="K47" s="450"/>
      <c r="L47" s="524"/>
    </row>
    <row r="48" spans="1:12" s="9" customFormat="1" x14ac:dyDescent="0.3">
      <c r="A48" s="483"/>
      <c r="B48" s="479">
        <v>15</v>
      </c>
      <c r="C48" s="486" t="s">
        <v>1005</v>
      </c>
      <c r="D48" s="477">
        <v>1888000</v>
      </c>
      <c r="E48" s="572"/>
      <c r="F48" s="569"/>
      <c r="G48" s="450"/>
      <c r="H48" s="450"/>
      <c r="I48" s="450"/>
      <c r="J48" s="450"/>
      <c r="K48" s="450"/>
      <c r="L48" s="524"/>
    </row>
    <row r="49" spans="1:12" s="9" customFormat="1" x14ac:dyDescent="0.3">
      <c r="A49" s="483"/>
      <c r="B49" s="479">
        <v>16</v>
      </c>
      <c r="C49" s="486" t="s">
        <v>1006</v>
      </c>
      <c r="D49" s="477">
        <v>1418600</v>
      </c>
      <c r="E49" s="572"/>
      <c r="F49" s="569"/>
      <c r="G49" s="450"/>
      <c r="H49" s="450"/>
      <c r="I49" s="450"/>
      <c r="J49" s="450"/>
      <c r="K49" s="450"/>
      <c r="L49" s="524"/>
    </row>
    <row r="50" spans="1:12" x14ac:dyDescent="0.3">
      <c r="A50" s="483"/>
      <c r="B50" s="479"/>
      <c r="C50" s="486"/>
      <c r="D50" s="477"/>
      <c r="E50" s="572"/>
      <c r="F50" s="570"/>
      <c r="G50" s="450"/>
      <c r="H50" s="450"/>
      <c r="I50" s="450"/>
      <c r="J50" s="450"/>
      <c r="K50" s="450"/>
      <c r="L50" s="523"/>
    </row>
    <row r="51" spans="1:12" x14ac:dyDescent="0.3">
      <c r="A51" s="483"/>
      <c r="B51" s="479"/>
      <c r="C51" s="486" t="s">
        <v>136</v>
      </c>
      <c r="D51" s="477"/>
      <c r="E51" s="572"/>
      <c r="F51" s="571"/>
      <c r="G51" s="281"/>
      <c r="H51" s="281"/>
      <c r="I51" s="281"/>
      <c r="J51" s="281"/>
      <c r="K51" s="281"/>
    </row>
    <row r="52" spans="1:12" x14ac:dyDescent="0.3">
      <c r="A52" s="483"/>
      <c r="B52" s="479"/>
      <c r="C52" s="504" t="s">
        <v>137</v>
      </c>
      <c r="D52" s="477"/>
      <c r="E52" s="572"/>
      <c r="F52" s="571"/>
      <c r="G52" s="281"/>
      <c r="H52" s="281"/>
      <c r="I52" s="281"/>
      <c r="J52" s="281"/>
      <c r="K52" s="281"/>
    </row>
    <row r="53" spans="1:12" x14ac:dyDescent="0.3">
      <c r="A53" s="484">
        <v>45566</v>
      </c>
      <c r="B53" s="479">
        <v>17</v>
      </c>
      <c r="C53" s="486" t="s">
        <v>942</v>
      </c>
      <c r="D53" s="477">
        <v>-3000</v>
      </c>
      <c r="E53" s="572"/>
      <c r="F53" s="571"/>
      <c r="G53" s="281"/>
      <c r="H53" s="281"/>
      <c r="I53" s="281"/>
      <c r="J53" s="281"/>
      <c r="K53" s="281"/>
    </row>
    <row r="54" spans="1:12" x14ac:dyDescent="0.3">
      <c r="A54" s="484">
        <v>45570</v>
      </c>
      <c r="B54" s="479">
        <v>18</v>
      </c>
      <c r="C54" s="486" t="s">
        <v>943</v>
      </c>
      <c r="D54" s="477">
        <v>-3000</v>
      </c>
      <c r="E54" s="572"/>
      <c r="F54" s="571"/>
      <c r="G54" s="281"/>
      <c r="H54" s="281"/>
      <c r="I54" s="281"/>
      <c r="J54" s="281"/>
      <c r="K54" s="281"/>
    </row>
    <row r="55" spans="1:12" x14ac:dyDescent="0.3">
      <c r="A55" s="484">
        <v>45580</v>
      </c>
      <c r="B55" s="479">
        <v>19</v>
      </c>
      <c r="C55" s="486" t="s">
        <v>944</v>
      </c>
      <c r="D55" s="477">
        <v>-30000</v>
      </c>
      <c r="E55" s="572"/>
      <c r="F55" s="571"/>
      <c r="G55" s="281"/>
      <c r="H55" s="281"/>
      <c r="I55" s="281"/>
      <c r="J55" s="281"/>
      <c r="K55" s="281"/>
    </row>
    <row r="56" spans="1:12" x14ac:dyDescent="0.3">
      <c r="A56" s="484">
        <v>45589</v>
      </c>
      <c r="B56" s="479">
        <v>20</v>
      </c>
      <c r="C56" s="486" t="s">
        <v>945</v>
      </c>
      <c r="D56" s="477">
        <v>-30000</v>
      </c>
      <c r="E56" s="572"/>
      <c r="F56" s="571"/>
      <c r="G56" s="281"/>
      <c r="H56" s="281"/>
      <c r="I56" s="281"/>
      <c r="J56" s="281"/>
      <c r="K56" s="281"/>
    </row>
    <row r="57" spans="1:12" x14ac:dyDescent="0.3">
      <c r="A57" s="484">
        <v>45590</v>
      </c>
      <c r="B57" s="479">
        <v>21</v>
      </c>
      <c r="C57" s="486" t="s">
        <v>946</v>
      </c>
      <c r="D57" s="477">
        <v>-3000</v>
      </c>
      <c r="E57" s="572"/>
      <c r="F57" s="571"/>
      <c r="G57" s="281"/>
      <c r="H57" s="281"/>
      <c r="I57" s="281"/>
      <c r="J57" s="281"/>
      <c r="K57" s="281"/>
    </row>
    <row r="58" spans="1:12" x14ac:dyDescent="0.3">
      <c r="A58" s="484">
        <v>45590</v>
      </c>
      <c r="B58" s="479">
        <v>22</v>
      </c>
      <c r="C58" s="486" t="s">
        <v>947</v>
      </c>
      <c r="D58" s="477">
        <v>-3000</v>
      </c>
      <c r="E58" s="572"/>
      <c r="F58" s="571"/>
      <c r="G58" s="281"/>
      <c r="H58" s="281"/>
      <c r="I58" s="281"/>
      <c r="J58" s="281"/>
      <c r="K58" s="281"/>
    </row>
    <row r="59" spans="1:12" x14ac:dyDescent="0.3">
      <c r="A59" s="519">
        <v>45595</v>
      </c>
      <c r="B59" s="520">
        <v>23</v>
      </c>
      <c r="C59" s="487" t="s">
        <v>948</v>
      </c>
      <c r="D59" s="521">
        <v>-3000</v>
      </c>
      <c r="E59" s="572"/>
      <c r="F59" s="571"/>
      <c r="G59" s="281"/>
      <c r="H59" s="281"/>
      <c r="I59" s="281"/>
      <c r="J59" s="281"/>
      <c r="K59" s="281"/>
    </row>
    <row r="60" spans="1:12" x14ac:dyDescent="0.3">
      <c r="A60" s="519">
        <v>45596</v>
      </c>
      <c r="B60" s="520">
        <v>24</v>
      </c>
      <c r="C60" s="487" t="s">
        <v>949</v>
      </c>
      <c r="D60" s="521">
        <v>-30000</v>
      </c>
      <c r="E60" s="572"/>
      <c r="F60" s="571"/>
      <c r="G60" s="281"/>
      <c r="H60" s="281"/>
      <c r="I60" s="281"/>
      <c r="J60" s="281"/>
      <c r="K60" s="281"/>
    </row>
    <row r="61" spans="1:12" ht="14.4" thickBot="1" x14ac:dyDescent="0.35">
      <c r="A61" s="522"/>
      <c r="B61" s="480"/>
      <c r="C61" s="487"/>
      <c r="D61" s="478"/>
      <c r="E61" s="572"/>
      <c r="F61" s="470"/>
    </row>
    <row r="62" spans="1:12" ht="14.4" thickBot="1" x14ac:dyDescent="0.35">
      <c r="A62" s="474">
        <v>45596</v>
      </c>
      <c r="B62" s="473"/>
      <c r="C62" s="559" t="s">
        <v>138</v>
      </c>
      <c r="D62" s="562">
        <f>SUM(D43:D61)</f>
        <v>10717645</v>
      </c>
      <c r="E62" s="554"/>
      <c r="F62" s="470"/>
    </row>
    <row r="63" spans="1:12" ht="14.4" thickBot="1" x14ac:dyDescent="0.35">
      <c r="C63" s="481" t="s">
        <v>138</v>
      </c>
      <c r="D63" s="562">
        <v>10717645</v>
      </c>
      <c r="E63" s="555"/>
      <c r="F63" s="470"/>
    </row>
    <row r="64" spans="1:12" ht="14.4" thickBot="1" x14ac:dyDescent="0.35">
      <c r="D64" s="17"/>
      <c r="E64" s="553"/>
      <c r="F64" s="470"/>
    </row>
    <row r="65" spans="1:6" ht="14.4" thickBot="1" x14ac:dyDescent="0.35">
      <c r="C65" s="505" t="s">
        <v>139</v>
      </c>
      <c r="D65" s="490">
        <f>D62-D63</f>
        <v>0</v>
      </c>
      <c r="E65" s="572"/>
      <c r="F65" s="470"/>
    </row>
    <row r="66" spans="1:6" x14ac:dyDescent="0.3">
      <c r="C66" s="3" t="s">
        <v>140</v>
      </c>
      <c r="D66" s="17"/>
      <c r="E66" s="17"/>
    </row>
    <row r="67" spans="1:6" x14ac:dyDescent="0.3">
      <c r="A67" s="470"/>
      <c r="B67" s="470"/>
      <c r="C67" s="470"/>
      <c r="D67" s="470"/>
      <c r="E67" s="470"/>
    </row>
    <row r="68" spans="1:6" x14ac:dyDescent="0.3">
      <c r="A68" s="470"/>
      <c r="B68" s="470"/>
      <c r="C68" s="470"/>
      <c r="D68" s="470"/>
      <c r="E68" s="470"/>
    </row>
    <row r="322" spans="8:8" x14ac:dyDescent="0.3">
      <c r="H322" s="3" t="s">
        <v>123</v>
      </c>
    </row>
    <row r="323" spans="8:8" x14ac:dyDescent="0.3">
      <c r="H323" s="3" t="s">
        <v>123</v>
      </c>
    </row>
    <row r="324" spans="8:8" x14ac:dyDescent="0.3">
      <c r="H324" s="3" t="s">
        <v>123</v>
      </c>
    </row>
    <row r="325" spans="8:8" x14ac:dyDescent="0.3">
      <c r="H325" s="3" t="s">
        <v>123</v>
      </c>
    </row>
    <row r="326" spans="8:8" x14ac:dyDescent="0.3">
      <c r="H326" s="3" t="s">
        <v>123</v>
      </c>
    </row>
  </sheetData>
  <mergeCells count="11">
    <mergeCell ref="G11:K11"/>
    <mergeCell ref="A1:K1"/>
    <mergeCell ref="I6:K6"/>
    <mergeCell ref="J7:K7"/>
    <mergeCell ref="J8:K8"/>
    <mergeCell ref="J9:K9"/>
    <mergeCell ref="C37:E37"/>
    <mergeCell ref="D38:E38"/>
    <mergeCell ref="D39:E39"/>
    <mergeCell ref="D40:E40"/>
    <mergeCell ref="A11:E11"/>
  </mergeCells>
  <pageMargins left="0.7" right="0.7" top="0.75" bottom="0.75" header="0.3" footer="0.3"/>
  <pageSetup paperSize="9" scale="8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23"/>
  <sheetViews>
    <sheetView workbookViewId="0">
      <selection activeCell="D18" sqref="D18"/>
    </sheetView>
  </sheetViews>
  <sheetFormatPr defaultColWidth="8.88671875" defaultRowHeight="14.4" x14ac:dyDescent="0.3"/>
  <cols>
    <col min="1" max="1" width="13.88671875" customWidth="1"/>
    <col min="3" max="3" width="9.33203125" customWidth="1"/>
    <col min="4" max="4" width="8.88671875" customWidth="1"/>
    <col min="5" max="5" width="18.44140625" customWidth="1"/>
    <col min="6" max="6" width="4.6640625" customWidth="1"/>
    <col min="7" max="7" width="15.109375" customWidth="1"/>
    <col min="8" max="8" width="8.6640625" customWidth="1"/>
    <col min="11" max="11" width="15" customWidth="1"/>
  </cols>
  <sheetData>
    <row r="1" spans="1:11" ht="18" x14ac:dyDescent="0.35">
      <c r="E1" s="94" t="s">
        <v>18</v>
      </c>
      <c r="F1" s="94"/>
      <c r="G1" s="94"/>
    </row>
    <row r="2" spans="1:11" ht="18" x14ac:dyDescent="0.35">
      <c r="E2" s="94" t="s">
        <v>49</v>
      </c>
      <c r="F2" s="94"/>
      <c r="G2" s="94"/>
    </row>
    <row r="3" spans="1:11" ht="18" x14ac:dyDescent="0.35">
      <c r="E3" s="125" t="s">
        <v>915</v>
      </c>
      <c r="F3" s="94"/>
      <c r="G3" s="94"/>
    </row>
    <row r="4" spans="1:11" x14ac:dyDescent="0.3">
      <c r="C4" s="115" t="s">
        <v>58</v>
      </c>
      <c r="I4" s="115" t="s">
        <v>59</v>
      </c>
    </row>
    <row r="5" spans="1:11" x14ac:dyDescent="0.3">
      <c r="A5" s="95" t="s">
        <v>53</v>
      </c>
      <c r="B5" s="93"/>
      <c r="C5" s="93"/>
      <c r="D5" s="93"/>
      <c r="E5" s="93"/>
      <c r="G5" s="95" t="s">
        <v>53</v>
      </c>
      <c r="H5" s="93"/>
      <c r="I5" s="93"/>
      <c r="J5" s="93"/>
      <c r="K5" s="93"/>
    </row>
    <row r="6" spans="1:11" x14ac:dyDescent="0.3">
      <c r="A6" s="93"/>
      <c r="B6" s="93">
        <v>50000</v>
      </c>
      <c r="C6" s="93" t="s">
        <v>50</v>
      </c>
      <c r="D6" s="93">
        <v>40</v>
      </c>
      <c r="E6" s="96">
        <f>B6*D6</f>
        <v>2000000</v>
      </c>
      <c r="G6" s="93"/>
      <c r="H6" s="93">
        <v>100</v>
      </c>
      <c r="I6" s="93" t="s">
        <v>50</v>
      </c>
      <c r="J6" s="93">
        <v>0</v>
      </c>
      <c r="K6" s="96">
        <f>H6*J6</f>
        <v>0</v>
      </c>
    </row>
    <row r="7" spans="1:11" x14ac:dyDescent="0.3">
      <c r="A7" s="93"/>
      <c r="B7" s="93">
        <v>20000</v>
      </c>
      <c r="C7" s="93" t="s">
        <v>50</v>
      </c>
      <c r="D7" s="93">
        <v>100</v>
      </c>
      <c r="E7" s="96">
        <f t="shared" ref="E7:E11" si="0">B7*D7</f>
        <v>2000000</v>
      </c>
      <c r="G7" s="93"/>
      <c r="H7" s="93">
        <v>20</v>
      </c>
      <c r="I7" s="93" t="s">
        <v>50</v>
      </c>
      <c r="J7" s="93">
        <v>0</v>
      </c>
      <c r="K7" s="96">
        <f t="shared" ref="K7:K10" si="1">H7*J7</f>
        <v>0</v>
      </c>
    </row>
    <row r="8" spans="1:11" x14ac:dyDescent="0.3">
      <c r="A8" s="93"/>
      <c r="B8" s="93">
        <v>10000</v>
      </c>
      <c r="C8" s="93" t="s">
        <v>50</v>
      </c>
      <c r="D8" s="93">
        <v>87</v>
      </c>
      <c r="E8" s="96">
        <f t="shared" si="0"/>
        <v>870000</v>
      </c>
      <c r="G8" s="93"/>
      <c r="H8" s="93">
        <v>10</v>
      </c>
      <c r="I8" s="93" t="s">
        <v>50</v>
      </c>
      <c r="J8" s="93">
        <v>0</v>
      </c>
      <c r="K8" s="96">
        <f t="shared" si="1"/>
        <v>0</v>
      </c>
    </row>
    <row r="9" spans="1:11" x14ac:dyDescent="0.3">
      <c r="A9" s="93"/>
      <c r="B9" s="93">
        <v>5000</v>
      </c>
      <c r="C9" s="93" t="s">
        <v>50</v>
      </c>
      <c r="D9" s="93">
        <v>1000</v>
      </c>
      <c r="E9" s="96">
        <f t="shared" si="0"/>
        <v>5000000</v>
      </c>
      <c r="G9" s="93"/>
      <c r="H9" s="93">
        <v>5</v>
      </c>
      <c r="I9" s="93" t="s">
        <v>50</v>
      </c>
      <c r="J9" s="93">
        <v>1</v>
      </c>
      <c r="K9" s="96">
        <f t="shared" si="1"/>
        <v>5</v>
      </c>
    </row>
    <row r="10" spans="1:11" x14ac:dyDescent="0.3">
      <c r="A10" s="93"/>
      <c r="B10" s="93">
        <v>2000</v>
      </c>
      <c r="C10" s="93" t="s">
        <v>50</v>
      </c>
      <c r="D10" s="93">
        <v>3</v>
      </c>
      <c r="E10" s="96">
        <f t="shared" si="0"/>
        <v>6000</v>
      </c>
      <c r="G10" s="93"/>
      <c r="H10" s="93">
        <v>1</v>
      </c>
      <c r="I10" s="93" t="s">
        <v>50</v>
      </c>
      <c r="J10" s="93"/>
      <c r="K10" s="96">
        <f t="shared" si="1"/>
        <v>0</v>
      </c>
    </row>
    <row r="11" spans="1:11" x14ac:dyDescent="0.3">
      <c r="A11" s="93"/>
      <c r="B11" s="93">
        <v>1000</v>
      </c>
      <c r="C11" s="93" t="s">
        <v>50</v>
      </c>
      <c r="D11" s="93">
        <v>1</v>
      </c>
      <c r="E11" s="96">
        <f t="shared" si="0"/>
        <v>1000</v>
      </c>
      <c r="G11" s="93"/>
      <c r="H11" s="93"/>
      <c r="I11" s="93"/>
      <c r="J11" s="93"/>
      <c r="K11" s="96"/>
    </row>
    <row r="12" spans="1:11" x14ac:dyDescent="0.3">
      <c r="A12" s="93"/>
      <c r="B12" s="93"/>
      <c r="C12" s="93"/>
      <c r="D12" s="93"/>
      <c r="E12" s="93"/>
      <c r="G12" s="93"/>
      <c r="H12" s="93"/>
      <c r="I12" s="93"/>
      <c r="J12" s="93"/>
      <c r="K12" s="93"/>
    </row>
    <row r="13" spans="1:11" x14ac:dyDescent="0.3">
      <c r="A13" s="98" t="s">
        <v>56</v>
      </c>
      <c r="B13" s="93"/>
      <c r="C13" s="93"/>
      <c r="D13" s="93"/>
      <c r="E13" s="93"/>
      <c r="G13" s="98"/>
      <c r="H13" s="93"/>
      <c r="I13" s="93"/>
      <c r="J13" s="93"/>
      <c r="K13" s="93"/>
    </row>
    <row r="14" spans="1:11" x14ac:dyDescent="0.3">
      <c r="A14" s="93"/>
      <c r="B14" s="93">
        <v>500</v>
      </c>
      <c r="C14" s="93" t="s">
        <v>50</v>
      </c>
      <c r="D14" s="93">
        <v>1</v>
      </c>
      <c r="E14" s="93">
        <f>B14*D14</f>
        <v>500</v>
      </c>
      <c r="G14" s="93"/>
      <c r="H14" s="93"/>
      <c r="I14" s="93"/>
      <c r="J14" s="93"/>
      <c r="K14" s="93"/>
    </row>
    <row r="15" spans="1:11" x14ac:dyDescent="0.3">
      <c r="A15" s="93"/>
      <c r="B15" s="93">
        <v>200</v>
      </c>
      <c r="C15" s="93" t="s">
        <v>50</v>
      </c>
      <c r="D15" s="93"/>
      <c r="E15" s="93">
        <f t="shared" ref="E15:E17" si="2">B15*D15</f>
        <v>0</v>
      </c>
      <c r="G15" s="93"/>
      <c r="H15" s="93"/>
      <c r="I15" s="93"/>
      <c r="J15" s="93"/>
      <c r="K15" s="93"/>
    </row>
    <row r="16" spans="1:11" x14ac:dyDescent="0.3">
      <c r="A16" s="93"/>
      <c r="B16" s="93">
        <v>100</v>
      </c>
      <c r="C16" s="93" t="s">
        <v>50</v>
      </c>
      <c r="D16" s="93"/>
      <c r="E16" s="93">
        <f t="shared" si="2"/>
        <v>0</v>
      </c>
      <c r="G16" s="93"/>
      <c r="H16" s="93"/>
      <c r="I16" s="93"/>
      <c r="J16" s="93"/>
      <c r="K16" s="93"/>
    </row>
    <row r="17" spans="1:11" x14ac:dyDescent="0.3">
      <c r="A17" s="93"/>
      <c r="B17" s="93">
        <v>50</v>
      </c>
      <c r="C17" s="93" t="s">
        <v>50</v>
      </c>
      <c r="D17" s="93">
        <v>1</v>
      </c>
      <c r="E17" s="93">
        <f t="shared" si="2"/>
        <v>50</v>
      </c>
      <c r="G17" s="93"/>
      <c r="H17" s="93"/>
      <c r="I17" s="93"/>
      <c r="J17" s="93"/>
      <c r="K17" s="93"/>
    </row>
    <row r="18" spans="1:11" x14ac:dyDescent="0.3">
      <c r="A18" s="93"/>
      <c r="B18" s="93"/>
      <c r="C18" s="93"/>
      <c r="D18" s="93"/>
      <c r="E18" s="93"/>
      <c r="G18" s="93"/>
      <c r="H18" s="93"/>
      <c r="I18" s="93"/>
      <c r="J18" s="93"/>
      <c r="K18" s="93"/>
    </row>
    <row r="19" spans="1:11" x14ac:dyDescent="0.3">
      <c r="A19" s="93"/>
      <c r="B19" s="93"/>
      <c r="C19" s="93"/>
      <c r="D19" s="93"/>
      <c r="E19" s="93"/>
      <c r="G19" s="93"/>
      <c r="H19" s="93"/>
      <c r="I19" s="93"/>
      <c r="J19" s="93"/>
      <c r="K19" s="93"/>
    </row>
    <row r="20" spans="1:11" x14ac:dyDescent="0.3">
      <c r="A20" s="93"/>
      <c r="B20" s="93"/>
      <c r="C20" s="93"/>
      <c r="D20" s="93"/>
      <c r="E20" s="97">
        <f>SUM(E6:E17)</f>
        <v>9877550</v>
      </c>
      <c r="G20" s="93"/>
      <c r="H20" s="93"/>
      <c r="I20" s="93"/>
      <c r="J20" s="93"/>
      <c r="K20" s="97">
        <f>SUM(K6:K17)</f>
        <v>5</v>
      </c>
    </row>
    <row r="21" spans="1:11" x14ac:dyDescent="0.3">
      <c r="A21" s="93"/>
      <c r="B21" s="93"/>
      <c r="C21" s="93"/>
      <c r="D21" s="93"/>
      <c r="E21" s="95"/>
      <c r="G21" s="93"/>
      <c r="H21" s="93"/>
      <c r="I21" s="93"/>
      <c r="J21" s="93"/>
      <c r="K21" s="95"/>
    </row>
    <row r="22" spans="1:11" x14ac:dyDescent="0.3">
      <c r="A22" s="93" t="s">
        <v>51</v>
      </c>
      <c r="B22" s="93"/>
      <c r="C22" s="93"/>
      <c r="D22" s="93"/>
      <c r="E22" s="97">
        <f>E20</f>
        <v>9877550</v>
      </c>
      <c r="G22" s="93" t="s">
        <v>51</v>
      </c>
      <c r="H22" s="93"/>
      <c r="I22" s="93"/>
      <c r="J22" s="93"/>
      <c r="K22" s="97">
        <f>K20</f>
        <v>5</v>
      </c>
    </row>
    <row r="23" spans="1:11" x14ac:dyDescent="0.3">
      <c r="A23" s="93" t="s">
        <v>39</v>
      </c>
      <c r="B23" s="93"/>
      <c r="C23" s="93"/>
      <c r="D23" s="93"/>
      <c r="E23" s="97">
        <f>'UGX CASH BOX OCTOBER'!G244</f>
        <v>9877566</v>
      </c>
      <c r="G23" s="93" t="s">
        <v>39</v>
      </c>
      <c r="H23" s="93"/>
      <c r="I23" s="93"/>
      <c r="J23" s="93"/>
      <c r="K23" s="97">
        <f>'USD-cash box '!G5</f>
        <v>5</v>
      </c>
    </row>
    <row r="24" spans="1:11" x14ac:dyDescent="0.3">
      <c r="A24" s="93" t="s">
        <v>52</v>
      </c>
      <c r="B24" s="93"/>
      <c r="C24" s="93"/>
      <c r="D24" s="93"/>
      <c r="E24" s="96">
        <f>E22-E23</f>
        <v>-16</v>
      </c>
      <c r="G24" s="93" t="s">
        <v>52</v>
      </c>
      <c r="H24" s="93"/>
      <c r="I24" s="93"/>
      <c r="J24" s="93"/>
      <c r="K24" s="96">
        <f>K22-K23</f>
        <v>0</v>
      </c>
    </row>
    <row r="26" spans="1:11" x14ac:dyDescent="0.3">
      <c r="A26" t="s">
        <v>54</v>
      </c>
      <c r="C26" t="s">
        <v>88</v>
      </c>
      <c r="G26" t="s">
        <v>54</v>
      </c>
    </row>
    <row r="38" spans="1:1" x14ac:dyDescent="0.3">
      <c r="A38" s="860"/>
    </row>
    <row r="319" spans="8:8" x14ac:dyDescent="0.3">
      <c r="H319" t="s">
        <v>123</v>
      </c>
    </row>
    <row r="320" spans="8:8" x14ac:dyDescent="0.3">
      <c r="H320" t="s">
        <v>123</v>
      </c>
    </row>
    <row r="321" spans="8:8" x14ac:dyDescent="0.3">
      <c r="H321" t="s">
        <v>123</v>
      </c>
    </row>
    <row r="322" spans="8:8" x14ac:dyDescent="0.3">
      <c r="H322" t="s">
        <v>123</v>
      </c>
    </row>
    <row r="323" spans="8:8" x14ac:dyDescent="0.3">
      <c r="H323" t="s">
        <v>123</v>
      </c>
    </row>
  </sheetData>
  <pageMargins left="0.7" right="0.7" top="0.75" bottom="0.75" header="0.3" footer="0.3"/>
  <pageSetup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23"/>
  <sheetViews>
    <sheetView workbookViewId="0">
      <selection activeCell="P14" sqref="P14"/>
    </sheetView>
  </sheetViews>
  <sheetFormatPr defaultRowHeight="14.4" x14ac:dyDescent="0.3"/>
  <cols>
    <col min="1" max="1" width="14.44140625" customWidth="1"/>
    <col min="2" max="2" width="14.109375" customWidth="1"/>
    <col min="3" max="3" width="9.6640625" customWidth="1"/>
    <col min="4" max="4" width="9.109375" customWidth="1"/>
    <col min="8" max="8" width="15.6640625" customWidth="1"/>
    <col min="9" max="9" width="12.6640625" customWidth="1"/>
    <col min="10" max="10" width="13.33203125" customWidth="1"/>
    <col min="11" max="11" width="13.6640625" customWidth="1"/>
    <col min="12" max="12" width="12.33203125" customWidth="1"/>
    <col min="13" max="13" width="12.109375" customWidth="1"/>
    <col min="14" max="14" width="15.33203125" customWidth="1"/>
  </cols>
  <sheetData>
    <row r="1" spans="1:14" ht="15" customHeight="1" x14ac:dyDescent="0.3">
      <c r="D1" s="979" t="s">
        <v>128</v>
      </c>
      <c r="E1" s="979"/>
      <c r="F1" s="979"/>
      <c r="G1" s="979"/>
      <c r="H1" s="979"/>
      <c r="I1" s="979"/>
      <c r="J1" s="979"/>
    </row>
    <row r="2" spans="1:14" ht="15" customHeight="1" x14ac:dyDescent="0.3">
      <c r="D2" s="979"/>
      <c r="E2" s="979"/>
      <c r="F2" s="979"/>
      <c r="G2" s="979"/>
      <c r="H2" s="979"/>
      <c r="I2" s="979"/>
      <c r="J2" s="979"/>
    </row>
    <row r="4" spans="1:14" x14ac:dyDescent="0.3">
      <c r="A4" s="242"/>
      <c r="B4" s="227"/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1"/>
    </row>
    <row r="5" spans="1:14" x14ac:dyDescent="0.3">
      <c r="A5" s="243" t="s">
        <v>2</v>
      </c>
      <c r="B5" s="228"/>
      <c r="C5" s="229" t="s">
        <v>91</v>
      </c>
      <c r="D5" s="229" t="s">
        <v>92</v>
      </c>
      <c r="E5" s="229" t="s">
        <v>93</v>
      </c>
      <c r="F5" s="229" t="s">
        <v>94</v>
      </c>
      <c r="G5" s="229" t="s">
        <v>90</v>
      </c>
      <c r="H5" s="229" t="s">
        <v>95</v>
      </c>
      <c r="I5" s="229" t="s">
        <v>96</v>
      </c>
      <c r="J5" s="229" t="s">
        <v>97</v>
      </c>
      <c r="K5" s="229" t="s">
        <v>98</v>
      </c>
      <c r="L5" s="229" t="s">
        <v>99</v>
      </c>
      <c r="M5" s="229" t="s">
        <v>100</v>
      </c>
      <c r="N5" s="229" t="s">
        <v>101</v>
      </c>
    </row>
    <row r="6" spans="1:14" x14ac:dyDescent="0.3">
      <c r="A6" s="244" t="s">
        <v>41</v>
      </c>
      <c r="B6" s="230" t="s">
        <v>83</v>
      </c>
      <c r="C6" s="231"/>
      <c r="D6" s="232">
        <v>5000000</v>
      </c>
      <c r="E6" s="233"/>
      <c r="F6" s="232"/>
      <c r="G6" s="232"/>
      <c r="H6" s="232"/>
      <c r="I6" s="250"/>
      <c r="J6" s="232"/>
      <c r="K6" s="232"/>
      <c r="L6" s="232"/>
      <c r="M6" s="232"/>
      <c r="N6" s="232"/>
    </row>
    <row r="7" spans="1:14" x14ac:dyDescent="0.3">
      <c r="A7" s="245"/>
      <c r="B7" s="234" t="s">
        <v>84</v>
      </c>
      <c r="C7" s="235"/>
      <c r="D7" s="235">
        <v>715000</v>
      </c>
      <c r="E7" s="235"/>
      <c r="F7" s="235">
        <v>715000</v>
      </c>
      <c r="G7" s="235">
        <v>0</v>
      </c>
      <c r="H7" s="235">
        <v>0</v>
      </c>
      <c r="I7" s="235">
        <v>1430000</v>
      </c>
      <c r="J7" s="235">
        <v>715000</v>
      </c>
      <c r="K7" s="235">
        <v>715000</v>
      </c>
      <c r="L7" s="235">
        <v>710000</v>
      </c>
      <c r="M7" s="235"/>
      <c r="N7" s="235"/>
    </row>
    <row r="8" spans="1:14" x14ac:dyDescent="0.3">
      <c r="A8" s="246"/>
      <c r="B8" s="236" t="s">
        <v>40</v>
      </c>
      <c r="C8" s="237"/>
      <c r="D8" s="238">
        <f>D6-D7</f>
        <v>4285000</v>
      </c>
      <c r="E8" s="238">
        <f>E6+D8-E7</f>
        <v>4285000</v>
      </c>
      <c r="F8" s="238">
        <f>F6+E8-F7</f>
        <v>3570000</v>
      </c>
      <c r="G8" s="238">
        <f>G6+F8-G7</f>
        <v>3570000</v>
      </c>
      <c r="H8" s="238">
        <f>H6+G8-H7</f>
        <v>3570000</v>
      </c>
      <c r="I8" s="238">
        <f>I6+H8-I7</f>
        <v>2140000</v>
      </c>
      <c r="J8" s="238">
        <f t="shared" ref="J8:M8" si="0">J6+I8-J7</f>
        <v>1425000</v>
      </c>
      <c r="K8" s="238">
        <f t="shared" si="0"/>
        <v>710000</v>
      </c>
      <c r="L8" s="238">
        <f t="shared" si="0"/>
        <v>0</v>
      </c>
      <c r="M8" s="238">
        <f t="shared" si="0"/>
        <v>0</v>
      </c>
      <c r="N8" s="238"/>
    </row>
    <row r="9" spans="1:14" x14ac:dyDescent="0.3">
      <c r="A9" s="243"/>
      <c r="B9" s="239" t="s">
        <v>83</v>
      </c>
      <c r="C9" s="240"/>
      <c r="D9" s="240"/>
      <c r="E9" s="241"/>
      <c r="F9" s="241"/>
      <c r="G9" s="240"/>
      <c r="H9" s="240"/>
      <c r="I9" s="241"/>
      <c r="J9" s="240"/>
      <c r="K9" s="240"/>
      <c r="L9" s="240"/>
      <c r="M9" s="240"/>
      <c r="N9" s="240"/>
    </row>
    <row r="10" spans="1:14" x14ac:dyDescent="0.3">
      <c r="A10" s="245"/>
      <c r="B10" s="234" t="s">
        <v>84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</row>
    <row r="11" spans="1:14" x14ac:dyDescent="0.3">
      <c r="A11" s="246"/>
      <c r="B11" s="236" t="s">
        <v>40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</row>
    <row r="12" spans="1:14" x14ac:dyDescent="0.3">
      <c r="A12" s="243"/>
      <c r="B12" s="239" t="s">
        <v>83</v>
      </c>
      <c r="C12" s="240"/>
      <c r="D12" s="240"/>
      <c r="E12" s="241"/>
      <c r="F12" s="241"/>
      <c r="G12" s="240"/>
      <c r="H12" s="240"/>
      <c r="I12" s="241"/>
      <c r="J12" s="240"/>
      <c r="K12" s="240"/>
      <c r="L12" s="240"/>
      <c r="M12" s="240"/>
      <c r="N12" s="240"/>
    </row>
    <row r="13" spans="1:14" x14ac:dyDescent="0.3">
      <c r="A13" s="245"/>
      <c r="B13" s="234" t="s">
        <v>84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</row>
    <row r="14" spans="1:14" x14ac:dyDescent="0.3">
      <c r="A14" s="246"/>
      <c r="B14" s="236" t="s">
        <v>40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</row>
    <row r="15" spans="1:14" x14ac:dyDescent="0.3">
      <c r="A15" s="243"/>
      <c r="B15" s="239" t="s">
        <v>83</v>
      </c>
      <c r="C15" s="240"/>
      <c r="D15" s="240"/>
      <c r="E15" s="241"/>
      <c r="F15" s="241"/>
      <c r="G15" s="240"/>
      <c r="H15" s="240"/>
      <c r="I15" s="241"/>
      <c r="J15" s="240"/>
      <c r="K15" s="240"/>
      <c r="L15" s="240"/>
      <c r="M15" s="240"/>
      <c r="N15" s="240"/>
    </row>
    <row r="16" spans="1:14" x14ac:dyDescent="0.3">
      <c r="A16" s="245"/>
      <c r="B16" s="234" t="s">
        <v>84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</row>
    <row r="17" spans="1:14" x14ac:dyDescent="0.3">
      <c r="A17" s="246"/>
      <c r="B17" s="236" t="s">
        <v>40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</row>
    <row r="18" spans="1:14" x14ac:dyDescent="0.3">
      <c r="A18" s="335"/>
      <c r="B18" s="335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</row>
    <row r="19" spans="1:14" x14ac:dyDescent="0.3">
      <c r="A19" s="335"/>
      <c r="B19" s="335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</row>
    <row r="20" spans="1:14" ht="15" customHeight="1" x14ac:dyDescent="0.3">
      <c r="D20" s="323" t="s">
        <v>129</v>
      </c>
      <c r="E20" s="323"/>
      <c r="F20" s="323"/>
      <c r="G20" s="323"/>
      <c r="H20" s="323"/>
      <c r="I20" s="323"/>
      <c r="J20" s="323"/>
      <c r="K20" s="324"/>
    </row>
    <row r="21" spans="1:14" ht="15" customHeight="1" x14ac:dyDescent="0.3">
      <c r="D21" s="323"/>
      <c r="E21" s="323"/>
      <c r="F21" s="323"/>
      <c r="G21" s="323"/>
      <c r="H21" s="323"/>
      <c r="I21" s="323"/>
      <c r="J21" s="323"/>
      <c r="K21" s="324"/>
    </row>
    <row r="23" spans="1:14" x14ac:dyDescent="0.3">
      <c r="A23" s="242"/>
      <c r="B23" s="227"/>
      <c r="C23" s="980"/>
      <c r="D23" s="980"/>
      <c r="E23" s="980"/>
      <c r="F23" s="980"/>
      <c r="G23" s="980"/>
      <c r="H23" s="980"/>
      <c r="I23" s="980"/>
      <c r="J23" s="980"/>
      <c r="K23" s="980"/>
      <c r="L23" s="980"/>
      <c r="M23" s="980"/>
      <c r="N23" s="981"/>
    </row>
    <row r="24" spans="1:14" x14ac:dyDescent="0.3">
      <c r="A24" s="243" t="s">
        <v>2</v>
      </c>
      <c r="B24" s="228"/>
      <c r="C24" s="229" t="s">
        <v>91</v>
      </c>
      <c r="D24" s="229" t="s">
        <v>92</v>
      </c>
      <c r="E24" s="229" t="s">
        <v>93</v>
      </c>
      <c r="F24" s="229" t="s">
        <v>94</v>
      </c>
      <c r="G24" s="229" t="s">
        <v>90</v>
      </c>
      <c r="H24" s="229" t="s">
        <v>95</v>
      </c>
      <c r="I24" s="229" t="s">
        <v>96</v>
      </c>
      <c r="J24" s="229" t="s">
        <v>97</v>
      </c>
      <c r="K24" s="229" t="s">
        <v>98</v>
      </c>
      <c r="L24" s="229" t="s">
        <v>99</v>
      </c>
      <c r="M24" s="229" t="s">
        <v>100</v>
      </c>
      <c r="N24" s="229" t="s">
        <v>101</v>
      </c>
    </row>
    <row r="25" spans="1:14" x14ac:dyDescent="0.3">
      <c r="A25" s="244"/>
      <c r="B25" s="230" t="s">
        <v>40</v>
      </c>
      <c r="C25" s="231"/>
      <c r="D25" s="232"/>
      <c r="E25" s="233"/>
      <c r="F25" s="232"/>
      <c r="G25" s="232"/>
      <c r="H25" s="232">
        <v>81000</v>
      </c>
      <c r="I25" s="250"/>
      <c r="J25" s="232"/>
      <c r="K25" s="232"/>
      <c r="L25" s="232"/>
      <c r="M25" s="232"/>
      <c r="N25" s="232"/>
    </row>
    <row r="26" spans="1:14" x14ac:dyDescent="0.3">
      <c r="A26" s="245"/>
      <c r="B26" s="234" t="s">
        <v>84</v>
      </c>
      <c r="C26" s="235"/>
      <c r="D26" s="235"/>
      <c r="E26" s="235"/>
      <c r="F26" s="235"/>
      <c r="G26" s="235"/>
      <c r="H26" s="235">
        <v>0</v>
      </c>
      <c r="I26" s="235"/>
      <c r="J26" s="235"/>
      <c r="K26" s="235"/>
      <c r="L26" s="235"/>
      <c r="M26" s="235"/>
      <c r="N26" s="235"/>
    </row>
    <row r="27" spans="1:14" x14ac:dyDescent="0.3">
      <c r="A27" s="246"/>
      <c r="B27" s="236" t="s">
        <v>106</v>
      </c>
      <c r="C27" s="237"/>
      <c r="D27" s="238"/>
      <c r="E27" s="238"/>
      <c r="F27" s="238"/>
      <c r="G27" s="238"/>
      <c r="H27" s="238">
        <f>H25-H26</f>
        <v>81000</v>
      </c>
      <c r="I27" s="238"/>
      <c r="J27" s="238"/>
      <c r="K27" s="238"/>
      <c r="L27" s="238"/>
      <c r="M27" s="238"/>
      <c r="N27" s="238"/>
    </row>
    <row r="28" spans="1:14" x14ac:dyDescent="0.3">
      <c r="A28" s="243"/>
      <c r="B28" s="239" t="s">
        <v>40</v>
      </c>
      <c r="C28" s="240"/>
      <c r="D28" s="240"/>
      <c r="E28" s="241"/>
      <c r="F28" s="241"/>
      <c r="G28" s="240"/>
      <c r="H28" s="240"/>
      <c r="I28" s="241"/>
      <c r="J28" s="240"/>
      <c r="K28" s="240"/>
      <c r="L28" s="240"/>
      <c r="M28" s="240"/>
      <c r="N28" s="240"/>
    </row>
    <row r="29" spans="1:14" x14ac:dyDescent="0.3">
      <c r="A29" s="245"/>
      <c r="B29" s="234" t="s">
        <v>84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</row>
    <row r="30" spans="1:14" x14ac:dyDescent="0.3">
      <c r="A30" s="246"/>
      <c r="B30" s="236" t="s">
        <v>106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</row>
    <row r="31" spans="1:14" x14ac:dyDescent="0.3">
      <c r="A31" s="244"/>
      <c r="B31" s="230" t="s">
        <v>40</v>
      </c>
      <c r="C31" s="231"/>
      <c r="D31" s="232"/>
      <c r="E31" s="233"/>
      <c r="F31" s="232"/>
      <c r="G31" s="232"/>
      <c r="H31" s="232"/>
      <c r="I31" s="250"/>
      <c r="J31" s="232"/>
      <c r="K31" s="232"/>
      <c r="L31" s="232"/>
      <c r="M31" s="232"/>
      <c r="N31" s="232"/>
    </row>
    <row r="32" spans="1:14" x14ac:dyDescent="0.3">
      <c r="A32" s="245"/>
      <c r="B32" s="234" t="s">
        <v>84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</row>
    <row r="33" spans="1:14" x14ac:dyDescent="0.3">
      <c r="A33" s="246"/>
      <c r="B33" s="236" t="s">
        <v>106</v>
      </c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</row>
    <row r="34" spans="1:14" x14ac:dyDescent="0.3">
      <c r="A34" s="243"/>
      <c r="B34" s="239" t="s">
        <v>40</v>
      </c>
      <c r="C34" s="240"/>
      <c r="D34" s="240"/>
      <c r="E34" s="241"/>
      <c r="F34" s="241"/>
      <c r="G34" s="240"/>
      <c r="H34" s="240"/>
      <c r="I34" s="241"/>
      <c r="J34" s="240"/>
      <c r="K34" s="240"/>
      <c r="L34" s="240"/>
      <c r="M34" s="240"/>
      <c r="N34" s="240"/>
    </row>
    <row r="35" spans="1:14" x14ac:dyDescent="0.3">
      <c r="A35" s="245"/>
      <c r="B35" s="234" t="s">
        <v>84</v>
      </c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</row>
    <row r="36" spans="1:14" x14ac:dyDescent="0.3">
      <c r="A36" s="246"/>
      <c r="B36" s="236" t="s">
        <v>106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x14ac:dyDescent="0.3">
      <c r="A37" s="243"/>
      <c r="B37" s="239" t="s">
        <v>40</v>
      </c>
      <c r="C37" s="240"/>
      <c r="D37" s="240"/>
      <c r="E37" s="241"/>
      <c r="F37" s="241"/>
      <c r="G37" s="240"/>
      <c r="H37" s="240"/>
      <c r="I37" s="241"/>
      <c r="J37" s="240"/>
      <c r="K37" s="240"/>
      <c r="L37" s="240"/>
      <c r="M37" s="240"/>
      <c r="N37" s="240"/>
    </row>
    <row r="38" spans="1:14" x14ac:dyDescent="0.3">
      <c r="A38" s="859">
        <v>45581</v>
      </c>
      <c r="B38" s="234" t="s">
        <v>84</v>
      </c>
      <c r="C38" s="235" t="s">
        <v>48</v>
      </c>
      <c r="D38" s="235" t="s">
        <v>117</v>
      </c>
      <c r="E38" s="235"/>
      <c r="F38" s="235">
        <v>-2000</v>
      </c>
      <c r="G38" s="235"/>
      <c r="H38" s="235"/>
      <c r="I38" s="235"/>
      <c r="J38" s="235"/>
      <c r="K38" s="235"/>
      <c r="L38" s="235"/>
      <c r="M38" s="235"/>
      <c r="N38" s="235"/>
    </row>
    <row r="39" spans="1:14" ht="15" thickBot="1" x14ac:dyDescent="0.35">
      <c r="A39" s="246"/>
      <c r="B39" s="236" t="s">
        <v>106</v>
      </c>
      <c r="C39" s="238"/>
      <c r="D39" s="238"/>
      <c r="E39" s="238"/>
      <c r="F39" s="238"/>
      <c r="G39" s="238"/>
      <c r="H39" s="326"/>
      <c r="I39" s="238"/>
      <c r="J39" s="238"/>
      <c r="K39" s="238"/>
      <c r="L39" s="238"/>
      <c r="M39" s="238">
        <f>M37-M38</f>
        <v>0</v>
      </c>
      <c r="N39" s="238"/>
    </row>
    <row r="40" spans="1:14" ht="15" thickBot="1" x14ac:dyDescent="0.35">
      <c r="H40" s="327"/>
      <c r="I40" s="327">
        <f>I27+I30+I33+I36+I39</f>
        <v>0</v>
      </c>
      <c r="J40" s="327">
        <f>J27+J30+J33+J36+J39</f>
        <v>0</v>
      </c>
      <c r="K40" s="327">
        <f>K27+K30+K33+K36+K39</f>
        <v>0</v>
      </c>
      <c r="L40" s="327">
        <f t="shared" ref="L40" si="1">L27+L30+L33+L36+L39</f>
        <v>0</v>
      </c>
      <c r="M40" s="327">
        <f>M27+M30+M33+M36+M39</f>
        <v>0</v>
      </c>
      <c r="N40" s="327"/>
    </row>
    <row r="319" spans="8:8" x14ac:dyDescent="0.3">
      <c r="H319" t="s">
        <v>123</v>
      </c>
    </row>
    <row r="320" spans="8:8" x14ac:dyDescent="0.3">
      <c r="H320" t="s">
        <v>123</v>
      </c>
    </row>
    <row r="321" spans="8:8" x14ac:dyDescent="0.3">
      <c r="H321" t="s">
        <v>123</v>
      </c>
    </row>
    <row r="322" spans="8:8" x14ac:dyDescent="0.3">
      <c r="H322" t="s">
        <v>123</v>
      </c>
    </row>
    <row r="323" spans="8:8" x14ac:dyDescent="0.3">
      <c r="H323" t="s">
        <v>123</v>
      </c>
    </row>
  </sheetData>
  <mergeCells count="3">
    <mergeCell ref="D1:J2"/>
    <mergeCell ref="C4:N4"/>
    <mergeCell ref="C23:N23"/>
  </mergeCells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45"/>
  <sheetViews>
    <sheetView topLeftCell="G90" zoomScale="117" zoomScaleNormal="117" workbookViewId="0">
      <selection activeCell="G5" sqref="G5"/>
    </sheetView>
  </sheetViews>
  <sheetFormatPr defaultColWidth="10.88671875" defaultRowHeight="14.4" x14ac:dyDescent="0.3"/>
  <cols>
    <col min="1" max="1" width="13.109375" style="15" customWidth="1"/>
    <col min="2" max="2" width="40.6640625" style="15" customWidth="1"/>
    <col min="3" max="3" width="18" style="15" customWidth="1"/>
    <col min="4" max="4" width="14.6640625" style="15" customWidth="1"/>
    <col min="5" max="6" width="18.88671875" style="263" bestFit="1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18" customHeight="1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47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27.75" customHeight="1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18" customHeight="1" x14ac:dyDescent="0.3">
      <c r="A4" s="309">
        <v>45566</v>
      </c>
      <c r="B4" s="310" t="s">
        <v>319</v>
      </c>
      <c r="C4" s="310"/>
      <c r="D4" s="337"/>
      <c r="E4" s="338"/>
      <c r="F4" s="338"/>
      <c r="G4" s="339">
        <v>795050</v>
      </c>
      <c r="H4" s="340"/>
      <c r="I4" s="341"/>
      <c r="J4" s="699"/>
      <c r="K4" s="788" t="s">
        <v>1069</v>
      </c>
      <c r="L4" s="150"/>
      <c r="M4" s="343"/>
      <c r="N4" s="344"/>
    </row>
    <row r="5" spans="1:14" s="11" customFormat="1" ht="13.5" customHeight="1" x14ac:dyDescent="0.3">
      <c r="A5" s="354">
        <v>45569</v>
      </c>
      <c r="B5" s="355" t="s">
        <v>171</v>
      </c>
      <c r="C5" s="355" t="s">
        <v>48</v>
      </c>
      <c r="D5" s="356" t="s">
        <v>14</v>
      </c>
      <c r="E5" s="357"/>
      <c r="F5" s="357">
        <v>88000</v>
      </c>
      <c r="G5" s="636">
        <f>G4-E5+F5</f>
        <v>883050</v>
      </c>
      <c r="H5" s="358" t="s">
        <v>41</v>
      </c>
      <c r="I5" s="358" t="s">
        <v>18</v>
      </c>
      <c r="J5" s="700" t="s">
        <v>328</v>
      </c>
      <c r="K5" s="788" t="s">
        <v>1069</v>
      </c>
      <c r="L5" s="355" t="s">
        <v>44</v>
      </c>
      <c r="M5" s="361"/>
      <c r="N5" s="360"/>
    </row>
    <row r="6" spans="1:14" s="11" customFormat="1" ht="13.5" customHeight="1" x14ac:dyDescent="0.3">
      <c r="A6" s="137">
        <v>45569</v>
      </c>
      <c r="B6" s="291" t="s">
        <v>320</v>
      </c>
      <c r="C6" s="291" t="s">
        <v>321</v>
      </c>
      <c r="D6" s="427" t="s">
        <v>14</v>
      </c>
      <c r="E6" s="124">
        <v>7000</v>
      </c>
      <c r="F6" s="124"/>
      <c r="G6" s="262">
        <f t="shared" ref="G6" si="0">G5-E6+F6</f>
        <v>876050</v>
      </c>
      <c r="H6" s="249" t="s">
        <v>41</v>
      </c>
      <c r="I6" s="249" t="s">
        <v>18</v>
      </c>
      <c r="J6" s="701" t="s">
        <v>328</v>
      </c>
      <c r="K6" s="788" t="s">
        <v>1069</v>
      </c>
      <c r="L6" s="291" t="s">
        <v>44</v>
      </c>
      <c r="M6" s="793"/>
      <c r="N6" s="796" t="s">
        <v>329</v>
      </c>
    </row>
    <row r="7" spans="1:14" x14ac:dyDescent="0.3">
      <c r="A7" s="137">
        <v>45569</v>
      </c>
      <c r="B7" s="291" t="s">
        <v>320</v>
      </c>
      <c r="C7" s="291" t="s">
        <v>321</v>
      </c>
      <c r="D7" s="427" t="s">
        <v>14</v>
      </c>
      <c r="E7" s="124">
        <v>4000</v>
      </c>
      <c r="F7" s="124"/>
      <c r="G7" s="262">
        <f>G6-E7+F7</f>
        <v>872050</v>
      </c>
      <c r="H7" s="249" t="s">
        <v>41</v>
      </c>
      <c r="I7" s="126" t="s">
        <v>18</v>
      </c>
      <c r="J7" s="701" t="s">
        <v>328</v>
      </c>
      <c r="K7" s="788" t="s">
        <v>1069</v>
      </c>
      <c r="L7" s="126" t="s">
        <v>44</v>
      </c>
      <c r="M7" s="124"/>
      <c r="N7" s="353" t="s">
        <v>330</v>
      </c>
    </row>
    <row r="8" spans="1:14" x14ac:dyDescent="0.3">
      <c r="A8" s="137">
        <v>45569</v>
      </c>
      <c r="B8" s="291" t="s">
        <v>320</v>
      </c>
      <c r="C8" s="291" t="s">
        <v>321</v>
      </c>
      <c r="D8" s="427" t="s">
        <v>14</v>
      </c>
      <c r="E8" s="124">
        <v>24000</v>
      </c>
      <c r="F8" s="124"/>
      <c r="G8" s="262">
        <f t="shared" ref="G8:G9" si="1">G7-E8+F8</f>
        <v>848050</v>
      </c>
      <c r="H8" s="249" t="s">
        <v>41</v>
      </c>
      <c r="I8" s="126" t="s">
        <v>18</v>
      </c>
      <c r="J8" s="701" t="s">
        <v>328</v>
      </c>
      <c r="K8" s="788" t="s">
        <v>1069</v>
      </c>
      <c r="L8" s="126" t="s">
        <v>44</v>
      </c>
      <c r="M8" s="124"/>
      <c r="N8" s="353" t="s">
        <v>331</v>
      </c>
    </row>
    <row r="9" spans="1:14" ht="16.5" customHeight="1" x14ac:dyDescent="0.3">
      <c r="A9" s="137">
        <v>45569</v>
      </c>
      <c r="B9" s="291" t="s">
        <v>320</v>
      </c>
      <c r="C9" s="291" t="s">
        <v>321</v>
      </c>
      <c r="D9" s="427" t="s">
        <v>14</v>
      </c>
      <c r="E9" s="124">
        <v>20000</v>
      </c>
      <c r="F9" s="124"/>
      <c r="G9" s="262">
        <f t="shared" si="1"/>
        <v>828050</v>
      </c>
      <c r="H9" s="249" t="s">
        <v>41</v>
      </c>
      <c r="I9" s="126" t="s">
        <v>18</v>
      </c>
      <c r="J9" s="701" t="s">
        <v>328</v>
      </c>
      <c r="K9" s="788" t="s">
        <v>1069</v>
      </c>
      <c r="L9" s="126" t="s">
        <v>44</v>
      </c>
      <c r="M9" s="134"/>
      <c r="N9" s="353" t="s">
        <v>332</v>
      </c>
    </row>
    <row r="10" spans="1:14" x14ac:dyDescent="0.3">
      <c r="A10" s="137">
        <v>45569</v>
      </c>
      <c r="B10" s="291" t="s">
        <v>320</v>
      </c>
      <c r="C10" s="291" t="s">
        <v>321</v>
      </c>
      <c r="D10" s="427" t="s">
        <v>14</v>
      </c>
      <c r="E10" s="134">
        <v>26000</v>
      </c>
      <c r="F10" s="124"/>
      <c r="G10" s="262">
        <f t="shared" ref="G10:G76" si="2">G9-E10+F10</f>
        <v>802050</v>
      </c>
      <c r="H10" s="249" t="s">
        <v>41</v>
      </c>
      <c r="I10" s="126" t="s">
        <v>18</v>
      </c>
      <c r="J10" s="701" t="s">
        <v>328</v>
      </c>
      <c r="K10" s="788" t="s">
        <v>1069</v>
      </c>
      <c r="L10" s="126" t="s">
        <v>44</v>
      </c>
      <c r="M10" s="134"/>
      <c r="N10" s="353" t="s">
        <v>333</v>
      </c>
    </row>
    <row r="11" spans="1:14" x14ac:dyDescent="0.3">
      <c r="A11" s="137">
        <v>45569</v>
      </c>
      <c r="B11" s="291" t="s">
        <v>320</v>
      </c>
      <c r="C11" s="291" t="s">
        <v>321</v>
      </c>
      <c r="D11" s="427" t="s">
        <v>14</v>
      </c>
      <c r="E11" s="134">
        <v>10000</v>
      </c>
      <c r="F11" s="124"/>
      <c r="G11" s="262">
        <f t="shared" si="2"/>
        <v>792050</v>
      </c>
      <c r="H11" s="249" t="s">
        <v>41</v>
      </c>
      <c r="I11" s="126" t="s">
        <v>18</v>
      </c>
      <c r="J11" s="701" t="s">
        <v>328</v>
      </c>
      <c r="K11" s="788" t="s">
        <v>1069</v>
      </c>
      <c r="L11" s="126" t="s">
        <v>44</v>
      </c>
      <c r="M11" s="124"/>
      <c r="N11" s="353" t="s">
        <v>334</v>
      </c>
    </row>
    <row r="12" spans="1:14" x14ac:dyDescent="0.3">
      <c r="A12" s="137">
        <v>45569</v>
      </c>
      <c r="B12" s="291" t="s">
        <v>320</v>
      </c>
      <c r="C12" s="291" t="s">
        <v>321</v>
      </c>
      <c r="D12" s="427" t="s">
        <v>14</v>
      </c>
      <c r="E12" s="134">
        <v>3000</v>
      </c>
      <c r="F12" s="124"/>
      <c r="G12" s="262">
        <f t="shared" si="2"/>
        <v>789050</v>
      </c>
      <c r="H12" s="249" t="s">
        <v>41</v>
      </c>
      <c r="I12" s="126" t="s">
        <v>18</v>
      </c>
      <c r="J12" s="701" t="s">
        <v>328</v>
      </c>
      <c r="K12" s="788" t="s">
        <v>1069</v>
      </c>
      <c r="L12" s="126" t="s">
        <v>44</v>
      </c>
      <c r="M12" s="124"/>
      <c r="N12" s="353" t="s">
        <v>335</v>
      </c>
    </row>
    <row r="13" spans="1:14" ht="17.25" customHeight="1" x14ac:dyDescent="0.3">
      <c r="A13" s="820">
        <v>45572</v>
      </c>
      <c r="B13" s="827" t="s">
        <v>171</v>
      </c>
      <c r="C13" s="827" t="s">
        <v>48</v>
      </c>
      <c r="D13" s="828" t="s">
        <v>14</v>
      </c>
      <c r="E13" s="834"/>
      <c r="F13" s="815">
        <v>161000</v>
      </c>
      <c r="G13" s="832">
        <f t="shared" si="2"/>
        <v>950050</v>
      </c>
      <c r="H13" s="816" t="s">
        <v>41</v>
      </c>
      <c r="I13" s="817" t="s">
        <v>18</v>
      </c>
      <c r="J13" s="835" t="s">
        <v>310</v>
      </c>
      <c r="K13" s="788" t="s">
        <v>1069</v>
      </c>
      <c r="L13" s="817" t="s">
        <v>44</v>
      </c>
      <c r="M13" s="815"/>
      <c r="N13" s="819"/>
    </row>
    <row r="14" spans="1:14" x14ac:dyDescent="0.3">
      <c r="A14" s="137">
        <v>45572</v>
      </c>
      <c r="B14" s="291" t="s">
        <v>320</v>
      </c>
      <c r="C14" s="291" t="s">
        <v>321</v>
      </c>
      <c r="D14" s="427" t="s">
        <v>14</v>
      </c>
      <c r="E14" s="124">
        <v>1000</v>
      </c>
      <c r="F14" s="124"/>
      <c r="G14" s="262">
        <f t="shared" si="2"/>
        <v>949050</v>
      </c>
      <c r="H14" s="249" t="s">
        <v>41</v>
      </c>
      <c r="I14" s="126" t="s">
        <v>18</v>
      </c>
      <c r="J14" s="701" t="s">
        <v>310</v>
      </c>
      <c r="K14" s="788" t="s">
        <v>1069</v>
      </c>
      <c r="L14" s="126" t="s">
        <v>44</v>
      </c>
      <c r="M14" s="134"/>
      <c r="N14" s="796" t="s">
        <v>336</v>
      </c>
    </row>
    <row r="15" spans="1:14" x14ac:dyDescent="0.3">
      <c r="A15" s="137">
        <v>45572</v>
      </c>
      <c r="B15" s="291" t="s">
        <v>320</v>
      </c>
      <c r="C15" s="291" t="s">
        <v>321</v>
      </c>
      <c r="D15" s="427" t="s">
        <v>14</v>
      </c>
      <c r="E15" s="124">
        <v>5000</v>
      </c>
      <c r="F15" s="124"/>
      <c r="G15" s="262">
        <f t="shared" si="2"/>
        <v>944050</v>
      </c>
      <c r="H15" s="249" t="s">
        <v>41</v>
      </c>
      <c r="I15" s="126" t="s">
        <v>18</v>
      </c>
      <c r="J15" s="701" t="s">
        <v>310</v>
      </c>
      <c r="K15" s="788" t="s">
        <v>1069</v>
      </c>
      <c r="L15" s="126" t="s">
        <v>44</v>
      </c>
      <c r="M15" s="124"/>
      <c r="N15" s="353" t="s">
        <v>326</v>
      </c>
    </row>
    <row r="16" spans="1:14" ht="15" customHeight="1" x14ac:dyDescent="0.3">
      <c r="A16" s="137">
        <v>45572</v>
      </c>
      <c r="B16" s="291" t="s">
        <v>320</v>
      </c>
      <c r="C16" s="291" t="s">
        <v>321</v>
      </c>
      <c r="D16" s="427" t="s">
        <v>14</v>
      </c>
      <c r="E16" s="124">
        <v>5000</v>
      </c>
      <c r="F16" s="348"/>
      <c r="G16" s="262">
        <f t="shared" si="2"/>
        <v>939050</v>
      </c>
      <c r="H16" s="416" t="s">
        <v>41</v>
      </c>
      <c r="I16" s="417" t="s">
        <v>18</v>
      </c>
      <c r="J16" s="701" t="s">
        <v>310</v>
      </c>
      <c r="K16" s="788" t="s">
        <v>1069</v>
      </c>
      <c r="L16" s="417" t="s">
        <v>44</v>
      </c>
      <c r="M16" s="348"/>
      <c r="N16" s="353" t="s">
        <v>327</v>
      </c>
    </row>
    <row r="17" spans="1:22" ht="15" customHeight="1" x14ac:dyDescent="0.3">
      <c r="A17" s="137">
        <v>45572</v>
      </c>
      <c r="B17" s="291" t="s">
        <v>322</v>
      </c>
      <c r="C17" s="291" t="s">
        <v>323</v>
      </c>
      <c r="D17" s="427" t="s">
        <v>14</v>
      </c>
      <c r="E17" s="124">
        <v>42000</v>
      </c>
      <c r="F17" s="124"/>
      <c r="G17" s="262">
        <f t="shared" si="2"/>
        <v>897050</v>
      </c>
      <c r="H17" s="249" t="s">
        <v>41</v>
      </c>
      <c r="I17" s="126" t="s">
        <v>18</v>
      </c>
      <c r="J17" s="701" t="s">
        <v>658</v>
      </c>
      <c r="K17" s="788" t="s">
        <v>1069</v>
      </c>
      <c r="L17" s="126" t="s">
        <v>44</v>
      </c>
      <c r="M17" s="124"/>
      <c r="N17" s="353"/>
    </row>
    <row r="18" spans="1:22" ht="15" customHeight="1" x14ac:dyDescent="0.3">
      <c r="A18" s="137">
        <v>45572</v>
      </c>
      <c r="B18" s="291" t="s">
        <v>324</v>
      </c>
      <c r="C18" s="291" t="s">
        <v>323</v>
      </c>
      <c r="D18" s="427" t="s">
        <v>14</v>
      </c>
      <c r="E18" s="134">
        <v>4000</v>
      </c>
      <c r="F18" s="124"/>
      <c r="G18" s="262">
        <f t="shared" si="2"/>
        <v>893050</v>
      </c>
      <c r="H18" s="249" t="s">
        <v>41</v>
      </c>
      <c r="I18" s="126" t="s">
        <v>18</v>
      </c>
      <c r="J18" s="701" t="s">
        <v>659</v>
      </c>
      <c r="K18" s="788" t="s">
        <v>1069</v>
      </c>
      <c r="L18" s="126" t="s">
        <v>44</v>
      </c>
      <c r="M18" s="124"/>
      <c r="N18" s="353"/>
    </row>
    <row r="19" spans="1:22" ht="15" customHeight="1" x14ac:dyDescent="0.3">
      <c r="A19" s="137">
        <v>45572</v>
      </c>
      <c r="B19" s="291" t="s">
        <v>325</v>
      </c>
      <c r="C19" s="291" t="s">
        <v>323</v>
      </c>
      <c r="D19" s="427" t="s">
        <v>14</v>
      </c>
      <c r="E19" s="134">
        <v>31000</v>
      </c>
      <c r="F19" s="124"/>
      <c r="G19" s="262">
        <f t="shared" si="2"/>
        <v>862050</v>
      </c>
      <c r="H19" s="249" t="s">
        <v>41</v>
      </c>
      <c r="I19" s="126" t="s">
        <v>18</v>
      </c>
      <c r="J19" s="701" t="s">
        <v>659</v>
      </c>
      <c r="K19" s="788" t="s">
        <v>1069</v>
      </c>
      <c r="L19" s="126" t="s">
        <v>44</v>
      </c>
      <c r="M19" s="124"/>
      <c r="N19" s="353"/>
    </row>
    <row r="20" spans="1:22" ht="15" customHeight="1" x14ac:dyDescent="0.3">
      <c r="A20" s="137">
        <v>45572</v>
      </c>
      <c r="B20" s="291" t="s">
        <v>156</v>
      </c>
      <c r="C20" s="291" t="s">
        <v>48</v>
      </c>
      <c r="D20" s="427" t="s">
        <v>14</v>
      </c>
      <c r="E20" s="124"/>
      <c r="F20" s="124">
        <v>-73000</v>
      </c>
      <c r="G20" s="262">
        <f t="shared" si="2"/>
        <v>789050</v>
      </c>
      <c r="H20" s="249" t="s">
        <v>41</v>
      </c>
      <c r="I20" s="126" t="s">
        <v>18</v>
      </c>
      <c r="J20" s="701" t="s">
        <v>310</v>
      </c>
      <c r="K20" s="788" t="s">
        <v>1069</v>
      </c>
      <c r="L20" s="126" t="s">
        <v>44</v>
      </c>
      <c r="M20" s="124"/>
      <c r="N20" s="353"/>
    </row>
    <row r="21" spans="1:22" s="837" customFormat="1" ht="15" customHeight="1" x14ac:dyDescent="0.3">
      <c r="A21" s="820">
        <v>45573</v>
      </c>
      <c r="B21" s="827" t="s">
        <v>171</v>
      </c>
      <c r="C21" s="827" t="s">
        <v>48</v>
      </c>
      <c r="D21" s="828" t="s">
        <v>14</v>
      </c>
      <c r="E21" s="815"/>
      <c r="F21" s="815">
        <v>200000</v>
      </c>
      <c r="G21" s="832">
        <f t="shared" si="2"/>
        <v>989050</v>
      </c>
      <c r="H21" s="816" t="s">
        <v>41</v>
      </c>
      <c r="I21" s="817" t="s">
        <v>18</v>
      </c>
      <c r="J21" s="818" t="s">
        <v>363</v>
      </c>
      <c r="K21" s="788" t="s">
        <v>1069</v>
      </c>
      <c r="L21" s="817" t="s">
        <v>44</v>
      </c>
      <c r="M21" s="815"/>
      <c r="N21" s="819"/>
      <c r="O21" s="877"/>
      <c r="P21" s="877"/>
      <c r="Q21" s="877"/>
      <c r="R21" s="877"/>
      <c r="S21" s="877"/>
      <c r="T21" s="877"/>
      <c r="U21" s="877"/>
      <c r="V21" s="877"/>
    </row>
    <row r="22" spans="1:22" ht="15" customHeight="1" x14ac:dyDescent="0.3">
      <c r="A22" s="137">
        <v>45573</v>
      </c>
      <c r="B22" s="291" t="s">
        <v>320</v>
      </c>
      <c r="C22" s="291" t="s">
        <v>321</v>
      </c>
      <c r="D22" s="427" t="s">
        <v>14</v>
      </c>
      <c r="E22" s="124">
        <v>15000</v>
      </c>
      <c r="F22" s="124"/>
      <c r="G22" s="262">
        <f t="shared" si="2"/>
        <v>974050</v>
      </c>
      <c r="H22" s="249" t="s">
        <v>41</v>
      </c>
      <c r="I22" s="126" t="s">
        <v>18</v>
      </c>
      <c r="J22" s="363" t="s">
        <v>694</v>
      </c>
      <c r="K22" s="788" t="s">
        <v>1069</v>
      </c>
      <c r="L22" s="126" t="s">
        <v>44</v>
      </c>
      <c r="M22" s="124"/>
      <c r="N22" s="353" t="s">
        <v>364</v>
      </c>
      <c r="O22" s="80"/>
      <c r="P22" s="80"/>
      <c r="Q22" s="80"/>
      <c r="R22" s="80"/>
      <c r="S22" s="80"/>
      <c r="T22" s="80"/>
      <c r="U22" s="80"/>
      <c r="V22" s="80"/>
    </row>
    <row r="23" spans="1:22" ht="15.75" customHeight="1" x14ac:dyDescent="0.3">
      <c r="A23" s="137">
        <v>45573</v>
      </c>
      <c r="B23" s="291" t="s">
        <v>320</v>
      </c>
      <c r="C23" s="291" t="s">
        <v>321</v>
      </c>
      <c r="D23" s="427" t="s">
        <v>14</v>
      </c>
      <c r="E23" s="347">
        <v>20000</v>
      </c>
      <c r="F23" s="124"/>
      <c r="G23" s="262">
        <f t="shared" si="2"/>
        <v>954050</v>
      </c>
      <c r="H23" s="249" t="s">
        <v>41</v>
      </c>
      <c r="I23" s="126" t="s">
        <v>18</v>
      </c>
      <c r="J23" s="363" t="s">
        <v>363</v>
      </c>
      <c r="K23" s="788" t="s">
        <v>1069</v>
      </c>
      <c r="L23" s="126" t="s">
        <v>44</v>
      </c>
      <c r="M23" s="124"/>
      <c r="N23" s="353" t="s">
        <v>365</v>
      </c>
      <c r="O23" s="80"/>
      <c r="P23" s="80"/>
      <c r="Q23" s="80"/>
      <c r="R23" s="80"/>
      <c r="S23" s="80"/>
      <c r="T23" s="80"/>
      <c r="U23" s="80"/>
      <c r="V23" s="80"/>
    </row>
    <row r="24" spans="1:22" ht="14.25" customHeight="1" x14ac:dyDescent="0.3">
      <c r="A24" s="137">
        <v>45573</v>
      </c>
      <c r="B24" s="291" t="s">
        <v>320</v>
      </c>
      <c r="C24" s="291" t="s">
        <v>321</v>
      </c>
      <c r="D24" s="427" t="s">
        <v>14</v>
      </c>
      <c r="E24" s="124">
        <v>8000</v>
      </c>
      <c r="F24" s="129"/>
      <c r="G24" s="262">
        <f t="shared" si="2"/>
        <v>946050</v>
      </c>
      <c r="H24" s="249" t="s">
        <v>41</v>
      </c>
      <c r="I24" s="126" t="s">
        <v>18</v>
      </c>
      <c r="J24" s="363" t="s">
        <v>363</v>
      </c>
      <c r="K24" s="788" t="s">
        <v>1069</v>
      </c>
      <c r="L24" s="145" t="s">
        <v>44</v>
      </c>
      <c r="M24" s="124"/>
      <c r="N24" s="81" t="s">
        <v>366</v>
      </c>
      <c r="O24" s="80"/>
      <c r="P24" s="80"/>
      <c r="Q24" s="80"/>
      <c r="R24" s="80"/>
      <c r="S24" s="80"/>
      <c r="T24" s="80"/>
      <c r="U24" s="80"/>
      <c r="V24" s="80"/>
    </row>
    <row r="25" spans="1:22" ht="14.25" customHeight="1" x14ac:dyDescent="0.3">
      <c r="A25" s="137">
        <v>45573</v>
      </c>
      <c r="B25" s="291" t="s">
        <v>361</v>
      </c>
      <c r="C25" s="291" t="s">
        <v>323</v>
      </c>
      <c r="D25" s="427" t="s">
        <v>14</v>
      </c>
      <c r="E25" s="124">
        <v>6000</v>
      </c>
      <c r="F25" s="129"/>
      <c r="G25" s="262">
        <f t="shared" si="2"/>
        <v>940050</v>
      </c>
      <c r="H25" s="249" t="s">
        <v>41</v>
      </c>
      <c r="I25" s="126" t="s">
        <v>18</v>
      </c>
      <c r="J25" s="363" t="s">
        <v>363</v>
      </c>
      <c r="K25" s="788" t="s">
        <v>1069</v>
      </c>
      <c r="L25" s="145" t="s">
        <v>44</v>
      </c>
      <c r="M25" s="124"/>
      <c r="N25" s="81"/>
      <c r="O25" s="80"/>
      <c r="P25" s="80"/>
      <c r="Q25" s="80"/>
      <c r="R25" s="80"/>
      <c r="S25" s="80"/>
      <c r="T25" s="80"/>
      <c r="U25" s="80"/>
      <c r="V25" s="80"/>
    </row>
    <row r="26" spans="1:22" ht="14.25" customHeight="1" x14ac:dyDescent="0.3">
      <c r="A26" s="137">
        <v>45573</v>
      </c>
      <c r="B26" s="291" t="s">
        <v>362</v>
      </c>
      <c r="C26" s="291" t="s">
        <v>323</v>
      </c>
      <c r="D26" s="427" t="s">
        <v>14</v>
      </c>
      <c r="E26" s="124">
        <v>2000</v>
      </c>
      <c r="F26" s="129"/>
      <c r="G26" s="262">
        <f t="shared" si="2"/>
        <v>938050</v>
      </c>
      <c r="H26" s="249" t="s">
        <v>41</v>
      </c>
      <c r="I26" s="126" t="s">
        <v>18</v>
      </c>
      <c r="J26" s="363" t="s">
        <v>363</v>
      </c>
      <c r="K26" s="788" t="s">
        <v>1069</v>
      </c>
      <c r="L26" s="145" t="s">
        <v>44</v>
      </c>
      <c r="M26" s="124"/>
      <c r="N26" s="81"/>
      <c r="O26" s="80"/>
      <c r="P26" s="80"/>
      <c r="Q26" s="80"/>
      <c r="R26" s="80"/>
      <c r="S26" s="80"/>
      <c r="T26" s="80"/>
      <c r="U26" s="80"/>
      <c r="V26" s="80"/>
    </row>
    <row r="27" spans="1:22" ht="14.25" customHeight="1" x14ac:dyDescent="0.3">
      <c r="A27" s="137">
        <v>45573</v>
      </c>
      <c r="B27" s="291" t="s">
        <v>218</v>
      </c>
      <c r="C27" s="291" t="s">
        <v>48</v>
      </c>
      <c r="D27" s="427" t="s">
        <v>14</v>
      </c>
      <c r="E27" s="124"/>
      <c r="F27" s="129">
        <v>-149000</v>
      </c>
      <c r="G27" s="262">
        <f t="shared" si="2"/>
        <v>789050</v>
      </c>
      <c r="H27" s="249" t="s">
        <v>41</v>
      </c>
      <c r="I27" s="126" t="s">
        <v>18</v>
      </c>
      <c r="J27" s="363" t="s">
        <v>363</v>
      </c>
      <c r="K27" s="788" t="s">
        <v>1069</v>
      </c>
      <c r="L27" s="145" t="s">
        <v>44</v>
      </c>
      <c r="M27" s="124"/>
      <c r="N27" s="81"/>
      <c r="O27" s="80"/>
      <c r="P27" s="80"/>
      <c r="Q27" s="80"/>
      <c r="R27" s="80"/>
      <c r="S27" s="80"/>
      <c r="T27" s="80"/>
      <c r="U27" s="80"/>
      <c r="V27" s="80"/>
    </row>
    <row r="28" spans="1:22" ht="14.25" customHeight="1" x14ac:dyDescent="0.3">
      <c r="A28" s="137">
        <v>45576</v>
      </c>
      <c r="B28" s="291" t="s">
        <v>695</v>
      </c>
      <c r="C28" s="291" t="s">
        <v>697</v>
      </c>
      <c r="D28" s="427" t="s">
        <v>14</v>
      </c>
      <c r="E28" s="124">
        <v>500000</v>
      </c>
      <c r="F28" s="129"/>
      <c r="G28" s="262">
        <f t="shared" si="2"/>
        <v>289050</v>
      </c>
      <c r="H28" s="249"/>
      <c r="I28" s="126" t="s">
        <v>18</v>
      </c>
      <c r="J28" s="363" t="s">
        <v>699</v>
      </c>
      <c r="K28" s="788" t="s">
        <v>1069</v>
      </c>
      <c r="L28" s="145" t="s">
        <v>44</v>
      </c>
      <c r="M28" s="124"/>
      <c r="N28" s="81"/>
      <c r="O28" s="80"/>
      <c r="P28" s="80"/>
      <c r="Q28" s="80"/>
      <c r="R28" s="80"/>
      <c r="S28" s="80"/>
      <c r="T28" s="80"/>
      <c r="U28" s="80"/>
      <c r="V28" s="80"/>
    </row>
    <row r="29" spans="1:22" s="837" customFormat="1" ht="14.25" customHeight="1" x14ac:dyDescent="0.3">
      <c r="A29" s="820">
        <v>45576</v>
      </c>
      <c r="B29" s="827" t="s">
        <v>171</v>
      </c>
      <c r="C29" s="827" t="s">
        <v>48</v>
      </c>
      <c r="D29" s="828" t="s">
        <v>14</v>
      </c>
      <c r="E29" s="815"/>
      <c r="F29" s="844">
        <v>15000</v>
      </c>
      <c r="G29" s="262">
        <f t="shared" si="2"/>
        <v>304050</v>
      </c>
      <c r="H29" s="816" t="s">
        <v>41</v>
      </c>
      <c r="I29" s="817" t="s">
        <v>18</v>
      </c>
      <c r="J29" s="833" t="s">
        <v>1031</v>
      </c>
      <c r="K29" s="788" t="s">
        <v>1069</v>
      </c>
      <c r="L29" s="845" t="s">
        <v>44</v>
      </c>
      <c r="M29" s="815"/>
      <c r="N29" s="824"/>
      <c r="O29" s="877"/>
      <c r="P29" s="877"/>
      <c r="Q29" s="877"/>
      <c r="R29" s="877"/>
      <c r="S29" s="877"/>
      <c r="T29" s="877"/>
      <c r="U29" s="877"/>
      <c r="V29" s="877"/>
    </row>
    <row r="30" spans="1:22" s="837" customFormat="1" ht="14.25" customHeight="1" x14ac:dyDescent="0.3">
      <c r="A30" s="137">
        <v>45576</v>
      </c>
      <c r="B30" s="291" t="s">
        <v>320</v>
      </c>
      <c r="C30" s="291" t="s">
        <v>321</v>
      </c>
      <c r="D30" s="427" t="s">
        <v>14</v>
      </c>
      <c r="E30" s="134">
        <v>4000</v>
      </c>
      <c r="F30" s="851"/>
      <c r="G30" s="262">
        <f t="shared" si="2"/>
        <v>300050</v>
      </c>
      <c r="H30" s="249" t="s">
        <v>41</v>
      </c>
      <c r="I30" s="126" t="s">
        <v>18</v>
      </c>
      <c r="J30" s="701" t="s">
        <v>1031</v>
      </c>
      <c r="K30" s="788" t="s">
        <v>1069</v>
      </c>
      <c r="L30" s="145" t="s">
        <v>44</v>
      </c>
      <c r="M30" s="793"/>
      <c r="N30" s="81" t="s">
        <v>814</v>
      </c>
      <c r="O30" s="877"/>
      <c r="P30" s="877"/>
      <c r="Q30" s="877"/>
      <c r="R30" s="877"/>
      <c r="S30" s="877"/>
      <c r="T30" s="877"/>
      <c r="U30" s="877"/>
      <c r="V30" s="877"/>
    </row>
    <row r="31" spans="1:22" s="837" customFormat="1" ht="14.25" customHeight="1" x14ac:dyDescent="0.3">
      <c r="A31" s="137">
        <v>45576</v>
      </c>
      <c r="B31" s="291" t="s">
        <v>320</v>
      </c>
      <c r="C31" s="291" t="s">
        <v>321</v>
      </c>
      <c r="D31" s="427" t="s">
        <v>14</v>
      </c>
      <c r="E31" s="134">
        <v>4000</v>
      </c>
      <c r="F31" s="851"/>
      <c r="G31" s="262">
        <f t="shared" si="2"/>
        <v>296050</v>
      </c>
      <c r="H31" s="249" t="s">
        <v>41</v>
      </c>
      <c r="I31" s="126" t="s">
        <v>18</v>
      </c>
      <c r="J31" s="701" t="s">
        <v>1031</v>
      </c>
      <c r="K31" s="788" t="s">
        <v>1069</v>
      </c>
      <c r="L31" s="145" t="s">
        <v>44</v>
      </c>
      <c r="M31" s="793"/>
      <c r="N31" s="81" t="s">
        <v>815</v>
      </c>
      <c r="O31" s="877"/>
      <c r="P31" s="877"/>
      <c r="Q31" s="877"/>
      <c r="R31" s="877"/>
      <c r="S31" s="877"/>
      <c r="T31" s="877"/>
      <c r="U31" s="877"/>
      <c r="V31" s="877"/>
    </row>
    <row r="32" spans="1:22" s="837" customFormat="1" ht="14.25" customHeight="1" x14ac:dyDescent="0.3">
      <c r="A32" s="137">
        <v>45576</v>
      </c>
      <c r="B32" s="291" t="s">
        <v>218</v>
      </c>
      <c r="C32" s="291" t="s">
        <v>48</v>
      </c>
      <c r="D32" s="427" t="s">
        <v>14</v>
      </c>
      <c r="E32" s="134"/>
      <c r="F32" s="129">
        <v>-7000</v>
      </c>
      <c r="G32" s="262">
        <f t="shared" si="2"/>
        <v>289050</v>
      </c>
      <c r="H32" s="249" t="s">
        <v>41</v>
      </c>
      <c r="I32" s="126" t="s">
        <v>18</v>
      </c>
      <c r="J32" s="701" t="s">
        <v>1031</v>
      </c>
      <c r="K32" s="788" t="s">
        <v>1069</v>
      </c>
      <c r="L32" s="145" t="s">
        <v>44</v>
      </c>
      <c r="M32" s="793"/>
      <c r="N32" s="830"/>
      <c r="O32" s="877"/>
      <c r="P32" s="877"/>
      <c r="Q32" s="877"/>
      <c r="R32" s="877"/>
      <c r="S32" s="877"/>
      <c r="T32" s="877"/>
      <c r="U32" s="877"/>
      <c r="V32" s="877"/>
    </row>
    <row r="33" spans="1:22" s="80" customFormat="1" ht="14.25" customHeight="1" x14ac:dyDescent="0.3">
      <c r="A33" s="137">
        <v>45578</v>
      </c>
      <c r="B33" s="291" t="s">
        <v>700</v>
      </c>
      <c r="C33" s="291" t="s">
        <v>701</v>
      </c>
      <c r="D33" s="427" t="s">
        <v>696</v>
      </c>
      <c r="E33" s="124">
        <v>38000</v>
      </c>
      <c r="F33" s="129"/>
      <c r="G33" s="262">
        <f t="shared" si="2"/>
        <v>251050</v>
      </c>
      <c r="H33" s="249"/>
      <c r="I33" s="126" t="s">
        <v>18</v>
      </c>
      <c r="J33" s="702" t="s">
        <v>702</v>
      </c>
      <c r="K33" s="788" t="s">
        <v>1069</v>
      </c>
      <c r="L33" s="145" t="s">
        <v>44</v>
      </c>
      <c r="M33" s="124"/>
      <c r="N33" s="81"/>
    </row>
    <row r="34" spans="1:22" s="837" customFormat="1" ht="14.25" customHeight="1" x14ac:dyDescent="0.3">
      <c r="A34" s="820">
        <v>45580</v>
      </c>
      <c r="B34" s="827" t="s">
        <v>171</v>
      </c>
      <c r="C34" s="827" t="s">
        <v>48</v>
      </c>
      <c r="D34" s="828" t="s">
        <v>14</v>
      </c>
      <c r="E34" s="815"/>
      <c r="F34" s="844">
        <v>10000</v>
      </c>
      <c r="G34" s="262">
        <f t="shared" si="2"/>
        <v>261050</v>
      </c>
      <c r="H34" s="816" t="s">
        <v>41</v>
      </c>
      <c r="I34" s="817" t="s">
        <v>18</v>
      </c>
      <c r="J34" s="818" t="s">
        <v>512</v>
      </c>
      <c r="K34" s="788" t="s">
        <v>1069</v>
      </c>
      <c r="L34" s="845" t="s">
        <v>44</v>
      </c>
      <c r="M34" s="815"/>
      <c r="N34" s="824"/>
      <c r="O34" s="877"/>
      <c r="P34" s="877"/>
      <c r="Q34" s="877"/>
      <c r="R34" s="877"/>
      <c r="S34" s="877"/>
      <c r="T34" s="877"/>
      <c r="U34" s="877"/>
      <c r="V34" s="877"/>
    </row>
    <row r="35" spans="1:22" x14ac:dyDescent="0.3">
      <c r="A35" s="137">
        <v>45580</v>
      </c>
      <c r="B35" s="291" t="s">
        <v>320</v>
      </c>
      <c r="C35" s="291" t="s">
        <v>321</v>
      </c>
      <c r="D35" s="427" t="s">
        <v>14</v>
      </c>
      <c r="E35" s="124">
        <v>5000</v>
      </c>
      <c r="F35" s="124"/>
      <c r="G35" s="262">
        <f t="shared" si="2"/>
        <v>256050</v>
      </c>
      <c r="H35" s="249" t="s">
        <v>41</v>
      </c>
      <c r="I35" s="126" t="s">
        <v>18</v>
      </c>
      <c r="J35" s="303" t="s">
        <v>512</v>
      </c>
      <c r="K35" s="788" t="s">
        <v>1069</v>
      </c>
      <c r="L35" s="126" t="s">
        <v>44</v>
      </c>
      <c r="M35" s="124"/>
      <c r="N35" s="81" t="s">
        <v>510</v>
      </c>
      <c r="O35" s="80"/>
      <c r="P35" s="80"/>
      <c r="Q35" s="80"/>
      <c r="R35" s="80"/>
      <c r="S35" s="80"/>
      <c r="T35" s="80"/>
      <c r="U35" s="80"/>
      <c r="V35" s="80"/>
    </row>
    <row r="36" spans="1:22" ht="16.5" customHeight="1" x14ac:dyDescent="0.3">
      <c r="A36" s="137">
        <v>45580</v>
      </c>
      <c r="B36" s="291" t="s">
        <v>320</v>
      </c>
      <c r="C36" s="291" t="s">
        <v>321</v>
      </c>
      <c r="D36" s="427" t="s">
        <v>14</v>
      </c>
      <c r="E36" s="124">
        <v>5000</v>
      </c>
      <c r="F36" s="348"/>
      <c r="G36" s="262">
        <f t="shared" si="2"/>
        <v>251050</v>
      </c>
      <c r="H36" s="249" t="s">
        <v>41</v>
      </c>
      <c r="I36" s="126" t="s">
        <v>18</v>
      </c>
      <c r="J36" s="303" t="s">
        <v>512</v>
      </c>
      <c r="K36" s="788" t="s">
        <v>1069</v>
      </c>
      <c r="L36" s="126" t="s">
        <v>44</v>
      </c>
      <c r="M36" s="134"/>
      <c r="N36" s="81" t="s">
        <v>511</v>
      </c>
      <c r="O36" s="80"/>
      <c r="P36" s="80"/>
      <c r="Q36" s="80"/>
      <c r="R36" s="80"/>
      <c r="S36" s="80"/>
      <c r="T36" s="80"/>
      <c r="U36" s="80"/>
      <c r="V36" s="80"/>
    </row>
    <row r="37" spans="1:22" s="837" customFormat="1" ht="16.5" customHeight="1" x14ac:dyDescent="0.3">
      <c r="A37" s="820">
        <v>45581</v>
      </c>
      <c r="B37" s="827" t="s">
        <v>320</v>
      </c>
      <c r="C37" s="827" t="s">
        <v>321</v>
      </c>
      <c r="D37" s="828" t="s">
        <v>14</v>
      </c>
      <c r="E37" s="815"/>
      <c r="F37" s="842">
        <v>79000</v>
      </c>
      <c r="G37" s="262">
        <f t="shared" si="2"/>
        <v>330050</v>
      </c>
      <c r="H37" s="816" t="s">
        <v>41</v>
      </c>
      <c r="I37" s="817" t="s">
        <v>18</v>
      </c>
      <c r="J37" s="818" t="s">
        <v>515</v>
      </c>
      <c r="K37" s="788" t="s">
        <v>1069</v>
      </c>
      <c r="L37" s="817" t="s">
        <v>44</v>
      </c>
      <c r="M37" s="834"/>
      <c r="N37" s="824"/>
      <c r="O37" s="877"/>
      <c r="P37" s="877"/>
      <c r="Q37" s="877"/>
      <c r="R37" s="877"/>
      <c r="S37" s="877"/>
      <c r="T37" s="877"/>
      <c r="U37" s="877"/>
      <c r="V37" s="877"/>
    </row>
    <row r="38" spans="1:22" ht="13.5" customHeight="1" x14ac:dyDescent="0.3">
      <c r="A38" s="137">
        <v>45581</v>
      </c>
      <c r="B38" s="291" t="s">
        <v>320</v>
      </c>
      <c r="C38" s="291" t="s">
        <v>321</v>
      </c>
      <c r="D38" s="427" t="s">
        <v>14</v>
      </c>
      <c r="E38" s="134">
        <v>5000</v>
      </c>
      <c r="F38" s="129"/>
      <c r="G38" s="262">
        <f t="shared" si="2"/>
        <v>325050</v>
      </c>
      <c r="H38" s="249" t="s">
        <v>41</v>
      </c>
      <c r="I38" s="126" t="s">
        <v>18</v>
      </c>
      <c r="J38" s="303" t="s">
        <v>515</v>
      </c>
      <c r="K38" s="788" t="s">
        <v>1069</v>
      </c>
      <c r="L38" s="126" t="s">
        <v>44</v>
      </c>
      <c r="M38" s="129"/>
      <c r="N38" s="81" t="s">
        <v>560</v>
      </c>
      <c r="O38" s="80"/>
      <c r="P38" s="80"/>
      <c r="Q38" s="80"/>
      <c r="R38" s="80"/>
      <c r="S38" s="80"/>
      <c r="T38" s="80"/>
      <c r="U38" s="80"/>
      <c r="V38" s="80"/>
    </row>
    <row r="39" spans="1:22" s="80" customFormat="1" ht="13.5" customHeight="1" x14ac:dyDescent="0.3">
      <c r="A39" s="137">
        <v>45581</v>
      </c>
      <c r="B39" s="291" t="s">
        <v>320</v>
      </c>
      <c r="C39" s="291" t="s">
        <v>321</v>
      </c>
      <c r="D39" s="427" t="s">
        <v>14</v>
      </c>
      <c r="E39" s="134">
        <v>4000</v>
      </c>
      <c r="F39" s="129"/>
      <c r="G39" s="262">
        <f t="shared" si="2"/>
        <v>321050</v>
      </c>
      <c r="H39" s="249" t="s">
        <v>41</v>
      </c>
      <c r="I39" s="126" t="s">
        <v>18</v>
      </c>
      <c r="J39" s="303" t="s">
        <v>515</v>
      </c>
      <c r="K39" s="788" t="s">
        <v>1069</v>
      </c>
      <c r="L39" s="126" t="s">
        <v>44</v>
      </c>
      <c r="M39" s="129"/>
      <c r="N39" s="81" t="s">
        <v>561</v>
      </c>
    </row>
    <row r="40" spans="1:22" ht="13.5" customHeight="1" x14ac:dyDescent="0.3">
      <c r="A40" s="137">
        <v>45581</v>
      </c>
      <c r="B40" s="291" t="s">
        <v>320</v>
      </c>
      <c r="C40" s="291" t="s">
        <v>321</v>
      </c>
      <c r="D40" s="427" t="s">
        <v>14</v>
      </c>
      <c r="E40" s="134">
        <v>2000</v>
      </c>
      <c r="F40" s="129"/>
      <c r="G40" s="262">
        <f t="shared" si="2"/>
        <v>319050</v>
      </c>
      <c r="H40" s="249" t="s">
        <v>41</v>
      </c>
      <c r="I40" s="126" t="s">
        <v>18</v>
      </c>
      <c r="J40" s="303" t="s">
        <v>515</v>
      </c>
      <c r="K40" s="788" t="s">
        <v>1069</v>
      </c>
      <c r="L40" s="126" t="s">
        <v>44</v>
      </c>
      <c r="M40" s="129"/>
      <c r="N40" s="81" t="s">
        <v>562</v>
      </c>
      <c r="O40" s="80"/>
      <c r="P40" s="80"/>
      <c r="Q40" s="80"/>
      <c r="R40" s="80"/>
      <c r="S40" s="80"/>
      <c r="T40" s="80"/>
      <c r="U40" s="80"/>
      <c r="V40" s="80"/>
    </row>
    <row r="41" spans="1:22" s="80" customFormat="1" ht="13.5" customHeight="1" x14ac:dyDescent="0.3">
      <c r="A41" s="137">
        <v>45581</v>
      </c>
      <c r="B41" s="291" t="s">
        <v>320</v>
      </c>
      <c r="C41" s="291" t="s">
        <v>321</v>
      </c>
      <c r="D41" s="427" t="s">
        <v>14</v>
      </c>
      <c r="E41" s="134">
        <v>4000</v>
      </c>
      <c r="F41" s="129"/>
      <c r="G41" s="262">
        <f t="shared" si="2"/>
        <v>315050</v>
      </c>
      <c r="H41" s="249" t="s">
        <v>41</v>
      </c>
      <c r="I41" s="126" t="s">
        <v>18</v>
      </c>
      <c r="J41" s="303" t="s">
        <v>515</v>
      </c>
      <c r="K41" s="788" t="s">
        <v>1069</v>
      </c>
      <c r="L41" s="126" t="s">
        <v>44</v>
      </c>
      <c r="M41" s="129"/>
      <c r="N41" s="81" t="s">
        <v>563</v>
      </c>
    </row>
    <row r="42" spans="1:22" ht="13.5" customHeight="1" x14ac:dyDescent="0.3">
      <c r="A42" s="137">
        <v>45581</v>
      </c>
      <c r="B42" s="291" t="s">
        <v>564</v>
      </c>
      <c r="C42" s="291" t="s">
        <v>323</v>
      </c>
      <c r="D42" s="427" t="s">
        <v>14</v>
      </c>
      <c r="E42" s="134">
        <v>42000</v>
      </c>
      <c r="F42" s="129"/>
      <c r="G42" s="262">
        <f t="shared" si="2"/>
        <v>273050</v>
      </c>
      <c r="H42" s="249" t="s">
        <v>41</v>
      </c>
      <c r="I42" s="126" t="s">
        <v>18</v>
      </c>
      <c r="J42" s="303" t="s">
        <v>703</v>
      </c>
      <c r="K42" s="788" t="s">
        <v>1069</v>
      </c>
      <c r="L42" s="126" t="s">
        <v>44</v>
      </c>
      <c r="M42" s="129"/>
      <c r="N42" s="81"/>
      <c r="O42" s="80"/>
      <c r="P42" s="80"/>
      <c r="Q42" s="80"/>
      <c r="R42" s="80"/>
      <c r="S42" s="80"/>
      <c r="T42" s="80"/>
      <c r="U42" s="80"/>
      <c r="V42" s="80"/>
    </row>
    <row r="43" spans="1:22" ht="13.5" customHeight="1" x14ac:dyDescent="0.3">
      <c r="A43" s="137">
        <v>45581</v>
      </c>
      <c r="B43" s="291" t="s">
        <v>559</v>
      </c>
      <c r="C43" s="291" t="s">
        <v>323</v>
      </c>
      <c r="D43" s="427" t="s">
        <v>14</v>
      </c>
      <c r="E43" s="134">
        <v>24000</v>
      </c>
      <c r="F43" s="129"/>
      <c r="G43" s="262">
        <f>G42-E43+F43</f>
        <v>249050</v>
      </c>
      <c r="H43" s="249" t="s">
        <v>41</v>
      </c>
      <c r="I43" s="126" t="s">
        <v>18</v>
      </c>
      <c r="J43" s="303" t="s">
        <v>515</v>
      </c>
      <c r="K43" s="788" t="s">
        <v>1069</v>
      </c>
      <c r="L43" s="126" t="s">
        <v>44</v>
      </c>
      <c r="M43" s="129"/>
      <c r="N43" s="81"/>
      <c r="O43" s="80"/>
      <c r="P43" s="80"/>
      <c r="Q43" s="80"/>
      <c r="R43" s="80"/>
      <c r="S43" s="80"/>
      <c r="T43" s="80"/>
      <c r="U43" s="80"/>
      <c r="V43" s="80"/>
    </row>
    <row r="44" spans="1:22" s="837" customFormat="1" ht="13.5" customHeight="1" x14ac:dyDescent="0.3">
      <c r="A44" s="820">
        <v>45582</v>
      </c>
      <c r="B44" s="827" t="s">
        <v>171</v>
      </c>
      <c r="C44" s="827" t="s">
        <v>48</v>
      </c>
      <c r="D44" s="828" t="s">
        <v>14</v>
      </c>
      <c r="E44" s="834"/>
      <c r="F44" s="844">
        <v>150000</v>
      </c>
      <c r="G44" s="262">
        <f t="shared" si="2"/>
        <v>399050</v>
      </c>
      <c r="H44" s="816" t="s">
        <v>41</v>
      </c>
      <c r="I44" s="817" t="s">
        <v>18</v>
      </c>
      <c r="J44" s="818" t="s">
        <v>660</v>
      </c>
      <c r="K44" s="788" t="s">
        <v>1069</v>
      </c>
      <c r="L44" s="817" t="s">
        <v>44</v>
      </c>
      <c r="M44" s="844"/>
      <c r="N44" s="824"/>
      <c r="O44" s="877"/>
      <c r="P44" s="877"/>
      <c r="Q44" s="877"/>
      <c r="R44" s="877"/>
      <c r="S44" s="877"/>
      <c r="T44" s="877"/>
      <c r="U44" s="877"/>
      <c r="V44" s="877"/>
    </row>
    <row r="45" spans="1:22" ht="13.5" customHeight="1" x14ac:dyDescent="0.3">
      <c r="A45" s="137">
        <v>45582</v>
      </c>
      <c r="B45" s="291" t="s">
        <v>565</v>
      </c>
      <c r="C45" s="291" t="s">
        <v>321</v>
      </c>
      <c r="D45" s="427" t="s">
        <v>14</v>
      </c>
      <c r="E45" s="124">
        <v>150000</v>
      </c>
      <c r="F45" s="129"/>
      <c r="G45" s="262">
        <f t="shared" si="2"/>
        <v>249050</v>
      </c>
      <c r="H45" s="249" t="s">
        <v>41</v>
      </c>
      <c r="I45" s="126" t="s">
        <v>18</v>
      </c>
      <c r="J45" s="303" t="s">
        <v>817</v>
      </c>
      <c r="K45" s="788" t="s">
        <v>1069</v>
      </c>
      <c r="L45" s="126" t="s">
        <v>44</v>
      </c>
      <c r="M45" s="129"/>
      <c r="N45" s="81"/>
      <c r="O45" s="80"/>
      <c r="P45" s="80"/>
      <c r="Q45" s="80"/>
      <c r="R45" s="80"/>
      <c r="S45" s="80"/>
      <c r="T45" s="80"/>
      <c r="U45" s="80"/>
      <c r="V45" s="80"/>
    </row>
    <row r="46" spans="1:22" s="837" customFormat="1" ht="13.5" customHeight="1" x14ac:dyDescent="0.3">
      <c r="A46" s="820">
        <v>45582</v>
      </c>
      <c r="B46" s="827" t="s">
        <v>171</v>
      </c>
      <c r="C46" s="827" t="s">
        <v>48</v>
      </c>
      <c r="D46" s="828" t="s">
        <v>14</v>
      </c>
      <c r="E46" s="815"/>
      <c r="F46" s="844">
        <v>10000</v>
      </c>
      <c r="G46" s="262">
        <f t="shared" si="2"/>
        <v>259050</v>
      </c>
      <c r="H46" s="816" t="s">
        <v>41</v>
      </c>
      <c r="I46" s="817" t="s">
        <v>18</v>
      </c>
      <c r="J46" s="818" t="s">
        <v>624</v>
      </c>
      <c r="K46" s="788" t="s">
        <v>1069</v>
      </c>
      <c r="L46" s="817" t="s">
        <v>44</v>
      </c>
      <c r="M46" s="844"/>
      <c r="N46" s="824"/>
      <c r="O46" s="877"/>
      <c r="P46" s="877"/>
      <c r="Q46" s="877"/>
      <c r="R46" s="877"/>
      <c r="S46" s="877"/>
      <c r="T46" s="877"/>
      <c r="U46" s="877"/>
      <c r="V46" s="877"/>
    </row>
    <row r="47" spans="1:22" ht="13.5" customHeight="1" x14ac:dyDescent="0.3">
      <c r="A47" s="137">
        <v>45582</v>
      </c>
      <c r="B47" s="291" t="s">
        <v>320</v>
      </c>
      <c r="C47" s="291" t="s">
        <v>321</v>
      </c>
      <c r="D47" s="427" t="s">
        <v>14</v>
      </c>
      <c r="E47" s="124">
        <v>5000</v>
      </c>
      <c r="F47" s="129"/>
      <c r="G47" s="262">
        <f t="shared" si="2"/>
        <v>254050</v>
      </c>
      <c r="H47" s="249" t="s">
        <v>41</v>
      </c>
      <c r="I47" s="126" t="s">
        <v>18</v>
      </c>
      <c r="J47" s="303" t="s">
        <v>624</v>
      </c>
      <c r="K47" s="788" t="s">
        <v>1069</v>
      </c>
      <c r="L47" s="126" t="s">
        <v>44</v>
      </c>
      <c r="M47" s="129"/>
      <c r="N47" s="81" t="s">
        <v>568</v>
      </c>
      <c r="O47" s="80"/>
      <c r="P47" s="80"/>
      <c r="Q47" s="80"/>
      <c r="R47" s="80"/>
      <c r="S47" s="80"/>
      <c r="T47" s="80"/>
      <c r="U47" s="80"/>
      <c r="V47" s="80"/>
    </row>
    <row r="48" spans="1:22" ht="13.5" customHeight="1" x14ac:dyDescent="0.3">
      <c r="A48" s="137">
        <v>45582</v>
      </c>
      <c r="B48" s="291" t="s">
        <v>320</v>
      </c>
      <c r="C48" s="291" t="s">
        <v>321</v>
      </c>
      <c r="D48" s="427" t="s">
        <v>14</v>
      </c>
      <c r="E48" s="124">
        <v>5000</v>
      </c>
      <c r="F48" s="129"/>
      <c r="G48" s="262">
        <f t="shared" si="2"/>
        <v>249050</v>
      </c>
      <c r="H48" s="249" t="s">
        <v>41</v>
      </c>
      <c r="I48" s="126" t="s">
        <v>18</v>
      </c>
      <c r="J48" s="303" t="s">
        <v>624</v>
      </c>
      <c r="K48" s="788" t="s">
        <v>1069</v>
      </c>
      <c r="L48" s="126" t="s">
        <v>44</v>
      </c>
      <c r="M48" s="134"/>
      <c r="N48" s="81" t="s">
        <v>569</v>
      </c>
      <c r="O48" s="80"/>
      <c r="P48" s="80"/>
      <c r="Q48" s="80"/>
      <c r="R48" s="80"/>
      <c r="S48" s="80"/>
      <c r="T48" s="80"/>
      <c r="U48" s="80"/>
      <c r="V48" s="80"/>
    </row>
    <row r="49" spans="1:22" ht="13.5" customHeight="1" x14ac:dyDescent="0.3">
      <c r="A49" s="137">
        <v>45582</v>
      </c>
      <c r="B49" s="291" t="s">
        <v>320</v>
      </c>
      <c r="C49" s="291" t="s">
        <v>321</v>
      </c>
      <c r="D49" s="427" t="s">
        <v>14</v>
      </c>
      <c r="E49" s="134">
        <v>15000</v>
      </c>
      <c r="F49" s="129"/>
      <c r="G49" s="262">
        <f t="shared" si="2"/>
        <v>234050</v>
      </c>
      <c r="H49" s="249" t="s">
        <v>41</v>
      </c>
      <c r="I49" s="126" t="s">
        <v>18</v>
      </c>
      <c r="J49" s="303" t="s">
        <v>624</v>
      </c>
      <c r="K49" s="788" t="s">
        <v>1069</v>
      </c>
      <c r="L49" s="126" t="s">
        <v>44</v>
      </c>
      <c r="M49" s="134"/>
      <c r="N49" s="81" t="s">
        <v>570</v>
      </c>
      <c r="O49" s="80"/>
      <c r="P49" s="80"/>
      <c r="Q49" s="80"/>
      <c r="R49" s="80"/>
      <c r="S49" s="80"/>
      <c r="T49" s="80"/>
      <c r="U49" s="80"/>
      <c r="V49" s="80"/>
    </row>
    <row r="50" spans="1:22" ht="13.5" customHeight="1" x14ac:dyDescent="0.3">
      <c r="A50" s="137">
        <v>45582</v>
      </c>
      <c r="B50" s="291" t="s">
        <v>320</v>
      </c>
      <c r="C50" s="291" t="s">
        <v>321</v>
      </c>
      <c r="D50" s="427" t="s">
        <v>14</v>
      </c>
      <c r="E50" s="134">
        <v>5000</v>
      </c>
      <c r="F50" s="129"/>
      <c r="G50" s="262">
        <f t="shared" si="2"/>
        <v>229050</v>
      </c>
      <c r="H50" s="249" t="s">
        <v>41</v>
      </c>
      <c r="I50" s="126" t="s">
        <v>18</v>
      </c>
      <c r="J50" s="303" t="s">
        <v>624</v>
      </c>
      <c r="K50" s="788" t="s">
        <v>1069</v>
      </c>
      <c r="L50" s="126" t="s">
        <v>44</v>
      </c>
      <c r="M50" s="134"/>
      <c r="N50" s="81"/>
      <c r="O50" s="80"/>
      <c r="P50" s="80"/>
      <c r="Q50" s="80"/>
      <c r="R50" s="80"/>
      <c r="S50" s="80"/>
      <c r="T50" s="80"/>
      <c r="U50" s="80"/>
      <c r="V50" s="80"/>
    </row>
    <row r="51" spans="1:22" s="837" customFormat="1" ht="13.5" customHeight="1" x14ac:dyDescent="0.3">
      <c r="A51" s="820">
        <v>45582</v>
      </c>
      <c r="B51" s="827" t="s">
        <v>171</v>
      </c>
      <c r="C51" s="827" t="s">
        <v>48</v>
      </c>
      <c r="D51" s="828" t="s">
        <v>14</v>
      </c>
      <c r="E51" s="834"/>
      <c r="F51" s="844">
        <v>100000</v>
      </c>
      <c r="G51" s="262">
        <f t="shared" si="2"/>
        <v>329050</v>
      </c>
      <c r="H51" s="816" t="s">
        <v>41</v>
      </c>
      <c r="I51" s="817" t="s">
        <v>18</v>
      </c>
      <c r="J51" s="818" t="s">
        <v>556</v>
      </c>
      <c r="K51" s="788" t="s">
        <v>1069</v>
      </c>
      <c r="L51" s="817" t="s">
        <v>44</v>
      </c>
      <c r="M51" s="834"/>
      <c r="N51" s="824"/>
      <c r="O51" s="877"/>
      <c r="P51" s="877"/>
      <c r="Q51" s="877"/>
      <c r="R51" s="877"/>
      <c r="S51" s="877"/>
      <c r="T51" s="877"/>
      <c r="U51" s="877"/>
      <c r="V51" s="877"/>
    </row>
    <row r="52" spans="1:22" ht="13.5" customHeight="1" x14ac:dyDescent="0.3">
      <c r="A52" s="137">
        <v>45582</v>
      </c>
      <c r="B52" s="291" t="s">
        <v>656</v>
      </c>
      <c r="C52" s="291" t="s">
        <v>697</v>
      </c>
      <c r="D52" s="427" t="s">
        <v>14</v>
      </c>
      <c r="E52" s="134">
        <v>80000</v>
      </c>
      <c r="F52" s="129"/>
      <c r="G52" s="262">
        <f t="shared" si="2"/>
        <v>249050</v>
      </c>
      <c r="H52" s="249" t="s">
        <v>41</v>
      </c>
      <c r="I52" s="126" t="s">
        <v>18</v>
      </c>
      <c r="J52" s="303" t="s">
        <v>706</v>
      </c>
      <c r="K52" s="788" t="s">
        <v>1069</v>
      </c>
      <c r="L52" s="126" t="s">
        <v>44</v>
      </c>
      <c r="M52" s="134"/>
      <c r="N52" s="81"/>
      <c r="O52" s="80"/>
      <c r="P52" s="80"/>
      <c r="Q52" s="80"/>
      <c r="R52" s="80"/>
      <c r="S52" s="80"/>
      <c r="T52" s="80"/>
      <c r="U52" s="80"/>
      <c r="V52" s="80"/>
    </row>
    <row r="53" spans="1:22" ht="13.5" customHeight="1" x14ac:dyDescent="0.3">
      <c r="A53" s="137">
        <v>45582</v>
      </c>
      <c r="B53" s="291" t="s">
        <v>692</v>
      </c>
      <c r="C53" s="291" t="s">
        <v>657</v>
      </c>
      <c r="D53" s="427" t="s">
        <v>14</v>
      </c>
      <c r="E53" s="134">
        <v>7000</v>
      </c>
      <c r="F53" s="129"/>
      <c r="G53" s="262">
        <f t="shared" si="2"/>
        <v>242050</v>
      </c>
      <c r="H53" s="249" t="s">
        <v>41</v>
      </c>
      <c r="I53" s="126" t="s">
        <v>18</v>
      </c>
      <c r="J53" s="303" t="s">
        <v>816</v>
      </c>
      <c r="K53" s="788" t="s">
        <v>1069</v>
      </c>
      <c r="L53" s="126" t="s">
        <v>44</v>
      </c>
      <c r="M53" s="134"/>
      <c r="N53" s="81"/>
      <c r="O53" s="80"/>
      <c r="P53" s="80"/>
      <c r="Q53" s="80"/>
      <c r="R53" s="80"/>
      <c r="S53" s="80"/>
      <c r="T53" s="80"/>
      <c r="U53" s="80"/>
      <c r="V53" s="80"/>
    </row>
    <row r="54" spans="1:22" s="837" customFormat="1" ht="13.5" customHeight="1" x14ac:dyDescent="0.3">
      <c r="A54" s="820">
        <v>45586</v>
      </c>
      <c r="B54" s="827" t="s">
        <v>171</v>
      </c>
      <c r="C54" s="827" t="s">
        <v>48</v>
      </c>
      <c r="D54" s="828" t="s">
        <v>14</v>
      </c>
      <c r="E54" s="834"/>
      <c r="F54" s="844">
        <v>150000</v>
      </c>
      <c r="G54" s="262">
        <f t="shared" si="2"/>
        <v>392050</v>
      </c>
      <c r="H54" s="816" t="s">
        <v>41</v>
      </c>
      <c r="I54" s="817" t="s">
        <v>18</v>
      </c>
      <c r="J54" s="818" t="s">
        <v>704</v>
      </c>
      <c r="K54" s="788" t="s">
        <v>1069</v>
      </c>
      <c r="L54" s="817" t="s">
        <v>44</v>
      </c>
      <c r="M54" s="834"/>
      <c r="N54" s="824"/>
      <c r="O54" s="877"/>
      <c r="P54" s="877"/>
      <c r="Q54" s="877"/>
      <c r="R54" s="877"/>
      <c r="S54" s="877"/>
      <c r="T54" s="877"/>
      <c r="U54" s="877"/>
      <c r="V54" s="877"/>
    </row>
    <row r="55" spans="1:22" ht="13.5" customHeight="1" x14ac:dyDescent="0.3">
      <c r="A55" s="137">
        <v>45586</v>
      </c>
      <c r="B55" s="291" t="s">
        <v>565</v>
      </c>
      <c r="C55" s="291" t="s">
        <v>321</v>
      </c>
      <c r="D55" s="427" t="s">
        <v>696</v>
      </c>
      <c r="E55" s="134">
        <v>150000</v>
      </c>
      <c r="F55" s="129"/>
      <c r="G55" s="262">
        <f t="shared" si="2"/>
        <v>242050</v>
      </c>
      <c r="H55" s="249" t="s">
        <v>41</v>
      </c>
      <c r="I55" s="126" t="s">
        <v>18</v>
      </c>
      <c r="J55" s="303" t="s">
        <v>817</v>
      </c>
      <c r="K55" s="788" t="s">
        <v>1069</v>
      </c>
      <c r="L55" s="126" t="s">
        <v>44</v>
      </c>
      <c r="M55" s="134"/>
      <c r="N55" s="81"/>
      <c r="O55" s="80"/>
      <c r="P55" s="80"/>
      <c r="Q55" s="80"/>
      <c r="R55" s="80"/>
      <c r="S55" s="80"/>
      <c r="T55" s="80"/>
      <c r="U55" s="80"/>
      <c r="V55" s="80"/>
    </row>
    <row r="56" spans="1:22" s="837" customFormat="1" x14ac:dyDescent="0.3">
      <c r="A56" s="820">
        <v>45588</v>
      </c>
      <c r="B56" s="827" t="s">
        <v>171</v>
      </c>
      <c r="C56" s="827" t="s">
        <v>48</v>
      </c>
      <c r="D56" s="828" t="s">
        <v>14</v>
      </c>
      <c r="E56" s="834"/>
      <c r="F56" s="815">
        <v>30000</v>
      </c>
      <c r="G56" s="262">
        <f t="shared" si="2"/>
        <v>272050</v>
      </c>
      <c r="H56" s="816" t="s">
        <v>41</v>
      </c>
      <c r="I56" s="817" t="s">
        <v>18</v>
      </c>
      <c r="J56" s="818" t="s">
        <v>818</v>
      </c>
      <c r="K56" s="788" t="s">
        <v>1069</v>
      </c>
      <c r="L56" s="817" t="s">
        <v>44</v>
      </c>
      <c r="M56" s="834"/>
      <c r="N56" s="824"/>
      <c r="O56" s="877"/>
      <c r="P56" s="877"/>
      <c r="Q56" s="877"/>
      <c r="R56" s="877"/>
      <c r="S56" s="877"/>
      <c r="T56" s="877"/>
      <c r="U56" s="877"/>
      <c r="V56" s="877"/>
    </row>
    <row r="57" spans="1:22" x14ac:dyDescent="0.3">
      <c r="A57" s="137">
        <v>45588</v>
      </c>
      <c r="B57" s="291" t="s">
        <v>320</v>
      </c>
      <c r="C57" s="291" t="s">
        <v>321</v>
      </c>
      <c r="D57" s="427" t="s">
        <v>14</v>
      </c>
      <c r="E57" s="134">
        <v>2000</v>
      </c>
      <c r="F57" s="124"/>
      <c r="G57" s="262">
        <f t="shared" si="2"/>
        <v>270050</v>
      </c>
      <c r="H57" s="249" t="s">
        <v>41</v>
      </c>
      <c r="I57" s="126" t="s">
        <v>18</v>
      </c>
      <c r="J57" s="303" t="s">
        <v>818</v>
      </c>
      <c r="K57" s="788" t="s">
        <v>1069</v>
      </c>
      <c r="L57" s="126" t="s">
        <v>44</v>
      </c>
      <c r="M57" s="134"/>
      <c r="N57" s="81" t="s">
        <v>707</v>
      </c>
      <c r="O57" s="80"/>
      <c r="P57" s="80"/>
      <c r="Q57" s="80"/>
      <c r="R57" s="80"/>
      <c r="S57" s="80"/>
      <c r="T57" s="80"/>
      <c r="U57" s="80"/>
      <c r="V57" s="80"/>
    </row>
    <row r="58" spans="1:22" x14ac:dyDescent="0.3">
      <c r="A58" s="137">
        <v>45588</v>
      </c>
      <c r="B58" s="291" t="s">
        <v>320</v>
      </c>
      <c r="C58" s="291" t="s">
        <v>321</v>
      </c>
      <c r="D58" s="427" t="s">
        <v>14</v>
      </c>
      <c r="E58" s="134">
        <v>2000</v>
      </c>
      <c r="F58" s="124"/>
      <c r="G58" s="262">
        <f t="shared" si="2"/>
        <v>268050</v>
      </c>
      <c r="H58" s="249" t="s">
        <v>41</v>
      </c>
      <c r="I58" s="126" t="s">
        <v>18</v>
      </c>
      <c r="J58" s="303" t="s">
        <v>818</v>
      </c>
      <c r="K58" s="788" t="s">
        <v>1069</v>
      </c>
      <c r="L58" s="126" t="s">
        <v>44</v>
      </c>
      <c r="M58" s="134"/>
      <c r="N58" s="81" t="s">
        <v>708</v>
      </c>
      <c r="O58" s="80"/>
      <c r="P58" s="80"/>
      <c r="Q58" s="80"/>
      <c r="R58" s="80"/>
      <c r="S58" s="80"/>
      <c r="T58" s="80"/>
      <c r="U58" s="80"/>
      <c r="V58" s="80"/>
    </row>
    <row r="59" spans="1:22" ht="16.5" customHeight="1" x14ac:dyDescent="0.3">
      <c r="A59" s="137">
        <v>45588</v>
      </c>
      <c r="B59" s="291" t="s">
        <v>709</v>
      </c>
      <c r="C59" s="291" t="s">
        <v>323</v>
      </c>
      <c r="D59" s="427" t="s">
        <v>14</v>
      </c>
      <c r="E59" s="124">
        <v>6000</v>
      </c>
      <c r="F59" s="124"/>
      <c r="G59" s="262">
        <f t="shared" si="2"/>
        <v>262050</v>
      </c>
      <c r="H59" s="249" t="s">
        <v>41</v>
      </c>
      <c r="I59" s="126" t="s">
        <v>18</v>
      </c>
      <c r="J59" s="303" t="s">
        <v>719</v>
      </c>
      <c r="K59" s="788" t="s">
        <v>1069</v>
      </c>
      <c r="L59" s="126" t="s">
        <v>44</v>
      </c>
      <c r="M59" s="134"/>
      <c r="N59" s="81"/>
      <c r="O59" s="80"/>
      <c r="P59" s="80"/>
      <c r="Q59" s="80"/>
      <c r="R59" s="80"/>
      <c r="S59" s="80"/>
      <c r="T59" s="80"/>
      <c r="U59" s="80"/>
      <c r="V59" s="80"/>
    </row>
    <row r="60" spans="1:22" x14ac:dyDescent="0.3">
      <c r="A60" s="137">
        <v>45588</v>
      </c>
      <c r="B60" s="291" t="s">
        <v>710</v>
      </c>
      <c r="C60" s="291" t="s">
        <v>323</v>
      </c>
      <c r="D60" s="427" t="s">
        <v>14</v>
      </c>
      <c r="E60" s="124">
        <v>20000</v>
      </c>
      <c r="F60" s="124"/>
      <c r="G60" s="262">
        <f t="shared" si="2"/>
        <v>242050</v>
      </c>
      <c r="H60" s="249" t="s">
        <v>41</v>
      </c>
      <c r="I60" s="126" t="s">
        <v>18</v>
      </c>
      <c r="J60" s="303" t="s">
        <v>719</v>
      </c>
      <c r="K60" s="788" t="s">
        <v>1069</v>
      </c>
      <c r="L60" s="126" t="s">
        <v>44</v>
      </c>
      <c r="M60" s="134"/>
      <c r="N60" s="81"/>
      <c r="O60" s="80"/>
      <c r="P60" s="80"/>
      <c r="Q60" s="80"/>
      <c r="R60" s="80"/>
      <c r="S60" s="80"/>
      <c r="T60" s="80"/>
      <c r="U60" s="80"/>
      <c r="V60" s="80"/>
    </row>
    <row r="61" spans="1:22" s="837" customFormat="1" x14ac:dyDescent="0.3">
      <c r="A61" s="820">
        <v>45588</v>
      </c>
      <c r="B61" s="827" t="s">
        <v>171</v>
      </c>
      <c r="C61" s="827" t="s">
        <v>48</v>
      </c>
      <c r="D61" s="828" t="s">
        <v>14</v>
      </c>
      <c r="E61" s="834"/>
      <c r="F61" s="815">
        <v>1750000</v>
      </c>
      <c r="G61" s="262">
        <f t="shared" si="2"/>
        <v>1992050</v>
      </c>
      <c r="H61" s="816" t="s">
        <v>41</v>
      </c>
      <c r="I61" s="817" t="s">
        <v>18</v>
      </c>
      <c r="J61" s="818" t="s">
        <v>713</v>
      </c>
      <c r="K61" s="788" t="s">
        <v>1069</v>
      </c>
      <c r="L61" s="817" t="s">
        <v>44</v>
      </c>
      <c r="M61" s="834"/>
      <c r="N61" s="824"/>
      <c r="O61" s="877"/>
      <c r="P61" s="877"/>
      <c r="Q61" s="877"/>
      <c r="R61" s="877"/>
      <c r="S61" s="877"/>
      <c r="T61" s="877"/>
      <c r="U61" s="877"/>
      <c r="V61" s="877"/>
    </row>
    <row r="62" spans="1:22" x14ac:dyDescent="0.3">
      <c r="A62" s="137">
        <v>45588</v>
      </c>
      <c r="B62" s="291" t="s">
        <v>711</v>
      </c>
      <c r="C62" s="291" t="s">
        <v>712</v>
      </c>
      <c r="D62" s="427" t="s">
        <v>14</v>
      </c>
      <c r="E62" s="134">
        <v>1750000</v>
      </c>
      <c r="F62" s="124"/>
      <c r="G62" s="262">
        <f t="shared" si="2"/>
        <v>242050</v>
      </c>
      <c r="H62" s="249" t="s">
        <v>41</v>
      </c>
      <c r="I62" s="126" t="s">
        <v>18</v>
      </c>
      <c r="J62" s="303" t="s">
        <v>722</v>
      </c>
      <c r="K62" s="788" t="s">
        <v>1069</v>
      </c>
      <c r="L62" s="126" t="s">
        <v>44</v>
      </c>
      <c r="M62" s="134"/>
      <c r="N62" s="81"/>
      <c r="O62" s="80"/>
      <c r="P62" s="80"/>
      <c r="Q62" s="80"/>
      <c r="R62" s="80"/>
      <c r="S62" s="80"/>
      <c r="T62" s="80"/>
      <c r="U62" s="80"/>
      <c r="V62" s="80"/>
    </row>
    <row r="63" spans="1:22" s="837" customFormat="1" x14ac:dyDescent="0.3">
      <c r="A63" s="820">
        <v>45589</v>
      </c>
      <c r="B63" s="827" t="s">
        <v>171</v>
      </c>
      <c r="C63" s="827" t="s">
        <v>48</v>
      </c>
      <c r="D63" s="828" t="s">
        <v>14</v>
      </c>
      <c r="E63" s="834"/>
      <c r="F63" s="815">
        <v>17000</v>
      </c>
      <c r="G63" s="262">
        <f t="shared" si="2"/>
        <v>259050</v>
      </c>
      <c r="H63" s="816" t="s">
        <v>41</v>
      </c>
      <c r="I63" s="817" t="s">
        <v>18</v>
      </c>
      <c r="J63" s="818" t="s">
        <v>819</v>
      </c>
      <c r="K63" s="788" t="s">
        <v>1069</v>
      </c>
      <c r="L63" s="817" t="s">
        <v>44</v>
      </c>
      <c r="M63" s="834"/>
      <c r="N63" s="824"/>
      <c r="O63" s="877"/>
      <c r="P63" s="877"/>
      <c r="Q63" s="877"/>
      <c r="R63" s="877"/>
      <c r="S63" s="877"/>
      <c r="T63" s="877"/>
      <c r="U63" s="877"/>
      <c r="V63" s="877"/>
    </row>
    <row r="64" spans="1:22" x14ac:dyDescent="0.3">
      <c r="A64" s="137">
        <v>45589</v>
      </c>
      <c r="B64" s="291" t="s">
        <v>320</v>
      </c>
      <c r="C64" s="291" t="s">
        <v>321</v>
      </c>
      <c r="D64" s="427" t="s">
        <v>14</v>
      </c>
      <c r="E64" s="134">
        <v>5000</v>
      </c>
      <c r="F64" s="124"/>
      <c r="G64" s="262">
        <f t="shared" si="2"/>
        <v>254050</v>
      </c>
      <c r="H64" s="249" t="s">
        <v>41</v>
      </c>
      <c r="I64" s="126" t="s">
        <v>18</v>
      </c>
      <c r="J64" s="303" t="s">
        <v>819</v>
      </c>
      <c r="K64" s="788" t="s">
        <v>1069</v>
      </c>
      <c r="L64" s="126" t="s">
        <v>44</v>
      </c>
      <c r="M64" s="134"/>
      <c r="N64" s="81" t="s">
        <v>510</v>
      </c>
      <c r="O64" s="80"/>
      <c r="P64" s="80"/>
      <c r="Q64" s="80"/>
      <c r="R64" s="80"/>
      <c r="S64" s="80"/>
      <c r="T64" s="80"/>
      <c r="U64" s="80"/>
      <c r="V64" s="80"/>
    </row>
    <row r="65" spans="1:22" x14ac:dyDescent="0.3">
      <c r="A65" s="137">
        <v>45589</v>
      </c>
      <c r="B65" s="291" t="s">
        <v>320</v>
      </c>
      <c r="C65" s="291" t="s">
        <v>321</v>
      </c>
      <c r="D65" s="427" t="s">
        <v>14</v>
      </c>
      <c r="E65" s="134">
        <v>3000</v>
      </c>
      <c r="F65" s="124"/>
      <c r="G65" s="262">
        <f t="shared" si="2"/>
        <v>251050</v>
      </c>
      <c r="H65" s="249" t="s">
        <v>41</v>
      </c>
      <c r="I65" s="126" t="s">
        <v>18</v>
      </c>
      <c r="J65" s="303" t="s">
        <v>819</v>
      </c>
      <c r="K65" s="788" t="s">
        <v>1069</v>
      </c>
      <c r="L65" s="126" t="s">
        <v>44</v>
      </c>
      <c r="M65" s="134"/>
      <c r="N65" s="81" t="s">
        <v>715</v>
      </c>
      <c r="O65" s="80"/>
      <c r="P65" s="80"/>
      <c r="Q65" s="80"/>
      <c r="R65" s="80"/>
      <c r="S65" s="80"/>
      <c r="T65" s="80"/>
      <c r="U65" s="80"/>
      <c r="V65" s="80"/>
    </row>
    <row r="66" spans="1:22" x14ac:dyDescent="0.3">
      <c r="A66" s="137">
        <v>45589</v>
      </c>
      <c r="B66" s="291" t="s">
        <v>320</v>
      </c>
      <c r="C66" s="291" t="s">
        <v>321</v>
      </c>
      <c r="D66" s="427" t="s">
        <v>14</v>
      </c>
      <c r="E66" s="134">
        <v>3000</v>
      </c>
      <c r="F66" s="124"/>
      <c r="G66" s="262">
        <f t="shared" si="2"/>
        <v>248050</v>
      </c>
      <c r="H66" s="249" t="s">
        <v>41</v>
      </c>
      <c r="I66" s="126" t="s">
        <v>18</v>
      </c>
      <c r="J66" s="303" t="s">
        <v>819</v>
      </c>
      <c r="K66" s="788" t="s">
        <v>1069</v>
      </c>
      <c r="L66" s="126" t="s">
        <v>44</v>
      </c>
      <c r="M66" s="134"/>
      <c r="N66" s="81" t="s">
        <v>716</v>
      </c>
      <c r="O66" s="80"/>
      <c r="P66" s="80"/>
      <c r="Q66" s="80"/>
      <c r="R66" s="80"/>
      <c r="S66" s="80"/>
      <c r="T66" s="80"/>
      <c r="U66" s="80"/>
      <c r="V66" s="80"/>
    </row>
    <row r="67" spans="1:22" x14ac:dyDescent="0.3">
      <c r="A67" s="137">
        <v>45589</v>
      </c>
      <c r="B67" s="291" t="s">
        <v>320</v>
      </c>
      <c r="C67" s="291" t="s">
        <v>321</v>
      </c>
      <c r="D67" s="427" t="s">
        <v>14</v>
      </c>
      <c r="E67" s="134">
        <v>6000</v>
      </c>
      <c r="F67" s="124"/>
      <c r="G67" s="262">
        <f t="shared" si="2"/>
        <v>242050</v>
      </c>
      <c r="H67" s="249" t="s">
        <v>41</v>
      </c>
      <c r="I67" s="126" t="s">
        <v>18</v>
      </c>
      <c r="J67" s="303" t="s">
        <v>819</v>
      </c>
      <c r="K67" s="788" t="s">
        <v>1069</v>
      </c>
      <c r="L67" s="126" t="s">
        <v>44</v>
      </c>
      <c r="M67" s="134"/>
      <c r="N67" s="81" t="s">
        <v>717</v>
      </c>
      <c r="O67" s="80"/>
      <c r="P67" s="80"/>
      <c r="Q67" s="80"/>
      <c r="R67" s="80"/>
      <c r="S67" s="80"/>
      <c r="T67" s="80"/>
      <c r="U67" s="80"/>
      <c r="V67" s="80"/>
    </row>
    <row r="68" spans="1:22" s="837" customFormat="1" x14ac:dyDescent="0.3">
      <c r="A68" s="820">
        <v>45589</v>
      </c>
      <c r="B68" s="827" t="s">
        <v>171</v>
      </c>
      <c r="C68" s="827" t="s">
        <v>48</v>
      </c>
      <c r="D68" s="828" t="s">
        <v>14</v>
      </c>
      <c r="E68" s="834"/>
      <c r="F68" s="815">
        <v>1512400</v>
      </c>
      <c r="G68" s="262">
        <f t="shared" si="2"/>
        <v>1754450</v>
      </c>
      <c r="H68" s="816" t="s">
        <v>41</v>
      </c>
      <c r="I68" s="817" t="s">
        <v>18</v>
      </c>
      <c r="J68" s="818" t="s">
        <v>819</v>
      </c>
      <c r="K68" s="788" t="s">
        <v>1069</v>
      </c>
      <c r="L68" s="817" t="s">
        <v>44</v>
      </c>
      <c r="M68" s="834"/>
      <c r="N68" s="824"/>
      <c r="O68" s="877"/>
      <c r="P68" s="877"/>
      <c r="Q68" s="877"/>
      <c r="R68" s="877"/>
      <c r="S68" s="877"/>
      <c r="T68" s="877"/>
      <c r="U68" s="877"/>
      <c r="V68" s="877"/>
    </row>
    <row r="69" spans="1:22" x14ac:dyDescent="0.3">
      <c r="A69" s="137">
        <v>45589</v>
      </c>
      <c r="B69" s="291" t="s">
        <v>718</v>
      </c>
      <c r="C69" s="291" t="s">
        <v>697</v>
      </c>
      <c r="D69" s="427" t="s">
        <v>14</v>
      </c>
      <c r="E69" s="134">
        <v>1512400</v>
      </c>
      <c r="F69" s="124"/>
      <c r="G69" s="262">
        <f t="shared" si="2"/>
        <v>242050</v>
      </c>
      <c r="H69" s="249" t="s">
        <v>41</v>
      </c>
      <c r="I69" s="126" t="s">
        <v>18</v>
      </c>
      <c r="J69" s="303" t="s">
        <v>925</v>
      </c>
      <c r="K69" s="788" t="s">
        <v>1069</v>
      </c>
      <c r="L69" s="126" t="s">
        <v>44</v>
      </c>
      <c r="M69" s="134"/>
      <c r="N69" s="81"/>
      <c r="O69" s="80"/>
      <c r="P69" s="80"/>
      <c r="Q69" s="80"/>
      <c r="R69" s="80"/>
      <c r="S69" s="80"/>
      <c r="T69" s="80"/>
      <c r="U69" s="80"/>
      <c r="V69" s="80"/>
    </row>
    <row r="70" spans="1:22" s="837" customFormat="1" x14ac:dyDescent="0.3">
      <c r="A70" s="820">
        <v>45590</v>
      </c>
      <c r="B70" s="827" t="s">
        <v>171</v>
      </c>
      <c r="C70" s="827" t="s">
        <v>48</v>
      </c>
      <c r="D70" s="828" t="s">
        <v>14</v>
      </c>
      <c r="E70" s="834"/>
      <c r="F70" s="815">
        <v>75000</v>
      </c>
      <c r="G70" s="262">
        <f t="shared" si="2"/>
        <v>317050</v>
      </c>
      <c r="H70" s="816" t="s">
        <v>41</v>
      </c>
      <c r="I70" s="817" t="s">
        <v>18</v>
      </c>
      <c r="J70" s="818" t="s">
        <v>820</v>
      </c>
      <c r="K70" s="788" t="s">
        <v>1069</v>
      </c>
      <c r="L70" s="817" t="s">
        <v>44</v>
      </c>
      <c r="M70" s="834"/>
      <c r="N70" s="824"/>
      <c r="O70" s="877"/>
      <c r="P70" s="877"/>
      <c r="Q70" s="877"/>
      <c r="R70" s="877"/>
      <c r="S70" s="877"/>
      <c r="T70" s="877"/>
      <c r="U70" s="877"/>
      <c r="V70" s="877"/>
    </row>
    <row r="71" spans="1:22" x14ac:dyDescent="0.3">
      <c r="A71" s="137">
        <v>45590</v>
      </c>
      <c r="B71" s="291" t="s">
        <v>720</v>
      </c>
      <c r="C71" s="291" t="s">
        <v>721</v>
      </c>
      <c r="D71" s="427" t="s">
        <v>696</v>
      </c>
      <c r="E71" s="134">
        <v>75000</v>
      </c>
      <c r="F71" s="124"/>
      <c r="G71" s="262">
        <f t="shared" si="2"/>
        <v>242050</v>
      </c>
      <c r="H71" s="249" t="s">
        <v>41</v>
      </c>
      <c r="I71" s="126" t="s">
        <v>18</v>
      </c>
      <c r="J71" s="303" t="s">
        <v>1035</v>
      </c>
      <c r="K71" s="788" t="s">
        <v>1069</v>
      </c>
      <c r="L71" s="126" t="s">
        <v>44</v>
      </c>
      <c r="M71" s="134"/>
      <c r="N71" s="81"/>
      <c r="O71" s="80"/>
      <c r="P71" s="80"/>
      <c r="Q71" s="80"/>
      <c r="R71" s="80"/>
      <c r="S71" s="80"/>
      <c r="T71" s="80"/>
      <c r="U71" s="80"/>
      <c r="V71" s="80"/>
    </row>
    <row r="72" spans="1:22" s="837" customFormat="1" x14ac:dyDescent="0.3">
      <c r="A72" s="820">
        <v>45590</v>
      </c>
      <c r="B72" s="827" t="s">
        <v>171</v>
      </c>
      <c r="C72" s="827" t="s">
        <v>48</v>
      </c>
      <c r="D72" s="828" t="s">
        <v>14</v>
      </c>
      <c r="E72" s="834"/>
      <c r="F72" s="815">
        <v>78000</v>
      </c>
      <c r="G72" s="262">
        <f t="shared" si="2"/>
        <v>320050</v>
      </c>
      <c r="H72" s="816" t="s">
        <v>41</v>
      </c>
      <c r="I72" s="817" t="s">
        <v>18</v>
      </c>
      <c r="J72" s="818" t="s">
        <v>723</v>
      </c>
      <c r="K72" s="788" t="s">
        <v>1069</v>
      </c>
      <c r="L72" s="817" t="s">
        <v>44</v>
      </c>
      <c r="M72" s="834"/>
      <c r="N72" s="824"/>
      <c r="O72" s="877"/>
      <c r="P72" s="877"/>
      <c r="Q72" s="877"/>
      <c r="R72" s="877"/>
      <c r="S72" s="877"/>
      <c r="T72" s="877"/>
      <c r="U72" s="877"/>
      <c r="V72" s="877"/>
    </row>
    <row r="73" spans="1:22" x14ac:dyDescent="0.3">
      <c r="A73" s="137">
        <v>45590</v>
      </c>
      <c r="B73" s="291" t="s">
        <v>320</v>
      </c>
      <c r="C73" s="291" t="s">
        <v>321</v>
      </c>
      <c r="D73" s="427" t="s">
        <v>14</v>
      </c>
      <c r="E73" s="134">
        <v>8000</v>
      </c>
      <c r="F73" s="124"/>
      <c r="G73" s="262">
        <f t="shared" si="2"/>
        <v>312050</v>
      </c>
      <c r="H73" s="249" t="s">
        <v>41</v>
      </c>
      <c r="I73" s="126" t="s">
        <v>18</v>
      </c>
      <c r="J73" s="303" t="s">
        <v>821</v>
      </c>
      <c r="K73" s="788" t="s">
        <v>1069</v>
      </c>
      <c r="L73" s="126" t="s">
        <v>44</v>
      </c>
      <c r="M73" s="134"/>
      <c r="N73" s="81" t="s">
        <v>726</v>
      </c>
      <c r="O73" s="80"/>
      <c r="P73" s="80"/>
      <c r="Q73" s="80"/>
      <c r="R73" s="80"/>
      <c r="S73" s="80"/>
      <c r="T73" s="80"/>
      <c r="U73" s="80"/>
      <c r="V73" s="80"/>
    </row>
    <row r="74" spans="1:22" x14ac:dyDescent="0.3">
      <c r="A74" s="137">
        <v>45590</v>
      </c>
      <c r="B74" s="291" t="s">
        <v>320</v>
      </c>
      <c r="C74" s="291" t="s">
        <v>321</v>
      </c>
      <c r="D74" s="427" t="s">
        <v>14</v>
      </c>
      <c r="E74" s="134">
        <v>9000</v>
      </c>
      <c r="F74" s="124"/>
      <c r="G74" s="262">
        <f t="shared" si="2"/>
        <v>303050</v>
      </c>
      <c r="H74" s="249" t="s">
        <v>41</v>
      </c>
      <c r="I74" s="126" t="s">
        <v>18</v>
      </c>
      <c r="J74" s="303" t="s">
        <v>821</v>
      </c>
      <c r="K74" s="788" t="s">
        <v>1069</v>
      </c>
      <c r="L74" s="126" t="s">
        <v>44</v>
      </c>
      <c r="M74" s="134"/>
      <c r="N74" s="81" t="s">
        <v>727</v>
      </c>
      <c r="O74" s="80"/>
      <c r="P74" s="80"/>
      <c r="Q74" s="80"/>
      <c r="R74" s="80"/>
      <c r="S74" s="80"/>
      <c r="T74" s="80"/>
      <c r="U74" s="80"/>
      <c r="V74" s="80"/>
    </row>
    <row r="75" spans="1:22" x14ac:dyDescent="0.3">
      <c r="A75" s="137">
        <v>45590</v>
      </c>
      <c r="B75" s="291" t="s">
        <v>724</v>
      </c>
      <c r="C75" s="291" t="s">
        <v>323</v>
      </c>
      <c r="D75" s="427" t="s">
        <v>14</v>
      </c>
      <c r="E75" s="134">
        <v>25500</v>
      </c>
      <c r="F75" s="124"/>
      <c r="G75" s="262">
        <f t="shared" si="2"/>
        <v>277550</v>
      </c>
      <c r="H75" s="249" t="s">
        <v>41</v>
      </c>
      <c r="I75" s="126" t="s">
        <v>18</v>
      </c>
      <c r="J75" s="303" t="s">
        <v>821</v>
      </c>
      <c r="K75" s="788" t="s">
        <v>1069</v>
      </c>
      <c r="L75" s="126" t="s">
        <v>44</v>
      </c>
      <c r="M75" s="134"/>
      <c r="N75" s="81"/>
      <c r="O75" s="80"/>
      <c r="P75" s="80"/>
      <c r="Q75" s="80"/>
      <c r="R75" s="80"/>
      <c r="S75" s="80"/>
      <c r="T75" s="80"/>
      <c r="U75" s="80"/>
      <c r="V75" s="80"/>
    </row>
    <row r="76" spans="1:22" x14ac:dyDescent="0.3">
      <c r="A76" s="137">
        <v>45590</v>
      </c>
      <c r="B76" s="291" t="s">
        <v>725</v>
      </c>
      <c r="C76" s="291" t="s">
        <v>323</v>
      </c>
      <c r="D76" s="427" t="s">
        <v>14</v>
      </c>
      <c r="E76" s="134">
        <v>42000</v>
      </c>
      <c r="F76" s="124"/>
      <c r="G76" s="262">
        <f t="shared" si="2"/>
        <v>235550</v>
      </c>
      <c r="H76" s="249" t="s">
        <v>41</v>
      </c>
      <c r="I76" s="126" t="s">
        <v>18</v>
      </c>
      <c r="J76" s="303" t="s">
        <v>821</v>
      </c>
      <c r="K76" s="788" t="s">
        <v>1069</v>
      </c>
      <c r="L76" s="126" t="s">
        <v>44</v>
      </c>
      <c r="M76" s="134"/>
      <c r="N76" s="81"/>
      <c r="O76" s="80"/>
      <c r="P76" s="80"/>
      <c r="Q76" s="80"/>
      <c r="R76" s="80"/>
      <c r="S76" s="80"/>
      <c r="T76" s="80"/>
      <c r="U76" s="80"/>
      <c r="V76" s="80"/>
    </row>
    <row r="77" spans="1:22" s="837" customFormat="1" x14ac:dyDescent="0.3">
      <c r="A77" s="820">
        <v>45590</v>
      </c>
      <c r="B77" s="827" t="s">
        <v>171</v>
      </c>
      <c r="C77" s="827" t="s">
        <v>48</v>
      </c>
      <c r="D77" s="828" t="s">
        <v>14</v>
      </c>
      <c r="E77" s="834"/>
      <c r="F77" s="815">
        <v>15000</v>
      </c>
      <c r="G77" s="262">
        <f t="shared" ref="G77:G96" si="3">G76-E77+F77</f>
        <v>250550</v>
      </c>
      <c r="H77" s="816" t="s">
        <v>41</v>
      </c>
      <c r="I77" s="817" t="s">
        <v>18</v>
      </c>
      <c r="J77" s="818" t="s">
        <v>822</v>
      </c>
      <c r="K77" s="788" t="s">
        <v>1069</v>
      </c>
      <c r="L77" s="817" t="s">
        <v>44</v>
      </c>
      <c r="M77" s="834"/>
      <c r="N77" s="824"/>
      <c r="O77" s="877"/>
      <c r="P77" s="877"/>
      <c r="Q77" s="877"/>
      <c r="R77" s="877"/>
      <c r="S77" s="877"/>
      <c r="T77" s="877"/>
      <c r="U77" s="877"/>
      <c r="V77" s="877"/>
    </row>
    <row r="78" spans="1:22" x14ac:dyDescent="0.3">
      <c r="A78" s="137">
        <v>45590</v>
      </c>
      <c r="B78" s="291" t="s">
        <v>320</v>
      </c>
      <c r="C78" s="291" t="s">
        <v>321</v>
      </c>
      <c r="D78" s="427" t="s">
        <v>14</v>
      </c>
      <c r="E78" s="134">
        <v>5000</v>
      </c>
      <c r="F78" s="124"/>
      <c r="G78" s="262">
        <f t="shared" si="3"/>
        <v>245550</v>
      </c>
      <c r="H78" s="249" t="s">
        <v>41</v>
      </c>
      <c r="I78" s="126" t="s">
        <v>18</v>
      </c>
      <c r="J78" s="303" t="s">
        <v>822</v>
      </c>
      <c r="K78" s="788" t="s">
        <v>1069</v>
      </c>
      <c r="L78" s="126" t="s">
        <v>44</v>
      </c>
      <c r="M78" s="134"/>
      <c r="N78" s="81"/>
      <c r="O78" s="80"/>
      <c r="P78" s="80"/>
      <c r="Q78" s="80"/>
      <c r="R78" s="80"/>
      <c r="S78" s="80"/>
      <c r="T78" s="80"/>
      <c r="U78" s="80"/>
      <c r="V78" s="80"/>
    </row>
    <row r="79" spans="1:22" x14ac:dyDescent="0.3">
      <c r="A79" s="137">
        <v>45590</v>
      </c>
      <c r="B79" s="291" t="s">
        <v>320</v>
      </c>
      <c r="C79" s="291" t="s">
        <v>321</v>
      </c>
      <c r="D79" s="427" t="s">
        <v>14</v>
      </c>
      <c r="E79" s="134">
        <v>10000</v>
      </c>
      <c r="F79" s="124"/>
      <c r="G79" s="262">
        <f t="shared" si="3"/>
        <v>235550</v>
      </c>
      <c r="H79" s="249" t="s">
        <v>41</v>
      </c>
      <c r="I79" s="126" t="s">
        <v>18</v>
      </c>
      <c r="J79" s="303" t="s">
        <v>822</v>
      </c>
      <c r="K79" s="788" t="s">
        <v>1069</v>
      </c>
      <c r="L79" s="126" t="s">
        <v>44</v>
      </c>
      <c r="M79" s="134"/>
      <c r="N79" s="81"/>
      <c r="O79" s="80"/>
      <c r="P79" s="80"/>
      <c r="Q79" s="80"/>
      <c r="R79" s="80"/>
      <c r="S79" s="80"/>
      <c r="T79" s="80"/>
      <c r="U79" s="80"/>
      <c r="V79" s="80"/>
    </row>
    <row r="80" spans="1:22" s="837" customFormat="1" x14ac:dyDescent="0.3">
      <c r="A80" s="820">
        <v>45594</v>
      </c>
      <c r="B80" s="827" t="s">
        <v>171</v>
      </c>
      <c r="C80" s="827" t="s">
        <v>48</v>
      </c>
      <c r="D80" s="828" t="s">
        <v>14</v>
      </c>
      <c r="E80" s="834"/>
      <c r="F80" s="815">
        <v>68000</v>
      </c>
      <c r="G80" s="262">
        <f t="shared" si="3"/>
        <v>303550</v>
      </c>
      <c r="H80" s="816" t="s">
        <v>41</v>
      </c>
      <c r="I80" s="817" t="s">
        <v>18</v>
      </c>
      <c r="J80" s="818" t="s">
        <v>760</v>
      </c>
      <c r="K80" s="788" t="s">
        <v>1069</v>
      </c>
      <c r="L80" s="817" t="s">
        <v>44</v>
      </c>
      <c r="M80" s="834"/>
      <c r="N80" s="824"/>
      <c r="O80" s="877"/>
      <c r="P80" s="877"/>
      <c r="Q80" s="877"/>
      <c r="R80" s="877"/>
      <c r="S80" s="877"/>
      <c r="T80" s="877"/>
      <c r="U80" s="877"/>
      <c r="V80" s="877"/>
    </row>
    <row r="81" spans="1:22" x14ac:dyDescent="0.3">
      <c r="A81" s="137">
        <v>45594</v>
      </c>
      <c r="B81" s="291" t="s">
        <v>320</v>
      </c>
      <c r="C81" s="291" t="s">
        <v>321</v>
      </c>
      <c r="D81" s="427" t="s">
        <v>14</v>
      </c>
      <c r="E81" s="134">
        <v>5000</v>
      </c>
      <c r="F81" s="124"/>
      <c r="G81" s="262">
        <f t="shared" si="3"/>
        <v>298550</v>
      </c>
      <c r="H81" s="249" t="s">
        <v>41</v>
      </c>
      <c r="I81" s="126" t="s">
        <v>18</v>
      </c>
      <c r="J81" s="303" t="s">
        <v>823</v>
      </c>
      <c r="K81" s="788" t="s">
        <v>1069</v>
      </c>
      <c r="L81" s="126" t="s">
        <v>44</v>
      </c>
      <c r="M81" s="134"/>
      <c r="N81" s="81" t="s">
        <v>765</v>
      </c>
      <c r="O81" s="80"/>
      <c r="P81" s="80"/>
      <c r="Q81" s="80"/>
      <c r="R81" s="80"/>
      <c r="S81" s="80"/>
      <c r="T81" s="80"/>
      <c r="U81" s="80"/>
      <c r="V81" s="80"/>
    </row>
    <row r="82" spans="1:22" x14ac:dyDescent="0.3">
      <c r="A82" s="137">
        <v>45594</v>
      </c>
      <c r="B82" s="291" t="s">
        <v>320</v>
      </c>
      <c r="C82" s="291" t="s">
        <v>321</v>
      </c>
      <c r="D82" s="427" t="s">
        <v>14</v>
      </c>
      <c r="E82" s="134">
        <v>6000</v>
      </c>
      <c r="F82" s="124"/>
      <c r="G82" s="262">
        <f t="shared" si="3"/>
        <v>292550</v>
      </c>
      <c r="H82" s="249" t="s">
        <v>41</v>
      </c>
      <c r="I82" s="126" t="s">
        <v>18</v>
      </c>
      <c r="J82" s="303" t="s">
        <v>823</v>
      </c>
      <c r="K82" s="788" t="s">
        <v>1069</v>
      </c>
      <c r="L82" s="126" t="s">
        <v>44</v>
      </c>
      <c r="M82" s="134"/>
      <c r="N82" s="81" t="s">
        <v>766</v>
      </c>
      <c r="O82" s="80"/>
      <c r="P82" s="80"/>
      <c r="Q82" s="80"/>
      <c r="R82" s="80"/>
      <c r="S82" s="80"/>
      <c r="T82" s="80"/>
      <c r="U82" s="80"/>
      <c r="V82" s="80"/>
    </row>
    <row r="83" spans="1:22" x14ac:dyDescent="0.3">
      <c r="A83" s="137">
        <v>45594</v>
      </c>
      <c r="B83" s="291" t="s">
        <v>761</v>
      </c>
      <c r="C83" s="291" t="s">
        <v>323</v>
      </c>
      <c r="D83" s="427" t="s">
        <v>14</v>
      </c>
      <c r="E83" s="134">
        <v>19500</v>
      </c>
      <c r="F83" s="124"/>
      <c r="G83" s="262">
        <f t="shared" si="3"/>
        <v>273050</v>
      </c>
      <c r="H83" s="249" t="s">
        <v>41</v>
      </c>
      <c r="I83" s="126" t="s">
        <v>18</v>
      </c>
      <c r="J83" s="303" t="s">
        <v>823</v>
      </c>
      <c r="K83" s="788" t="s">
        <v>1069</v>
      </c>
      <c r="L83" s="126" t="s">
        <v>44</v>
      </c>
      <c r="M83" s="134"/>
      <c r="N83" s="81"/>
      <c r="O83" s="80"/>
      <c r="P83" s="80"/>
      <c r="Q83" s="80"/>
      <c r="R83" s="80"/>
      <c r="S83" s="80"/>
      <c r="T83" s="80"/>
      <c r="U83" s="80"/>
      <c r="V83" s="80"/>
    </row>
    <row r="84" spans="1:22" x14ac:dyDescent="0.3">
      <c r="A84" s="137" t="s">
        <v>762</v>
      </c>
      <c r="B84" s="80" t="s">
        <v>763</v>
      </c>
      <c r="C84" s="80" t="s">
        <v>323</v>
      </c>
      <c r="D84" s="80" t="s">
        <v>14</v>
      </c>
      <c r="E84" s="900">
        <v>6000</v>
      </c>
      <c r="F84" s="124"/>
      <c r="G84" s="262">
        <f t="shared" si="3"/>
        <v>267050</v>
      </c>
      <c r="H84" s="249" t="s">
        <v>41</v>
      </c>
      <c r="I84" s="126" t="s">
        <v>18</v>
      </c>
      <c r="J84" s="303" t="s">
        <v>823</v>
      </c>
      <c r="K84" s="788" t="s">
        <v>1069</v>
      </c>
      <c r="L84" s="126" t="s">
        <v>44</v>
      </c>
      <c r="M84" s="134"/>
      <c r="N84" s="81"/>
      <c r="O84" s="80"/>
      <c r="P84" s="80"/>
      <c r="Q84" s="80"/>
      <c r="R84" s="80"/>
      <c r="S84" s="80"/>
      <c r="T84" s="80"/>
      <c r="U84" s="80"/>
      <c r="V84" s="80"/>
    </row>
    <row r="85" spans="1:22" x14ac:dyDescent="0.3">
      <c r="A85" s="137">
        <v>45594</v>
      </c>
      <c r="B85" s="291" t="s">
        <v>764</v>
      </c>
      <c r="C85" s="291" t="s">
        <v>323</v>
      </c>
      <c r="D85" s="427" t="s">
        <v>14</v>
      </c>
      <c r="E85" s="134">
        <v>41000</v>
      </c>
      <c r="F85" s="124"/>
      <c r="G85" s="262">
        <f t="shared" si="3"/>
        <v>226050</v>
      </c>
      <c r="H85" s="249" t="s">
        <v>41</v>
      </c>
      <c r="I85" s="126" t="s">
        <v>18</v>
      </c>
      <c r="J85" s="303" t="s">
        <v>823</v>
      </c>
      <c r="K85" s="788" t="s">
        <v>1069</v>
      </c>
      <c r="L85" s="126" t="s">
        <v>44</v>
      </c>
      <c r="M85" s="134"/>
      <c r="N85" s="81"/>
      <c r="O85" s="80"/>
      <c r="P85" s="80"/>
      <c r="Q85" s="80"/>
      <c r="R85" s="80"/>
      <c r="S85" s="80"/>
      <c r="T85" s="80"/>
      <c r="U85" s="80"/>
      <c r="V85" s="80"/>
    </row>
    <row r="86" spans="1:22" s="837" customFormat="1" x14ac:dyDescent="0.3">
      <c r="A86" s="820">
        <v>45595</v>
      </c>
      <c r="B86" s="827" t="s">
        <v>171</v>
      </c>
      <c r="C86" s="827" t="s">
        <v>48</v>
      </c>
      <c r="D86" s="828" t="s">
        <v>14</v>
      </c>
      <c r="E86" s="834"/>
      <c r="F86" s="815">
        <v>91200</v>
      </c>
      <c r="G86" s="262">
        <f t="shared" si="3"/>
        <v>317250</v>
      </c>
      <c r="H86" s="816" t="s">
        <v>41</v>
      </c>
      <c r="I86" s="817" t="s">
        <v>18</v>
      </c>
      <c r="J86" s="818" t="s">
        <v>1055</v>
      </c>
      <c r="K86" s="788" t="s">
        <v>1069</v>
      </c>
      <c r="L86" s="817" t="s">
        <v>44</v>
      </c>
      <c r="M86" s="834"/>
      <c r="N86" s="824"/>
      <c r="O86" s="877"/>
      <c r="P86" s="877"/>
      <c r="Q86" s="877"/>
      <c r="R86" s="877"/>
      <c r="S86" s="877"/>
      <c r="T86" s="877"/>
      <c r="U86" s="877"/>
      <c r="V86" s="877"/>
    </row>
    <row r="87" spans="1:22" s="80" customFormat="1" x14ac:dyDescent="0.3">
      <c r="A87" s="137">
        <v>45595</v>
      </c>
      <c r="B87" s="291" t="s">
        <v>950</v>
      </c>
      <c r="C87" s="291" t="s">
        <v>697</v>
      </c>
      <c r="D87" s="427" t="s">
        <v>14</v>
      </c>
      <c r="E87" s="134">
        <v>87600</v>
      </c>
      <c r="F87" s="124"/>
      <c r="G87" s="262">
        <f t="shared" si="3"/>
        <v>229650</v>
      </c>
      <c r="H87" s="249" t="s">
        <v>41</v>
      </c>
      <c r="I87" s="795" t="s">
        <v>18</v>
      </c>
      <c r="J87" s="864" t="s">
        <v>941</v>
      </c>
      <c r="K87" s="788" t="s">
        <v>1069</v>
      </c>
      <c r="L87" s="795" t="s">
        <v>44</v>
      </c>
      <c r="M87" s="134"/>
      <c r="N87" s="81"/>
    </row>
    <row r="88" spans="1:22" s="837" customFormat="1" x14ac:dyDescent="0.3">
      <c r="A88" s="820">
        <v>45596</v>
      </c>
      <c r="B88" s="827" t="s">
        <v>180</v>
      </c>
      <c r="C88" s="827" t="s">
        <v>923</v>
      </c>
      <c r="D88" s="828" t="s">
        <v>14</v>
      </c>
      <c r="E88" s="834"/>
      <c r="F88" s="815">
        <v>200000</v>
      </c>
      <c r="G88" s="262">
        <f t="shared" si="3"/>
        <v>429650</v>
      </c>
      <c r="H88" s="816" t="s">
        <v>41</v>
      </c>
      <c r="I88" s="817" t="s">
        <v>18</v>
      </c>
      <c r="J88" s="818" t="s">
        <v>939</v>
      </c>
      <c r="K88" s="788" t="s">
        <v>1069</v>
      </c>
      <c r="L88" s="817" t="s">
        <v>44</v>
      </c>
      <c r="M88" s="834"/>
      <c r="N88" s="824"/>
      <c r="O88" s="877"/>
      <c r="P88" s="877"/>
      <c r="Q88" s="877"/>
      <c r="R88" s="877"/>
      <c r="S88" s="877"/>
      <c r="T88" s="877"/>
      <c r="U88" s="877"/>
      <c r="V88" s="877"/>
    </row>
    <row r="89" spans="1:22" x14ac:dyDescent="0.3">
      <c r="A89" s="137">
        <v>45596</v>
      </c>
      <c r="B89" s="291" t="s">
        <v>565</v>
      </c>
      <c r="C89" s="291" t="s">
        <v>321</v>
      </c>
      <c r="D89" s="427" t="s">
        <v>14</v>
      </c>
      <c r="E89" s="134">
        <v>170000</v>
      </c>
      <c r="F89" s="124"/>
      <c r="G89" s="262">
        <f t="shared" si="3"/>
        <v>259650</v>
      </c>
      <c r="H89" s="249" t="s">
        <v>41</v>
      </c>
      <c r="I89" s="126" t="s">
        <v>18</v>
      </c>
      <c r="J89" s="303" t="s">
        <v>1061</v>
      </c>
      <c r="K89" s="788" t="s">
        <v>1069</v>
      </c>
      <c r="L89" s="126" t="s">
        <v>44</v>
      </c>
      <c r="M89" s="134"/>
      <c r="N89" s="81"/>
      <c r="O89" s="80"/>
      <c r="P89" s="80"/>
      <c r="Q89" s="80"/>
      <c r="R89" s="80"/>
      <c r="S89" s="80"/>
      <c r="T89" s="80"/>
      <c r="U89" s="80"/>
      <c r="V89" s="80"/>
    </row>
    <row r="90" spans="1:22" s="837" customFormat="1" x14ac:dyDescent="0.3">
      <c r="A90" s="820">
        <v>45596</v>
      </c>
      <c r="B90" s="827" t="s">
        <v>171</v>
      </c>
      <c r="C90" s="827" t="s">
        <v>48</v>
      </c>
      <c r="D90" s="828" t="s">
        <v>14</v>
      </c>
      <c r="E90" s="834"/>
      <c r="F90" s="815">
        <v>12000</v>
      </c>
      <c r="G90" s="262">
        <f t="shared" si="3"/>
        <v>271650</v>
      </c>
      <c r="H90" s="855" t="s">
        <v>41</v>
      </c>
      <c r="I90" s="845" t="s">
        <v>18</v>
      </c>
      <c r="J90" s="818" t="s">
        <v>951</v>
      </c>
      <c r="K90" s="788" t="s">
        <v>1069</v>
      </c>
      <c r="L90" s="845" t="s">
        <v>44</v>
      </c>
      <c r="M90" s="844"/>
      <c r="N90" s="895"/>
    </row>
    <row r="91" spans="1:22" x14ac:dyDescent="0.3">
      <c r="A91" s="137">
        <v>45596</v>
      </c>
      <c r="B91" s="291" t="s">
        <v>320</v>
      </c>
      <c r="C91" s="291" t="s">
        <v>321</v>
      </c>
      <c r="D91" s="427" t="s">
        <v>14</v>
      </c>
      <c r="E91" s="134">
        <v>5000</v>
      </c>
      <c r="F91" s="124"/>
      <c r="G91" s="262">
        <f t="shared" si="3"/>
        <v>266650</v>
      </c>
      <c r="H91" s="395" t="s">
        <v>41</v>
      </c>
      <c r="I91" s="145" t="s">
        <v>18</v>
      </c>
      <c r="J91" s="303" t="s">
        <v>951</v>
      </c>
      <c r="K91" s="788" t="s">
        <v>1069</v>
      </c>
      <c r="L91" s="145" t="s">
        <v>44</v>
      </c>
      <c r="M91" s="129"/>
      <c r="N91" s="349" t="s">
        <v>510</v>
      </c>
      <c r="O91" s="80"/>
      <c r="P91" s="80"/>
      <c r="Q91" s="80"/>
      <c r="R91" s="80"/>
      <c r="S91" s="80"/>
      <c r="T91" s="80"/>
      <c r="U91" s="80"/>
      <c r="V91" s="80"/>
    </row>
    <row r="92" spans="1:22" x14ac:dyDescent="0.3">
      <c r="A92" s="137">
        <v>45596</v>
      </c>
      <c r="B92" s="291" t="s">
        <v>320</v>
      </c>
      <c r="C92" s="291" t="s">
        <v>321</v>
      </c>
      <c r="D92" s="427" t="s">
        <v>14</v>
      </c>
      <c r="E92" s="134">
        <v>3000</v>
      </c>
      <c r="F92" s="348"/>
      <c r="G92" s="262">
        <f t="shared" si="3"/>
        <v>263650</v>
      </c>
      <c r="H92" s="419" t="s">
        <v>41</v>
      </c>
      <c r="I92" s="420" t="s">
        <v>18</v>
      </c>
      <c r="J92" s="303" t="s">
        <v>951</v>
      </c>
      <c r="K92" s="788" t="s">
        <v>1069</v>
      </c>
      <c r="L92" s="420" t="s">
        <v>44</v>
      </c>
      <c r="M92" s="134"/>
      <c r="N92" s="401" t="s">
        <v>954</v>
      </c>
      <c r="O92" s="80"/>
      <c r="P92" s="80"/>
      <c r="Q92" s="80"/>
      <c r="R92" s="80"/>
      <c r="S92" s="80"/>
      <c r="T92" s="80"/>
      <c r="U92" s="80"/>
      <c r="V92" s="80"/>
    </row>
    <row r="93" spans="1:22" x14ac:dyDescent="0.3">
      <c r="A93" s="137">
        <v>45596</v>
      </c>
      <c r="B93" s="291" t="s">
        <v>320</v>
      </c>
      <c r="C93" s="291" t="s">
        <v>321</v>
      </c>
      <c r="D93" s="427" t="s">
        <v>14</v>
      </c>
      <c r="E93" s="134">
        <v>4000</v>
      </c>
      <c r="F93" s="348"/>
      <c r="G93" s="262">
        <f t="shared" si="3"/>
        <v>259650</v>
      </c>
      <c r="H93" s="419" t="s">
        <v>41</v>
      </c>
      <c r="I93" s="420" t="s">
        <v>18</v>
      </c>
      <c r="J93" s="303" t="s">
        <v>951</v>
      </c>
      <c r="K93" s="788" t="s">
        <v>1069</v>
      </c>
      <c r="L93" s="420" t="s">
        <v>44</v>
      </c>
      <c r="M93" s="134"/>
      <c r="N93" s="401" t="s">
        <v>955</v>
      </c>
      <c r="O93" s="80"/>
      <c r="P93" s="80"/>
      <c r="Q93" s="80"/>
      <c r="R93" s="80"/>
      <c r="S93" s="80"/>
      <c r="T93" s="80"/>
      <c r="U93" s="80"/>
      <c r="V93" s="80"/>
    </row>
    <row r="94" spans="1:22" s="837" customFormat="1" x14ac:dyDescent="0.3">
      <c r="A94" s="820">
        <v>45596</v>
      </c>
      <c r="B94" s="827" t="s">
        <v>171</v>
      </c>
      <c r="C94" s="827" t="s">
        <v>48</v>
      </c>
      <c r="D94" s="828" t="s">
        <v>14</v>
      </c>
      <c r="E94" s="834"/>
      <c r="F94" s="842">
        <v>50000</v>
      </c>
      <c r="G94" s="262">
        <f t="shared" si="3"/>
        <v>309650</v>
      </c>
      <c r="H94" s="896" t="s">
        <v>41</v>
      </c>
      <c r="I94" s="897" t="s">
        <v>18</v>
      </c>
      <c r="J94" s="818" t="s">
        <v>924</v>
      </c>
      <c r="K94" s="788" t="s">
        <v>1069</v>
      </c>
      <c r="L94" s="897" t="s">
        <v>44</v>
      </c>
      <c r="M94" s="834"/>
      <c r="N94" s="898"/>
    </row>
    <row r="95" spans="1:22" x14ac:dyDescent="0.3">
      <c r="A95" s="137">
        <v>45596</v>
      </c>
      <c r="B95" s="291" t="s">
        <v>952</v>
      </c>
      <c r="C95" s="291" t="s">
        <v>323</v>
      </c>
      <c r="D95" s="427" t="s">
        <v>14</v>
      </c>
      <c r="E95" s="134">
        <v>30000</v>
      </c>
      <c r="F95" s="348"/>
      <c r="G95" s="262">
        <f t="shared" si="3"/>
        <v>279650</v>
      </c>
      <c r="H95" s="419" t="s">
        <v>41</v>
      </c>
      <c r="I95" s="420" t="s">
        <v>18</v>
      </c>
      <c r="J95" s="303" t="s">
        <v>1062</v>
      </c>
      <c r="K95" s="788" t="s">
        <v>1069</v>
      </c>
      <c r="L95" s="420" t="s">
        <v>44</v>
      </c>
      <c r="M95" s="134"/>
      <c r="N95" s="401"/>
    </row>
    <row r="96" spans="1:22" ht="15" thickBot="1" x14ac:dyDescent="0.35">
      <c r="A96" s="137">
        <v>45596</v>
      </c>
      <c r="B96" s="291" t="s">
        <v>953</v>
      </c>
      <c r="C96" s="291" t="s">
        <v>323</v>
      </c>
      <c r="D96" s="427" t="s">
        <v>14</v>
      </c>
      <c r="E96" s="668">
        <v>7000</v>
      </c>
      <c r="F96" s="348"/>
      <c r="G96" s="262">
        <f t="shared" si="3"/>
        <v>272650</v>
      </c>
      <c r="H96" s="419" t="s">
        <v>41</v>
      </c>
      <c r="I96" s="420" t="s">
        <v>18</v>
      </c>
      <c r="J96" s="303" t="s">
        <v>924</v>
      </c>
      <c r="K96" s="788" t="s">
        <v>1069</v>
      </c>
      <c r="L96" s="420" t="s">
        <v>44</v>
      </c>
      <c r="M96" s="134"/>
      <c r="N96" s="401"/>
    </row>
    <row r="97" spans="1:14" ht="15" thickBot="1" x14ac:dyDescent="0.35">
      <c r="A97" s="32"/>
      <c r="B97" s="14"/>
      <c r="C97" s="14"/>
      <c r="D97" s="652"/>
      <c r="E97" s="655">
        <f>SUM(E4:E96)</f>
        <v>5155000</v>
      </c>
      <c r="F97" s="656">
        <f>SUM(F4:F96)+G4</f>
        <v>5427650</v>
      </c>
      <c r="G97" s="657">
        <f>F97-E97</f>
        <v>272650</v>
      </c>
      <c r="H97" s="403"/>
      <c r="I97" s="126"/>
      <c r="J97" s="652"/>
      <c r="K97" s="703"/>
      <c r="L97" s="126" t="s">
        <v>44</v>
      </c>
      <c r="M97" s="14"/>
      <c r="N97" s="13"/>
    </row>
    <row r="98" spans="1:14" x14ac:dyDescent="0.3">
      <c r="A98" s="32"/>
      <c r="B98" s="14"/>
      <c r="C98" s="14"/>
      <c r="D98" s="14"/>
      <c r="E98" s="653"/>
      <c r="F98" s="654"/>
      <c r="G98" s="654"/>
      <c r="H98" s="14"/>
      <c r="I98" s="14"/>
      <c r="J98" s="14"/>
      <c r="K98" s="14"/>
      <c r="L98" s="14"/>
      <c r="M98" s="14"/>
      <c r="N98" s="13"/>
    </row>
    <row r="99" spans="1:14" x14ac:dyDescent="0.3">
      <c r="A99" s="32"/>
      <c r="B99" s="14"/>
      <c r="C99" s="14"/>
      <c r="D99" s="14"/>
      <c r="E99" s="641"/>
      <c r="F99" s="640"/>
      <c r="G99" s="640"/>
      <c r="H99" s="14"/>
      <c r="I99" s="14"/>
      <c r="J99" s="14"/>
      <c r="K99" s="14"/>
      <c r="L99" s="14"/>
      <c r="M99" s="14"/>
      <c r="N99" s="13"/>
    </row>
    <row r="100" spans="1:14" x14ac:dyDescent="0.3">
      <c r="A100" s="32"/>
      <c r="B100" s="14"/>
      <c r="C100" s="14"/>
      <c r="D100" s="14"/>
      <c r="E100" s="641"/>
      <c r="F100" s="640"/>
      <c r="G100" s="640"/>
      <c r="H100" s="14"/>
      <c r="I100" s="14"/>
      <c r="J100" s="14"/>
      <c r="K100" s="14"/>
      <c r="L100" s="14"/>
      <c r="M100" s="14"/>
      <c r="N100" s="13"/>
    </row>
    <row r="101" spans="1:14" x14ac:dyDescent="0.3">
      <c r="A101" s="14"/>
      <c r="B101" s="14"/>
      <c r="C101" s="14"/>
      <c r="D101" s="14"/>
      <c r="E101" s="641"/>
      <c r="F101" s="640"/>
      <c r="G101" s="640"/>
      <c r="H101" s="14"/>
      <c r="I101" s="14"/>
      <c r="J101" s="14"/>
      <c r="K101" s="14"/>
      <c r="L101" s="14"/>
      <c r="M101" s="14"/>
      <c r="N101" s="13"/>
    </row>
    <row r="102" spans="1:14" x14ac:dyDescent="0.3">
      <c r="A102" s="14"/>
      <c r="B102" s="14"/>
      <c r="C102" s="14"/>
      <c r="D102" s="14"/>
      <c r="E102" s="641"/>
      <c r="F102" s="640"/>
      <c r="G102" s="640"/>
      <c r="H102" s="14"/>
      <c r="I102" s="14"/>
      <c r="J102" s="14"/>
      <c r="K102" s="14"/>
      <c r="L102" s="14"/>
      <c r="M102" s="14"/>
      <c r="N102" s="13"/>
    </row>
    <row r="103" spans="1:14" x14ac:dyDescent="0.3">
      <c r="A103" s="14"/>
      <c r="B103" s="14"/>
      <c r="C103" s="14"/>
      <c r="D103" s="14"/>
      <c r="E103" s="641"/>
      <c r="F103" s="640"/>
      <c r="G103" s="640"/>
      <c r="H103" s="14"/>
      <c r="I103" s="14"/>
      <c r="J103" s="14"/>
      <c r="K103" s="14"/>
      <c r="L103" s="14"/>
      <c r="M103" s="14"/>
      <c r="N103" s="13"/>
    </row>
    <row r="104" spans="1:14" x14ac:dyDescent="0.3">
      <c r="A104" s="14"/>
      <c r="B104" s="14"/>
      <c r="C104" s="14"/>
      <c r="D104" s="14"/>
      <c r="E104" s="641"/>
      <c r="F104" s="640"/>
      <c r="G104" s="640"/>
      <c r="H104" s="14"/>
      <c r="I104" s="14"/>
      <c r="J104" s="14"/>
      <c r="K104" s="14"/>
      <c r="L104" s="14"/>
      <c r="M104" s="14"/>
      <c r="N104" s="13"/>
    </row>
    <row r="105" spans="1:14" x14ac:dyDescent="0.3">
      <c r="A105" s="14"/>
      <c r="B105" s="14"/>
      <c r="C105" s="14"/>
      <c r="D105" s="14"/>
      <c r="E105" s="641"/>
      <c r="F105" s="640"/>
      <c r="G105" s="640"/>
      <c r="H105" s="14"/>
      <c r="I105" s="14"/>
      <c r="J105" s="14"/>
      <c r="K105" s="14"/>
      <c r="L105" s="14"/>
      <c r="M105" s="14"/>
      <c r="N105" s="13"/>
    </row>
    <row r="106" spans="1:14" x14ac:dyDescent="0.3">
      <c r="A106" s="14"/>
      <c r="B106" s="14"/>
      <c r="C106" s="14"/>
      <c r="D106" s="14"/>
      <c r="E106" s="641"/>
      <c r="F106" s="640"/>
      <c r="G106" s="640"/>
      <c r="H106" s="14"/>
      <c r="I106" s="14"/>
      <c r="J106" s="14"/>
      <c r="K106" s="14"/>
      <c r="L106" s="14"/>
      <c r="M106" s="14"/>
      <c r="N106" s="13"/>
    </row>
    <row r="107" spans="1:14" x14ac:dyDescent="0.3">
      <c r="A107" s="14"/>
      <c r="B107" s="14"/>
      <c r="C107" s="14"/>
      <c r="D107" s="14"/>
      <c r="E107" s="641"/>
      <c r="F107" s="640"/>
      <c r="G107" s="640"/>
      <c r="H107" s="14"/>
      <c r="I107" s="14"/>
      <c r="J107" s="14"/>
      <c r="K107" s="14"/>
      <c r="L107" s="14"/>
      <c r="M107" s="14"/>
      <c r="N107" s="13"/>
    </row>
    <row r="108" spans="1:14" x14ac:dyDescent="0.3">
      <c r="A108" s="14"/>
      <c r="B108" s="14"/>
      <c r="C108" s="14"/>
      <c r="D108" s="14"/>
      <c r="E108" s="641"/>
      <c r="F108" s="640"/>
      <c r="G108" s="640"/>
      <c r="H108" s="14"/>
      <c r="I108" s="14"/>
      <c r="J108" s="14"/>
      <c r="K108" s="14"/>
      <c r="L108" s="14"/>
      <c r="M108" s="14"/>
      <c r="N108" s="13"/>
    </row>
    <row r="109" spans="1:14" x14ac:dyDescent="0.3">
      <c r="A109" s="14"/>
      <c r="B109" s="14"/>
      <c r="C109" s="14"/>
      <c r="D109" s="14"/>
      <c r="E109" s="641"/>
      <c r="F109" s="640"/>
      <c r="G109" s="640"/>
      <c r="H109" s="14"/>
      <c r="I109" s="14"/>
      <c r="J109" s="14"/>
      <c r="K109" s="14"/>
      <c r="L109" s="14"/>
      <c r="M109" s="14"/>
      <c r="N109" s="13"/>
    </row>
    <row r="110" spans="1:14" x14ac:dyDescent="0.3">
      <c r="A110" s="14"/>
      <c r="B110" s="14"/>
      <c r="C110" s="14"/>
      <c r="D110" s="14"/>
      <c r="E110" s="641"/>
      <c r="F110" s="640"/>
      <c r="G110" s="640"/>
      <c r="H110" s="14"/>
      <c r="I110" s="14"/>
      <c r="J110" s="14"/>
      <c r="K110" s="14"/>
      <c r="L110" s="14"/>
      <c r="M110" s="14"/>
      <c r="N110" s="13"/>
    </row>
    <row r="111" spans="1:14" x14ac:dyDescent="0.3">
      <c r="A111" s="14"/>
      <c r="B111" s="14"/>
      <c r="C111" s="14"/>
      <c r="D111" s="14"/>
      <c r="E111" s="641"/>
      <c r="F111" s="640"/>
      <c r="G111" s="640"/>
      <c r="H111" s="14"/>
      <c r="I111" s="14"/>
      <c r="J111" s="14"/>
      <c r="K111" s="14"/>
      <c r="L111" s="14"/>
      <c r="M111" s="14"/>
      <c r="N111" s="13"/>
    </row>
    <row r="112" spans="1:14" x14ac:dyDescent="0.3">
      <c r="A112" s="14"/>
      <c r="B112" s="14"/>
      <c r="C112" s="14"/>
      <c r="D112" s="14"/>
      <c r="E112" s="641"/>
      <c r="F112" s="640"/>
      <c r="G112" s="640"/>
      <c r="H112" s="14"/>
      <c r="I112" s="14"/>
      <c r="J112" s="14"/>
      <c r="K112" s="14"/>
      <c r="L112" s="14"/>
      <c r="M112" s="14"/>
      <c r="N112" s="13"/>
    </row>
    <row r="113" spans="1:14" x14ac:dyDescent="0.3">
      <c r="A113" s="14"/>
      <c r="B113" s="14"/>
      <c r="C113" s="14"/>
      <c r="D113" s="14"/>
      <c r="E113" s="640"/>
      <c r="F113" s="640"/>
      <c r="G113" s="640"/>
      <c r="H113" s="14"/>
      <c r="I113" s="14"/>
      <c r="J113" s="14"/>
      <c r="K113" s="14"/>
      <c r="L113" s="14"/>
      <c r="M113" s="14"/>
      <c r="N113" s="13"/>
    </row>
    <row r="114" spans="1:14" x14ac:dyDescent="0.3">
      <c r="A114" s="14"/>
      <c r="B114" s="14"/>
      <c r="C114" s="14"/>
      <c r="D114" s="14"/>
      <c r="E114" s="640"/>
      <c r="F114" s="640"/>
      <c r="G114" s="640"/>
      <c r="H114" s="14"/>
      <c r="I114" s="14"/>
      <c r="J114" s="14"/>
      <c r="K114" s="14"/>
      <c r="L114" s="14"/>
      <c r="M114" s="14"/>
      <c r="N114" s="13"/>
    </row>
    <row r="115" spans="1:14" x14ac:dyDescent="0.3">
      <c r="A115" s="14"/>
      <c r="B115" s="14"/>
      <c r="C115" s="14"/>
      <c r="D115" s="14"/>
      <c r="E115" s="640"/>
      <c r="F115" s="640"/>
      <c r="G115" s="640"/>
      <c r="H115" s="14"/>
      <c r="I115" s="14"/>
      <c r="J115" s="14"/>
      <c r="K115" s="14"/>
      <c r="L115" s="14"/>
      <c r="M115" s="14"/>
      <c r="N115" s="13"/>
    </row>
    <row r="116" spans="1:14" x14ac:dyDescent="0.3">
      <c r="A116" s="14"/>
      <c r="B116" s="14"/>
      <c r="C116" s="14"/>
      <c r="D116" s="14"/>
      <c r="E116" s="640"/>
      <c r="F116" s="640"/>
      <c r="G116" s="640"/>
      <c r="H116" s="14"/>
      <c r="I116" s="14"/>
      <c r="J116" s="14"/>
      <c r="K116" s="14"/>
      <c r="L116" s="14"/>
      <c r="M116" s="14"/>
      <c r="N116" s="13"/>
    </row>
    <row r="117" spans="1:14" x14ac:dyDescent="0.3">
      <c r="A117" s="14"/>
      <c r="B117" s="14"/>
      <c r="C117" s="14"/>
      <c r="D117" s="14"/>
      <c r="E117" s="640"/>
      <c r="F117" s="640"/>
      <c r="G117" s="640"/>
      <c r="H117" s="14"/>
      <c r="I117" s="14"/>
      <c r="J117" s="14"/>
      <c r="K117" s="14"/>
      <c r="L117" s="14"/>
      <c r="M117" s="14"/>
      <c r="N117" s="13"/>
    </row>
    <row r="118" spans="1:14" x14ac:dyDescent="0.3">
      <c r="A118" s="14"/>
      <c r="B118" s="14"/>
      <c r="C118" s="14"/>
      <c r="D118" s="14"/>
      <c r="E118" s="640"/>
      <c r="F118" s="640"/>
      <c r="G118" s="640"/>
      <c r="H118" s="14"/>
      <c r="I118" s="14"/>
      <c r="J118" s="14"/>
      <c r="K118" s="14"/>
      <c r="L118" s="14"/>
      <c r="M118" s="14"/>
      <c r="N118" s="13"/>
    </row>
    <row r="119" spans="1:14" x14ac:dyDescent="0.3">
      <c r="A119" s="14"/>
      <c r="B119" s="14"/>
      <c r="C119" s="14"/>
      <c r="D119" s="14"/>
      <c r="E119" s="640"/>
      <c r="F119" s="640"/>
      <c r="G119" s="640"/>
      <c r="H119" s="14"/>
      <c r="I119" s="14"/>
      <c r="J119" s="14"/>
      <c r="K119" s="14"/>
      <c r="L119" s="14"/>
      <c r="M119" s="14"/>
      <c r="N119" s="13"/>
    </row>
    <row r="120" spans="1:14" x14ac:dyDescent="0.3">
      <c r="A120" s="14"/>
      <c r="B120" s="14"/>
      <c r="C120" s="14"/>
      <c r="D120" s="14"/>
      <c r="E120" s="640"/>
      <c r="F120" s="640"/>
      <c r="G120" s="640"/>
      <c r="H120" s="14"/>
      <c r="I120" s="14"/>
      <c r="J120" s="14"/>
      <c r="K120" s="14"/>
      <c r="L120" s="14"/>
      <c r="M120" s="14"/>
      <c r="N120" s="13"/>
    </row>
    <row r="121" spans="1:14" x14ac:dyDescent="0.3">
      <c r="A121" s="14"/>
      <c r="B121" s="14"/>
      <c r="C121" s="14"/>
      <c r="D121" s="14"/>
      <c r="E121" s="640"/>
      <c r="F121" s="640"/>
      <c r="G121" s="640"/>
      <c r="H121" s="14"/>
      <c r="I121" s="14"/>
      <c r="J121" s="14"/>
      <c r="K121" s="14"/>
      <c r="L121" s="14"/>
      <c r="M121" s="14"/>
      <c r="N121" s="13"/>
    </row>
    <row r="122" spans="1:14" x14ac:dyDescent="0.3">
      <c r="A122" s="14"/>
      <c r="B122" s="14"/>
      <c r="C122" s="14"/>
      <c r="D122" s="14"/>
      <c r="E122" s="640"/>
      <c r="F122" s="640"/>
      <c r="G122" s="640"/>
      <c r="H122" s="14"/>
      <c r="I122" s="14"/>
      <c r="J122" s="14"/>
      <c r="K122" s="14"/>
      <c r="L122" s="14"/>
      <c r="M122" s="14"/>
      <c r="N122" s="13"/>
    </row>
    <row r="241" spans="8:8" x14ac:dyDescent="0.3">
      <c r="H241" s="15" t="s">
        <v>123</v>
      </c>
    </row>
    <row r="242" spans="8:8" x14ac:dyDescent="0.3">
      <c r="H242" s="15" t="s">
        <v>123</v>
      </c>
    </row>
    <row r="243" spans="8:8" x14ac:dyDescent="0.3">
      <c r="H243" s="15" t="s">
        <v>123</v>
      </c>
    </row>
    <row r="244" spans="8:8" x14ac:dyDescent="0.3">
      <c r="H244" s="15" t="s">
        <v>123</v>
      </c>
    </row>
    <row r="245" spans="8:8" x14ac:dyDescent="0.3">
      <c r="H245" s="15" t="s">
        <v>123</v>
      </c>
    </row>
  </sheetData>
  <autoFilter ref="A1:N56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54"/>
  <sheetViews>
    <sheetView topLeftCell="G1" zoomScale="90" zoomScaleNormal="90" workbookViewId="0">
      <selection activeCell="K4" sqref="K4:K152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147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45505</v>
      </c>
      <c r="B4" s="310" t="s">
        <v>159</v>
      </c>
      <c r="C4" s="310"/>
      <c r="D4" s="337"/>
      <c r="E4" s="408"/>
      <c r="F4" s="408"/>
      <c r="G4" s="408">
        <v>0</v>
      </c>
      <c r="H4" s="340"/>
      <c r="I4" s="341"/>
      <c r="J4" s="342"/>
      <c r="K4" s="788" t="s">
        <v>1069</v>
      </c>
      <c r="L4" s="150"/>
      <c r="M4" s="343"/>
      <c r="N4" s="344"/>
    </row>
    <row r="5" spans="1:14" s="11" customFormat="1" ht="13.5" customHeight="1" x14ac:dyDescent="0.3">
      <c r="A5" s="797">
        <v>45566</v>
      </c>
      <c r="B5" s="798" t="s">
        <v>109</v>
      </c>
      <c r="C5" s="798" t="s">
        <v>48</v>
      </c>
      <c r="D5" s="799" t="s">
        <v>14</v>
      </c>
      <c r="E5" s="800"/>
      <c r="F5" s="800">
        <v>31000</v>
      </c>
      <c r="G5" s="800">
        <f>G4-E5+F5</f>
        <v>31000</v>
      </c>
      <c r="H5" s="801" t="s">
        <v>196</v>
      </c>
      <c r="I5" s="801" t="s">
        <v>18</v>
      </c>
      <c r="J5" s="802" t="s">
        <v>179</v>
      </c>
      <c r="K5" s="788" t="s">
        <v>1069</v>
      </c>
      <c r="L5" s="798" t="s">
        <v>44</v>
      </c>
      <c r="M5" s="803"/>
      <c r="N5" s="804"/>
    </row>
    <row r="6" spans="1:14" s="11" customFormat="1" ht="13.5" customHeight="1" x14ac:dyDescent="0.3">
      <c r="A6" s="797">
        <v>45566</v>
      </c>
      <c r="B6" s="798" t="s">
        <v>109</v>
      </c>
      <c r="C6" s="798" t="s">
        <v>48</v>
      </c>
      <c r="D6" s="799" t="s">
        <v>14</v>
      </c>
      <c r="E6" s="805"/>
      <c r="F6" s="805">
        <v>92000</v>
      </c>
      <c r="G6" s="805">
        <f t="shared" ref="G6" si="0">G5-E6+F6</f>
        <v>123000</v>
      </c>
      <c r="H6" s="806" t="s">
        <v>196</v>
      </c>
      <c r="I6" s="806" t="s">
        <v>18</v>
      </c>
      <c r="J6" s="802" t="s">
        <v>226</v>
      </c>
      <c r="K6" s="788" t="s">
        <v>1069</v>
      </c>
      <c r="L6" s="807" t="s">
        <v>44</v>
      </c>
      <c r="M6" s="808"/>
      <c r="N6" s="809"/>
    </row>
    <row r="7" spans="1:14" x14ac:dyDescent="0.3">
      <c r="A7" s="797">
        <v>45566</v>
      </c>
      <c r="B7" s="798" t="s">
        <v>109</v>
      </c>
      <c r="C7" s="798" t="s">
        <v>48</v>
      </c>
      <c r="D7" s="799" t="s">
        <v>14</v>
      </c>
      <c r="E7" s="805"/>
      <c r="F7" s="805">
        <v>50000</v>
      </c>
      <c r="G7" s="805">
        <f>G6-E7+F7</f>
        <v>173000</v>
      </c>
      <c r="H7" s="806" t="s">
        <v>196</v>
      </c>
      <c r="I7" s="810" t="s">
        <v>18</v>
      </c>
      <c r="J7" s="802" t="s">
        <v>253</v>
      </c>
      <c r="K7" s="788" t="s">
        <v>1069</v>
      </c>
      <c r="L7" s="810" t="s">
        <v>44</v>
      </c>
      <c r="M7" s="810"/>
      <c r="N7" s="809"/>
    </row>
    <row r="8" spans="1:14" x14ac:dyDescent="0.3">
      <c r="A8" s="797">
        <v>45566</v>
      </c>
      <c r="B8" s="807" t="s">
        <v>109</v>
      </c>
      <c r="C8" s="807" t="s">
        <v>48</v>
      </c>
      <c r="D8" s="811" t="s">
        <v>14</v>
      </c>
      <c r="E8" s="805"/>
      <c r="F8" s="805">
        <v>55000</v>
      </c>
      <c r="G8" s="805">
        <f t="shared" ref="G8:G45" si="1">G7-E8+F8</f>
        <v>228000</v>
      </c>
      <c r="H8" s="806" t="s">
        <v>196</v>
      </c>
      <c r="I8" s="810" t="s">
        <v>18</v>
      </c>
      <c r="J8" s="802" t="s">
        <v>272</v>
      </c>
      <c r="K8" s="788" t="s">
        <v>1069</v>
      </c>
      <c r="L8" s="810" t="s">
        <v>44</v>
      </c>
      <c r="M8" s="810"/>
      <c r="N8" s="809"/>
    </row>
    <row r="9" spans="1:14" x14ac:dyDescent="0.3">
      <c r="A9" s="665">
        <v>45566</v>
      </c>
      <c r="B9" s="415" t="s">
        <v>111</v>
      </c>
      <c r="C9" s="415" t="s">
        <v>112</v>
      </c>
      <c r="D9" s="666" t="s">
        <v>14</v>
      </c>
      <c r="E9" s="124">
        <v>5000</v>
      </c>
      <c r="F9" s="124"/>
      <c r="G9" s="124">
        <f t="shared" si="1"/>
        <v>223000</v>
      </c>
      <c r="H9" s="249" t="s">
        <v>196</v>
      </c>
      <c r="I9" s="126" t="s">
        <v>18</v>
      </c>
      <c r="J9" s="303" t="s">
        <v>179</v>
      </c>
      <c r="K9" s="788" t="s">
        <v>1069</v>
      </c>
      <c r="L9" s="126" t="s">
        <v>44</v>
      </c>
      <c r="M9" s="126"/>
      <c r="N9" s="353" t="s">
        <v>213</v>
      </c>
    </row>
    <row r="10" spans="1:14" x14ac:dyDescent="0.3">
      <c r="A10" s="665">
        <v>45566</v>
      </c>
      <c r="B10" s="415" t="s">
        <v>111</v>
      </c>
      <c r="C10" s="415" t="s">
        <v>112</v>
      </c>
      <c r="D10" s="666" t="s">
        <v>14</v>
      </c>
      <c r="E10" s="124">
        <v>8000</v>
      </c>
      <c r="F10" s="124"/>
      <c r="G10" s="124">
        <f t="shared" si="1"/>
        <v>215000</v>
      </c>
      <c r="H10" s="249" t="s">
        <v>196</v>
      </c>
      <c r="I10" s="126" t="s">
        <v>18</v>
      </c>
      <c r="J10" s="303" t="s">
        <v>829</v>
      </c>
      <c r="K10" s="788" t="s">
        <v>1069</v>
      </c>
      <c r="L10" s="126" t="s">
        <v>44</v>
      </c>
      <c r="M10" s="126"/>
      <c r="N10" s="353" t="s">
        <v>214</v>
      </c>
    </row>
    <row r="11" spans="1:14" x14ac:dyDescent="0.3">
      <c r="A11" s="665">
        <v>45566</v>
      </c>
      <c r="B11" s="415" t="s">
        <v>111</v>
      </c>
      <c r="C11" s="415" t="s">
        <v>112</v>
      </c>
      <c r="D11" s="666" t="s">
        <v>14</v>
      </c>
      <c r="E11" s="124">
        <v>5000</v>
      </c>
      <c r="F11" s="124"/>
      <c r="G11" s="124">
        <f t="shared" si="1"/>
        <v>210000</v>
      </c>
      <c r="H11" s="249" t="s">
        <v>196</v>
      </c>
      <c r="I11" s="126" t="s">
        <v>18</v>
      </c>
      <c r="J11" s="303" t="s">
        <v>179</v>
      </c>
      <c r="K11" s="788" t="s">
        <v>1069</v>
      </c>
      <c r="L11" s="126" t="s">
        <v>44</v>
      </c>
      <c r="M11" s="126"/>
      <c r="N11" s="353" t="s">
        <v>215</v>
      </c>
    </row>
    <row r="12" spans="1:14" x14ac:dyDescent="0.3">
      <c r="A12" s="665">
        <v>45566</v>
      </c>
      <c r="B12" s="291" t="s">
        <v>111</v>
      </c>
      <c r="C12" s="291" t="s">
        <v>112</v>
      </c>
      <c r="D12" s="427" t="s">
        <v>14</v>
      </c>
      <c r="E12" s="131">
        <v>8000</v>
      </c>
      <c r="F12" s="131"/>
      <c r="G12" s="131">
        <f t="shared" si="1"/>
        <v>202000</v>
      </c>
      <c r="H12" s="403" t="s">
        <v>196</v>
      </c>
      <c r="I12" s="126" t="s">
        <v>18</v>
      </c>
      <c r="J12" s="303" t="s">
        <v>179</v>
      </c>
      <c r="K12" s="788" t="s">
        <v>1069</v>
      </c>
      <c r="L12" s="126" t="s">
        <v>44</v>
      </c>
      <c r="M12" s="126"/>
      <c r="N12" s="353" t="s">
        <v>216</v>
      </c>
    </row>
    <row r="13" spans="1:14" x14ac:dyDescent="0.3">
      <c r="A13" s="665">
        <v>45566</v>
      </c>
      <c r="B13" s="415" t="s">
        <v>111</v>
      </c>
      <c r="C13" s="415" t="s">
        <v>112</v>
      </c>
      <c r="D13" s="666" t="s">
        <v>14</v>
      </c>
      <c r="E13" s="129">
        <v>5000</v>
      </c>
      <c r="F13" s="124"/>
      <c r="G13" s="131">
        <f t="shared" si="1"/>
        <v>197000</v>
      </c>
      <c r="H13" s="403" t="s">
        <v>196</v>
      </c>
      <c r="I13" s="126" t="s">
        <v>18</v>
      </c>
      <c r="J13" s="303" t="s">
        <v>179</v>
      </c>
      <c r="K13" s="788" t="s">
        <v>1069</v>
      </c>
      <c r="L13" s="126" t="s">
        <v>44</v>
      </c>
      <c r="M13" s="126"/>
      <c r="N13" s="353" t="s">
        <v>217</v>
      </c>
    </row>
    <row r="14" spans="1:14" x14ac:dyDescent="0.3">
      <c r="A14" s="665">
        <v>45566</v>
      </c>
      <c r="B14" s="415" t="s">
        <v>636</v>
      </c>
      <c r="C14" s="415" t="s">
        <v>261</v>
      </c>
      <c r="D14" s="666" t="s">
        <v>79</v>
      </c>
      <c r="E14" s="347">
        <v>7500</v>
      </c>
      <c r="F14" s="398"/>
      <c r="G14" s="131">
        <f t="shared" si="1"/>
        <v>189500</v>
      </c>
      <c r="H14" s="126" t="s">
        <v>196</v>
      </c>
      <c r="I14" s="126" t="s">
        <v>18</v>
      </c>
      <c r="J14" s="303" t="s">
        <v>829</v>
      </c>
      <c r="K14" s="788" t="s">
        <v>1069</v>
      </c>
      <c r="L14" s="126" t="s">
        <v>44</v>
      </c>
      <c r="M14" s="126"/>
      <c r="N14" s="81"/>
    </row>
    <row r="15" spans="1:14" x14ac:dyDescent="0.3">
      <c r="A15" s="665">
        <v>45566</v>
      </c>
      <c r="B15" s="291" t="s">
        <v>634</v>
      </c>
      <c r="C15" s="415" t="s">
        <v>261</v>
      </c>
      <c r="D15" s="427" t="s">
        <v>79</v>
      </c>
      <c r="E15" s="124">
        <v>70000</v>
      </c>
      <c r="F15" s="398"/>
      <c r="G15" s="131">
        <f t="shared" si="1"/>
        <v>119500</v>
      </c>
      <c r="H15" s="126" t="s">
        <v>196</v>
      </c>
      <c r="I15" s="126" t="s">
        <v>18</v>
      </c>
      <c r="J15" s="303" t="s">
        <v>830</v>
      </c>
      <c r="K15" s="788" t="s">
        <v>1069</v>
      </c>
      <c r="L15" s="126" t="s">
        <v>44</v>
      </c>
      <c r="M15" s="126"/>
      <c r="N15" s="81"/>
    </row>
    <row r="16" spans="1:14" x14ac:dyDescent="0.3">
      <c r="A16" s="137">
        <v>45566</v>
      </c>
      <c r="B16" s="291" t="s">
        <v>635</v>
      </c>
      <c r="C16" s="415" t="s">
        <v>261</v>
      </c>
      <c r="D16" s="427" t="s">
        <v>79</v>
      </c>
      <c r="E16" s="124">
        <v>37500</v>
      </c>
      <c r="F16" s="398"/>
      <c r="G16" s="131">
        <f t="shared" si="1"/>
        <v>82000</v>
      </c>
      <c r="H16" s="126" t="s">
        <v>196</v>
      </c>
      <c r="I16" s="126" t="s">
        <v>18</v>
      </c>
      <c r="J16" s="303" t="s">
        <v>831</v>
      </c>
      <c r="K16" s="788" t="s">
        <v>1069</v>
      </c>
      <c r="L16" s="126" t="s">
        <v>44</v>
      </c>
      <c r="M16" s="126"/>
      <c r="N16" s="81"/>
    </row>
    <row r="17" spans="1:14" ht="28.8" x14ac:dyDescent="0.3">
      <c r="A17" s="137">
        <v>45566</v>
      </c>
      <c r="B17" s="415" t="s">
        <v>969</v>
      </c>
      <c r="C17" s="415" t="s">
        <v>261</v>
      </c>
      <c r="D17" s="666" t="s">
        <v>79</v>
      </c>
      <c r="E17" s="580">
        <v>10000</v>
      </c>
      <c r="F17" s="398"/>
      <c r="G17" s="131">
        <f t="shared" si="1"/>
        <v>72000</v>
      </c>
      <c r="H17" s="126" t="s">
        <v>196</v>
      </c>
      <c r="I17" s="126" t="s">
        <v>18</v>
      </c>
      <c r="J17" s="303" t="s">
        <v>831</v>
      </c>
      <c r="K17" s="788" t="s">
        <v>1069</v>
      </c>
      <c r="L17" s="126" t="s">
        <v>44</v>
      </c>
      <c r="M17" s="126"/>
      <c r="N17" s="81"/>
    </row>
    <row r="18" spans="1:14" x14ac:dyDescent="0.3">
      <c r="A18" s="137">
        <v>45566</v>
      </c>
      <c r="B18" s="415" t="s">
        <v>971</v>
      </c>
      <c r="C18" s="415" t="s">
        <v>261</v>
      </c>
      <c r="D18" s="666" t="s">
        <v>79</v>
      </c>
      <c r="E18" s="580">
        <v>20000</v>
      </c>
      <c r="F18" s="398"/>
      <c r="G18" s="131">
        <f t="shared" si="1"/>
        <v>52000</v>
      </c>
      <c r="H18" s="126" t="s">
        <v>196</v>
      </c>
      <c r="I18" s="126" t="s">
        <v>18</v>
      </c>
      <c r="J18" s="303" t="s">
        <v>832</v>
      </c>
      <c r="K18" s="788" t="s">
        <v>1069</v>
      </c>
      <c r="L18" s="126" t="s">
        <v>44</v>
      </c>
      <c r="M18" s="126"/>
      <c r="N18" s="81"/>
    </row>
    <row r="19" spans="1:14" x14ac:dyDescent="0.3">
      <c r="A19" s="137">
        <v>45566</v>
      </c>
      <c r="B19" s="415" t="s">
        <v>970</v>
      </c>
      <c r="C19" s="415" t="s">
        <v>261</v>
      </c>
      <c r="D19" s="666" t="s">
        <v>79</v>
      </c>
      <c r="E19" s="580">
        <v>15000</v>
      </c>
      <c r="F19" s="398"/>
      <c r="G19" s="131">
        <f t="shared" si="1"/>
        <v>37000</v>
      </c>
      <c r="H19" s="126"/>
      <c r="I19" s="126"/>
      <c r="J19" s="303"/>
      <c r="K19" s="788" t="s">
        <v>1069</v>
      </c>
      <c r="L19" s="126"/>
      <c r="M19" s="126"/>
      <c r="N19" s="81"/>
    </row>
    <row r="20" spans="1:14" x14ac:dyDescent="0.3">
      <c r="A20" s="137">
        <v>45567</v>
      </c>
      <c r="B20" s="291" t="s">
        <v>218</v>
      </c>
      <c r="C20" s="126" t="s">
        <v>48</v>
      </c>
      <c r="D20" s="126" t="s">
        <v>14</v>
      </c>
      <c r="E20" s="580"/>
      <c r="F20" s="398">
        <v>-37000</v>
      </c>
      <c r="G20" s="131">
        <f t="shared" si="1"/>
        <v>0</v>
      </c>
      <c r="H20" s="126" t="s">
        <v>196</v>
      </c>
      <c r="I20" s="126" t="s">
        <v>18</v>
      </c>
      <c r="J20" s="303" t="s">
        <v>179</v>
      </c>
      <c r="K20" s="788" t="s">
        <v>1069</v>
      </c>
      <c r="L20" s="126" t="s">
        <v>44</v>
      </c>
      <c r="M20" s="126"/>
      <c r="N20" s="81"/>
    </row>
    <row r="21" spans="1:14" s="836" customFormat="1" x14ac:dyDescent="0.3">
      <c r="A21" s="820">
        <v>45567</v>
      </c>
      <c r="B21" s="813" t="s">
        <v>109</v>
      </c>
      <c r="C21" s="813" t="s">
        <v>48</v>
      </c>
      <c r="D21" s="814" t="s">
        <v>14</v>
      </c>
      <c r="E21" s="821"/>
      <c r="F21" s="822">
        <v>20000</v>
      </c>
      <c r="G21" s="875">
        <f t="shared" si="1"/>
        <v>20000</v>
      </c>
      <c r="H21" s="817" t="s">
        <v>196</v>
      </c>
      <c r="I21" s="817" t="s">
        <v>18</v>
      </c>
      <c r="J21" s="818" t="s">
        <v>282</v>
      </c>
      <c r="K21" s="788" t="s">
        <v>1069</v>
      </c>
      <c r="L21" s="817" t="s">
        <v>44</v>
      </c>
      <c r="M21" s="817"/>
      <c r="N21" s="824"/>
    </row>
    <row r="22" spans="1:14" x14ac:dyDescent="0.3">
      <c r="A22" s="406">
        <v>45567</v>
      </c>
      <c r="B22" s="126" t="s">
        <v>111</v>
      </c>
      <c r="C22" s="126" t="s">
        <v>112</v>
      </c>
      <c r="D22" s="126" t="s">
        <v>14</v>
      </c>
      <c r="E22" s="580">
        <v>10000</v>
      </c>
      <c r="F22" s="398"/>
      <c r="G22" s="131">
        <f t="shared" si="1"/>
        <v>10000</v>
      </c>
      <c r="H22" s="126" t="s">
        <v>196</v>
      </c>
      <c r="I22" s="126" t="s">
        <v>18</v>
      </c>
      <c r="J22" s="303" t="s">
        <v>282</v>
      </c>
      <c r="K22" s="788" t="s">
        <v>1069</v>
      </c>
      <c r="L22" s="126" t="s">
        <v>44</v>
      </c>
      <c r="M22" s="126"/>
      <c r="N22" s="81" t="s">
        <v>213</v>
      </c>
    </row>
    <row r="23" spans="1:14" x14ac:dyDescent="0.3">
      <c r="A23" s="406">
        <v>45567</v>
      </c>
      <c r="B23" s="415" t="s">
        <v>111</v>
      </c>
      <c r="C23" s="415" t="s">
        <v>112</v>
      </c>
      <c r="D23" s="666" t="s">
        <v>14</v>
      </c>
      <c r="E23" s="580">
        <v>10000</v>
      </c>
      <c r="F23" s="398"/>
      <c r="G23" s="131">
        <f>G22-E23+F23</f>
        <v>0</v>
      </c>
      <c r="H23" s="126" t="s">
        <v>196</v>
      </c>
      <c r="I23" s="126" t="s">
        <v>18</v>
      </c>
      <c r="J23" s="303" t="s">
        <v>282</v>
      </c>
      <c r="K23" s="788" t="s">
        <v>1069</v>
      </c>
      <c r="L23" s="126" t="s">
        <v>44</v>
      </c>
      <c r="M23" s="126"/>
      <c r="N23" s="81"/>
    </row>
    <row r="24" spans="1:14" s="836" customFormat="1" x14ac:dyDescent="0.3">
      <c r="A24" s="826">
        <v>45568</v>
      </c>
      <c r="B24" s="827" t="s">
        <v>109</v>
      </c>
      <c r="C24" s="827" t="s">
        <v>48</v>
      </c>
      <c r="D24" s="828" t="s">
        <v>14</v>
      </c>
      <c r="E24" s="822"/>
      <c r="F24" s="822">
        <v>20000</v>
      </c>
      <c r="G24" s="875">
        <f t="shared" ref="G24:G39" si="2">G23-E24+F24</f>
        <v>20000</v>
      </c>
      <c r="H24" s="817" t="s">
        <v>196</v>
      </c>
      <c r="I24" s="817" t="s">
        <v>18</v>
      </c>
      <c r="J24" s="818" t="s">
        <v>311</v>
      </c>
      <c r="K24" s="788" t="s">
        <v>1069</v>
      </c>
      <c r="L24" s="817" t="s">
        <v>44</v>
      </c>
      <c r="M24" s="817"/>
      <c r="N24" s="824"/>
    </row>
    <row r="25" spans="1:14" x14ac:dyDescent="0.3">
      <c r="A25" s="406">
        <v>45568</v>
      </c>
      <c r="B25" s="415" t="s">
        <v>111</v>
      </c>
      <c r="C25" s="415" t="s">
        <v>112</v>
      </c>
      <c r="D25" s="666" t="s">
        <v>14</v>
      </c>
      <c r="E25" s="398">
        <v>10000</v>
      </c>
      <c r="F25" s="398"/>
      <c r="G25" s="131">
        <f t="shared" si="2"/>
        <v>10000</v>
      </c>
      <c r="H25" s="126" t="s">
        <v>196</v>
      </c>
      <c r="I25" s="126" t="s">
        <v>18</v>
      </c>
      <c r="J25" s="303" t="s">
        <v>311</v>
      </c>
      <c r="K25" s="788" t="s">
        <v>1069</v>
      </c>
      <c r="L25" s="126" t="s">
        <v>44</v>
      </c>
      <c r="M25" s="126"/>
      <c r="N25" s="81" t="s">
        <v>271</v>
      </c>
    </row>
    <row r="26" spans="1:14" x14ac:dyDescent="0.3">
      <c r="A26" s="406">
        <v>45568</v>
      </c>
      <c r="B26" s="291" t="s">
        <v>111</v>
      </c>
      <c r="C26" s="291" t="s">
        <v>112</v>
      </c>
      <c r="D26" s="427" t="s">
        <v>14</v>
      </c>
      <c r="E26" s="398">
        <v>10000</v>
      </c>
      <c r="F26" s="398"/>
      <c r="G26" s="131">
        <f t="shared" si="2"/>
        <v>0</v>
      </c>
      <c r="H26" s="126" t="s">
        <v>196</v>
      </c>
      <c r="I26" s="126" t="s">
        <v>18</v>
      </c>
      <c r="J26" s="303" t="s">
        <v>311</v>
      </c>
      <c r="K26" s="788" t="s">
        <v>1069</v>
      </c>
      <c r="L26" s="126" t="s">
        <v>44</v>
      </c>
      <c r="M26" s="126"/>
      <c r="N26" s="81" t="s">
        <v>217</v>
      </c>
    </row>
    <row r="27" spans="1:14" s="836" customFormat="1" x14ac:dyDescent="0.3">
      <c r="A27" s="826">
        <v>45569</v>
      </c>
      <c r="B27" s="817" t="s">
        <v>109</v>
      </c>
      <c r="C27" s="817" t="s">
        <v>48</v>
      </c>
      <c r="D27" s="817" t="s">
        <v>14</v>
      </c>
      <c r="E27" s="822"/>
      <c r="F27" s="822">
        <v>300000</v>
      </c>
      <c r="G27" s="875">
        <f t="shared" si="2"/>
        <v>300000</v>
      </c>
      <c r="H27" s="810" t="s">
        <v>196</v>
      </c>
      <c r="I27" s="810" t="s">
        <v>18</v>
      </c>
      <c r="J27" s="818" t="s">
        <v>359</v>
      </c>
      <c r="K27" s="788" t="s">
        <v>1069</v>
      </c>
      <c r="L27" s="810" t="s">
        <v>44</v>
      </c>
      <c r="M27" s="817"/>
      <c r="N27" s="824"/>
    </row>
    <row r="28" spans="1:14" x14ac:dyDescent="0.3">
      <c r="A28" s="826">
        <v>45569</v>
      </c>
      <c r="B28" s="817" t="s">
        <v>109</v>
      </c>
      <c r="C28" s="827" t="s">
        <v>48</v>
      </c>
      <c r="D28" s="817" t="s">
        <v>117</v>
      </c>
      <c r="E28" s="822"/>
      <c r="F28" s="822">
        <v>100000</v>
      </c>
      <c r="G28" s="875">
        <f t="shared" si="2"/>
        <v>400000</v>
      </c>
      <c r="H28" s="810" t="s">
        <v>196</v>
      </c>
      <c r="I28" s="810" t="s">
        <v>18</v>
      </c>
      <c r="J28" s="818" t="s">
        <v>368</v>
      </c>
      <c r="K28" s="788" t="s">
        <v>1069</v>
      </c>
      <c r="L28" s="810" t="s">
        <v>44</v>
      </c>
      <c r="M28" s="817"/>
      <c r="N28" s="824"/>
    </row>
    <row r="29" spans="1:14" x14ac:dyDescent="0.3">
      <c r="A29" s="826">
        <v>45569</v>
      </c>
      <c r="B29" s="813" t="s">
        <v>109</v>
      </c>
      <c r="C29" s="813" t="s">
        <v>48</v>
      </c>
      <c r="D29" s="814" t="s">
        <v>14</v>
      </c>
      <c r="E29" s="822"/>
      <c r="F29" s="822">
        <v>41000</v>
      </c>
      <c r="G29" s="875">
        <f t="shared" si="2"/>
        <v>441000</v>
      </c>
      <c r="H29" s="810" t="s">
        <v>196</v>
      </c>
      <c r="I29" s="810" t="s">
        <v>18</v>
      </c>
      <c r="J29" s="818" t="s">
        <v>369</v>
      </c>
      <c r="K29" s="788" t="s">
        <v>1069</v>
      </c>
      <c r="L29" s="810" t="s">
        <v>44</v>
      </c>
      <c r="M29" s="817"/>
      <c r="N29" s="824"/>
    </row>
    <row r="30" spans="1:14" x14ac:dyDescent="0.3">
      <c r="A30" s="826">
        <v>45569</v>
      </c>
      <c r="B30" s="817" t="s">
        <v>109</v>
      </c>
      <c r="C30" s="817" t="s">
        <v>48</v>
      </c>
      <c r="D30" s="817" t="s">
        <v>14</v>
      </c>
      <c r="E30" s="822"/>
      <c r="F30" s="822">
        <v>60000</v>
      </c>
      <c r="G30" s="875">
        <f t="shared" si="2"/>
        <v>501000</v>
      </c>
      <c r="H30" s="810" t="s">
        <v>196</v>
      </c>
      <c r="I30" s="810" t="s">
        <v>18</v>
      </c>
      <c r="J30" s="818" t="s">
        <v>698</v>
      </c>
      <c r="K30" s="788" t="s">
        <v>1069</v>
      </c>
      <c r="L30" s="810" t="s">
        <v>44</v>
      </c>
      <c r="M30" s="817"/>
      <c r="N30" s="824"/>
    </row>
    <row r="31" spans="1:14" x14ac:dyDescent="0.3">
      <c r="A31" s="826">
        <v>45569</v>
      </c>
      <c r="B31" s="817" t="s">
        <v>109</v>
      </c>
      <c r="C31" s="817" t="s">
        <v>48</v>
      </c>
      <c r="D31" s="817" t="s">
        <v>14</v>
      </c>
      <c r="E31" s="822"/>
      <c r="F31" s="822">
        <v>20000</v>
      </c>
      <c r="G31" s="875">
        <f t="shared" si="2"/>
        <v>521000</v>
      </c>
      <c r="H31" s="810" t="s">
        <v>196</v>
      </c>
      <c r="I31" s="810" t="s">
        <v>18</v>
      </c>
      <c r="J31" s="818" t="s">
        <v>367</v>
      </c>
      <c r="K31" s="788" t="s">
        <v>1069</v>
      </c>
      <c r="L31" s="810" t="s">
        <v>44</v>
      </c>
      <c r="M31" s="817"/>
      <c r="N31" s="824"/>
    </row>
    <row r="32" spans="1:14" x14ac:dyDescent="0.3">
      <c r="A32" s="406">
        <v>45569</v>
      </c>
      <c r="B32" s="126" t="s">
        <v>277</v>
      </c>
      <c r="C32" s="126" t="s">
        <v>278</v>
      </c>
      <c r="D32" s="126" t="s">
        <v>79</v>
      </c>
      <c r="E32" s="398">
        <v>300000</v>
      </c>
      <c r="F32" s="829"/>
      <c r="G32" s="131">
        <f t="shared" si="2"/>
        <v>221000</v>
      </c>
      <c r="H32" s="795" t="s">
        <v>196</v>
      </c>
      <c r="I32" s="126" t="s">
        <v>18</v>
      </c>
      <c r="J32" s="303" t="s">
        <v>272</v>
      </c>
      <c r="K32" s="788" t="s">
        <v>1069</v>
      </c>
      <c r="L32" s="126" t="s">
        <v>44</v>
      </c>
      <c r="M32" s="795"/>
      <c r="N32" s="830"/>
    </row>
    <row r="33" spans="1:14" x14ac:dyDescent="0.3">
      <c r="A33" s="406">
        <v>45569</v>
      </c>
      <c r="B33" s="126" t="s">
        <v>279</v>
      </c>
      <c r="C33" s="126" t="s">
        <v>278</v>
      </c>
      <c r="D33" s="126" t="s">
        <v>79</v>
      </c>
      <c r="E33" s="398">
        <v>70000</v>
      </c>
      <c r="F33" s="398"/>
      <c r="G33" s="131">
        <f t="shared" si="2"/>
        <v>151000</v>
      </c>
      <c r="H33" s="126" t="s">
        <v>196</v>
      </c>
      <c r="I33" s="126" t="s">
        <v>18</v>
      </c>
      <c r="J33" s="303" t="s">
        <v>833</v>
      </c>
      <c r="K33" s="788" t="s">
        <v>1069</v>
      </c>
      <c r="L33" s="126" t="s">
        <v>44</v>
      </c>
      <c r="M33" s="126"/>
      <c r="N33" s="81"/>
    </row>
    <row r="34" spans="1:14" x14ac:dyDescent="0.3">
      <c r="A34" s="406">
        <v>45569</v>
      </c>
      <c r="B34" s="126" t="s">
        <v>111</v>
      </c>
      <c r="C34" s="126" t="s">
        <v>112</v>
      </c>
      <c r="D34" s="126" t="s">
        <v>79</v>
      </c>
      <c r="E34" s="398">
        <v>26000</v>
      </c>
      <c r="F34" s="398"/>
      <c r="G34" s="131">
        <f t="shared" si="2"/>
        <v>125000</v>
      </c>
      <c r="H34" s="126" t="s">
        <v>196</v>
      </c>
      <c r="I34" s="126" t="s">
        <v>18</v>
      </c>
      <c r="J34" s="303" t="s">
        <v>369</v>
      </c>
      <c r="K34" s="788" t="s">
        <v>1069</v>
      </c>
      <c r="L34" s="126" t="s">
        <v>44</v>
      </c>
      <c r="M34" s="126"/>
      <c r="N34" s="81"/>
    </row>
    <row r="35" spans="1:14" x14ac:dyDescent="0.3">
      <c r="A35" s="406">
        <v>45569</v>
      </c>
      <c r="B35" s="126" t="s">
        <v>111</v>
      </c>
      <c r="C35" s="126" t="s">
        <v>112</v>
      </c>
      <c r="D35" s="126" t="s">
        <v>14</v>
      </c>
      <c r="E35" s="398">
        <v>6000</v>
      </c>
      <c r="F35" s="398"/>
      <c r="G35" s="131">
        <f t="shared" si="2"/>
        <v>119000</v>
      </c>
      <c r="H35" s="126" t="s">
        <v>196</v>
      </c>
      <c r="I35" s="126" t="s">
        <v>18</v>
      </c>
      <c r="J35" s="303" t="s">
        <v>369</v>
      </c>
      <c r="K35" s="788" t="s">
        <v>1069</v>
      </c>
      <c r="L35" s="126" t="s">
        <v>44</v>
      </c>
      <c r="M35" s="126"/>
      <c r="N35" s="81" t="s">
        <v>283</v>
      </c>
    </row>
    <row r="36" spans="1:14" x14ac:dyDescent="0.3">
      <c r="A36" s="406">
        <v>45569</v>
      </c>
      <c r="B36" s="126" t="s">
        <v>111</v>
      </c>
      <c r="C36" s="126" t="s">
        <v>112</v>
      </c>
      <c r="D36" s="126" t="s">
        <v>14</v>
      </c>
      <c r="E36" s="398">
        <v>9000</v>
      </c>
      <c r="F36" s="398"/>
      <c r="G36" s="131">
        <f t="shared" si="2"/>
        <v>110000</v>
      </c>
      <c r="H36" s="126" t="s">
        <v>196</v>
      </c>
      <c r="I36" s="126" t="s">
        <v>18</v>
      </c>
      <c r="J36" s="303" t="s">
        <v>369</v>
      </c>
      <c r="K36" s="788" t="s">
        <v>1069</v>
      </c>
      <c r="L36" s="126" t="s">
        <v>44</v>
      </c>
      <c r="M36" s="126"/>
      <c r="N36" s="81" t="s">
        <v>284</v>
      </c>
    </row>
    <row r="37" spans="1:14" x14ac:dyDescent="0.3">
      <c r="A37" s="406">
        <v>45569</v>
      </c>
      <c r="B37" s="126" t="s">
        <v>501</v>
      </c>
      <c r="C37" s="126" t="s">
        <v>502</v>
      </c>
      <c r="D37" s="126" t="s">
        <v>79</v>
      </c>
      <c r="E37" s="398">
        <v>60000</v>
      </c>
      <c r="F37" s="398"/>
      <c r="G37" s="131">
        <f t="shared" si="2"/>
        <v>50000</v>
      </c>
      <c r="H37" s="126" t="s">
        <v>196</v>
      </c>
      <c r="I37" s="126" t="s">
        <v>18</v>
      </c>
      <c r="J37" s="303" t="s">
        <v>834</v>
      </c>
      <c r="K37" s="788" t="s">
        <v>1069</v>
      </c>
      <c r="L37" s="126" t="s">
        <v>44</v>
      </c>
      <c r="M37" s="126"/>
      <c r="N37" s="81"/>
    </row>
    <row r="38" spans="1:14" x14ac:dyDescent="0.3">
      <c r="A38" s="406">
        <v>45569</v>
      </c>
      <c r="B38" s="126" t="s">
        <v>111</v>
      </c>
      <c r="C38" s="126" t="s">
        <v>112</v>
      </c>
      <c r="D38" s="126" t="s">
        <v>14</v>
      </c>
      <c r="E38" s="398">
        <v>10000</v>
      </c>
      <c r="F38" s="398"/>
      <c r="G38" s="131">
        <f t="shared" si="2"/>
        <v>40000</v>
      </c>
      <c r="H38" s="126" t="s">
        <v>196</v>
      </c>
      <c r="I38" s="126" t="s">
        <v>18</v>
      </c>
      <c r="J38" s="303" t="s">
        <v>367</v>
      </c>
      <c r="K38" s="788" t="s">
        <v>1069</v>
      </c>
      <c r="L38" s="126" t="s">
        <v>44</v>
      </c>
      <c r="M38" s="126"/>
      <c r="N38" s="81" t="s">
        <v>213</v>
      </c>
    </row>
    <row r="39" spans="1:14" x14ac:dyDescent="0.3">
      <c r="A39" s="406">
        <v>45569</v>
      </c>
      <c r="B39" s="126" t="s">
        <v>111</v>
      </c>
      <c r="C39" s="126" t="s">
        <v>112</v>
      </c>
      <c r="D39" s="126" t="s">
        <v>14</v>
      </c>
      <c r="E39" s="398">
        <v>10000</v>
      </c>
      <c r="F39" s="398"/>
      <c r="G39" s="131">
        <f t="shared" si="2"/>
        <v>30000</v>
      </c>
      <c r="H39" s="126" t="s">
        <v>196</v>
      </c>
      <c r="I39" s="126" t="s">
        <v>18</v>
      </c>
      <c r="J39" s="303" t="s">
        <v>367</v>
      </c>
      <c r="K39" s="788" t="s">
        <v>1069</v>
      </c>
      <c r="L39" s="126" t="s">
        <v>44</v>
      </c>
      <c r="M39" s="126"/>
      <c r="N39" s="81" t="s">
        <v>217</v>
      </c>
    </row>
    <row r="40" spans="1:14" x14ac:dyDescent="0.3">
      <c r="A40" s="406">
        <v>45569</v>
      </c>
      <c r="B40" s="126" t="s">
        <v>218</v>
      </c>
      <c r="C40" s="126" t="s">
        <v>48</v>
      </c>
      <c r="D40" s="126" t="s">
        <v>14</v>
      </c>
      <c r="E40" s="398"/>
      <c r="F40" s="398">
        <v>-30000</v>
      </c>
      <c r="G40" s="131"/>
      <c r="H40" s="126" t="s">
        <v>196</v>
      </c>
      <c r="I40" s="126" t="s">
        <v>18</v>
      </c>
      <c r="J40" s="303" t="s">
        <v>367</v>
      </c>
      <c r="K40" s="788" t="s">
        <v>1069</v>
      </c>
      <c r="L40" s="126" t="s">
        <v>44</v>
      </c>
      <c r="M40" s="126"/>
      <c r="N40" s="81"/>
    </row>
    <row r="41" spans="1:14" x14ac:dyDescent="0.3">
      <c r="A41" s="826">
        <v>45570</v>
      </c>
      <c r="B41" s="817" t="s">
        <v>109</v>
      </c>
      <c r="C41" s="817" t="s">
        <v>48</v>
      </c>
      <c r="D41" s="817" t="s">
        <v>14</v>
      </c>
      <c r="E41" s="822"/>
      <c r="F41" s="822">
        <v>20000</v>
      </c>
      <c r="G41" s="823">
        <f t="shared" si="1"/>
        <v>20000</v>
      </c>
      <c r="H41" s="817" t="s">
        <v>196</v>
      </c>
      <c r="I41" s="817" t="s">
        <v>18</v>
      </c>
      <c r="J41" s="818" t="s">
        <v>370</v>
      </c>
      <c r="K41" s="788" t="s">
        <v>1069</v>
      </c>
      <c r="L41" s="817" t="s">
        <v>44</v>
      </c>
      <c r="M41" s="817"/>
      <c r="N41" s="824"/>
    </row>
    <row r="42" spans="1:14" x14ac:dyDescent="0.3">
      <c r="A42" s="406">
        <v>45570</v>
      </c>
      <c r="B42" s="126" t="s">
        <v>111</v>
      </c>
      <c r="C42" s="126" t="s">
        <v>48</v>
      </c>
      <c r="D42" s="126" t="s">
        <v>14</v>
      </c>
      <c r="E42" s="398">
        <v>10000</v>
      </c>
      <c r="F42" s="398"/>
      <c r="G42" s="131">
        <f t="shared" si="1"/>
        <v>10000</v>
      </c>
      <c r="H42" s="126" t="s">
        <v>196</v>
      </c>
      <c r="I42" s="126" t="s">
        <v>18</v>
      </c>
      <c r="J42" s="303" t="s">
        <v>370</v>
      </c>
      <c r="K42" s="788" t="s">
        <v>1069</v>
      </c>
      <c r="L42" s="126" t="s">
        <v>44</v>
      </c>
      <c r="M42" s="126"/>
      <c r="N42" s="81" t="s">
        <v>213</v>
      </c>
    </row>
    <row r="43" spans="1:14" x14ac:dyDescent="0.3">
      <c r="A43" s="406">
        <v>45570</v>
      </c>
      <c r="B43" s="126" t="s">
        <v>111</v>
      </c>
      <c r="C43" s="126" t="s">
        <v>48</v>
      </c>
      <c r="D43" s="126" t="s">
        <v>14</v>
      </c>
      <c r="E43" s="398">
        <v>10000</v>
      </c>
      <c r="F43" s="398"/>
      <c r="G43" s="131">
        <f t="shared" si="1"/>
        <v>0</v>
      </c>
      <c r="H43" s="126" t="s">
        <v>196</v>
      </c>
      <c r="I43" s="126" t="s">
        <v>18</v>
      </c>
      <c r="J43" s="303" t="s">
        <v>370</v>
      </c>
      <c r="K43" s="788" t="s">
        <v>1069</v>
      </c>
      <c r="L43" s="126" t="s">
        <v>44</v>
      </c>
      <c r="M43" s="126"/>
      <c r="N43" s="81" t="s">
        <v>217</v>
      </c>
    </row>
    <row r="44" spans="1:14" x14ac:dyDescent="0.3">
      <c r="A44" s="826">
        <v>45572</v>
      </c>
      <c r="B44" s="817" t="s">
        <v>109</v>
      </c>
      <c r="C44" s="817" t="s">
        <v>48</v>
      </c>
      <c r="D44" s="817" t="s">
        <v>14</v>
      </c>
      <c r="E44" s="822"/>
      <c r="F44" s="822">
        <v>20000</v>
      </c>
      <c r="G44" s="823">
        <f t="shared" si="1"/>
        <v>20000</v>
      </c>
      <c r="H44" s="817" t="s">
        <v>196</v>
      </c>
      <c r="I44" s="817" t="s">
        <v>18</v>
      </c>
      <c r="J44" s="818" t="s">
        <v>493</v>
      </c>
      <c r="K44" s="788" t="s">
        <v>1069</v>
      </c>
      <c r="L44" s="817" t="s">
        <v>44</v>
      </c>
      <c r="M44" s="817"/>
      <c r="N44" s="824"/>
    </row>
    <row r="45" spans="1:14" x14ac:dyDescent="0.3">
      <c r="A45" s="406">
        <v>45572</v>
      </c>
      <c r="B45" s="126" t="s">
        <v>111</v>
      </c>
      <c r="C45" s="126" t="s">
        <v>112</v>
      </c>
      <c r="D45" s="126" t="s">
        <v>14</v>
      </c>
      <c r="E45" s="398">
        <v>10000</v>
      </c>
      <c r="F45" s="398"/>
      <c r="G45" s="131">
        <f t="shared" si="1"/>
        <v>10000</v>
      </c>
      <c r="H45" s="126" t="s">
        <v>196</v>
      </c>
      <c r="I45" s="126" t="s">
        <v>18</v>
      </c>
      <c r="J45" s="303" t="s">
        <v>493</v>
      </c>
      <c r="K45" s="788" t="s">
        <v>1069</v>
      </c>
      <c r="L45" s="126" t="s">
        <v>44</v>
      </c>
      <c r="M45" s="126"/>
      <c r="N45" s="81" t="s">
        <v>213</v>
      </c>
    </row>
    <row r="46" spans="1:14" x14ac:dyDescent="0.3">
      <c r="A46" s="406">
        <v>45572</v>
      </c>
      <c r="B46" s="126" t="s">
        <v>111</v>
      </c>
      <c r="C46" s="126" t="s">
        <v>112</v>
      </c>
      <c r="D46" s="126" t="s">
        <v>14</v>
      </c>
      <c r="E46" s="398">
        <v>10000</v>
      </c>
      <c r="F46" s="398"/>
      <c r="G46" s="131">
        <f>G45-E46+F46</f>
        <v>0</v>
      </c>
      <c r="H46" s="126" t="s">
        <v>196</v>
      </c>
      <c r="I46" s="126" t="s">
        <v>18</v>
      </c>
      <c r="J46" s="303" t="s">
        <v>493</v>
      </c>
      <c r="K46" s="788" t="s">
        <v>1069</v>
      </c>
      <c r="L46" s="126" t="s">
        <v>44</v>
      </c>
      <c r="M46" s="126"/>
      <c r="N46" s="81" t="s">
        <v>217</v>
      </c>
    </row>
    <row r="47" spans="1:14" s="837" customFormat="1" x14ac:dyDescent="0.3">
      <c r="A47" s="826">
        <v>45573</v>
      </c>
      <c r="B47" s="817" t="s">
        <v>109</v>
      </c>
      <c r="C47" s="817" t="s">
        <v>48</v>
      </c>
      <c r="D47" s="817" t="s">
        <v>14</v>
      </c>
      <c r="E47" s="838"/>
      <c r="F47" s="838">
        <v>20000</v>
      </c>
      <c r="G47" s="823">
        <f t="shared" ref="G47:G51" si="3">G46-E47+F47</f>
        <v>20000</v>
      </c>
      <c r="H47" s="817" t="s">
        <v>196</v>
      </c>
      <c r="I47" s="817" t="s">
        <v>18</v>
      </c>
      <c r="J47" s="839" t="s">
        <v>513</v>
      </c>
      <c r="K47" s="788" t="s">
        <v>1069</v>
      </c>
      <c r="L47" s="817" t="s">
        <v>44</v>
      </c>
      <c r="M47" s="817"/>
      <c r="N47" s="824"/>
    </row>
    <row r="48" spans="1:14" x14ac:dyDescent="0.3">
      <c r="A48" s="406">
        <v>45573</v>
      </c>
      <c r="B48" s="126" t="s">
        <v>111</v>
      </c>
      <c r="C48" s="126" t="s">
        <v>112</v>
      </c>
      <c r="D48" s="126" t="s">
        <v>14</v>
      </c>
      <c r="E48" s="790">
        <v>10000</v>
      </c>
      <c r="F48" s="790"/>
      <c r="G48" s="131">
        <f t="shared" si="3"/>
        <v>10000</v>
      </c>
      <c r="H48" s="126" t="s">
        <v>196</v>
      </c>
      <c r="I48" s="126" t="s">
        <v>18</v>
      </c>
      <c r="J48" s="363" t="s">
        <v>513</v>
      </c>
      <c r="K48" s="788" t="s">
        <v>1069</v>
      </c>
      <c r="L48" s="126" t="s">
        <v>44</v>
      </c>
      <c r="M48" s="126"/>
      <c r="N48" s="81" t="s">
        <v>217</v>
      </c>
    </row>
    <row r="49" spans="1:14" x14ac:dyDescent="0.3">
      <c r="A49" s="406">
        <v>45573</v>
      </c>
      <c r="B49" s="126" t="s">
        <v>111</v>
      </c>
      <c r="C49" s="126" t="s">
        <v>112</v>
      </c>
      <c r="D49" s="126" t="s">
        <v>14</v>
      </c>
      <c r="E49" s="790">
        <v>10000</v>
      </c>
      <c r="F49" s="790"/>
      <c r="G49" s="131">
        <f t="shared" si="3"/>
        <v>0</v>
      </c>
      <c r="H49" s="126" t="s">
        <v>196</v>
      </c>
      <c r="I49" s="126" t="s">
        <v>18</v>
      </c>
      <c r="J49" s="363" t="s">
        <v>513</v>
      </c>
      <c r="K49" s="788" t="s">
        <v>1069</v>
      </c>
      <c r="L49" s="126" t="s">
        <v>44</v>
      </c>
      <c r="M49" s="126"/>
      <c r="N49" s="81" t="s">
        <v>213</v>
      </c>
    </row>
    <row r="50" spans="1:14" s="837" customFormat="1" x14ac:dyDescent="0.3">
      <c r="A50" s="826">
        <v>45573</v>
      </c>
      <c r="B50" s="817" t="s">
        <v>109</v>
      </c>
      <c r="C50" s="817" t="s">
        <v>48</v>
      </c>
      <c r="D50" s="817" t="s">
        <v>14</v>
      </c>
      <c r="E50" s="838"/>
      <c r="F50" s="838">
        <v>22000</v>
      </c>
      <c r="G50" s="823">
        <f t="shared" si="3"/>
        <v>22000</v>
      </c>
      <c r="H50" s="817" t="s">
        <v>196</v>
      </c>
      <c r="I50" s="817" t="s">
        <v>18</v>
      </c>
      <c r="J50" s="839" t="s">
        <v>514</v>
      </c>
      <c r="K50" s="788" t="s">
        <v>1069</v>
      </c>
      <c r="L50" s="817" t="s">
        <v>44</v>
      </c>
      <c r="M50" s="817"/>
      <c r="N50" s="824"/>
    </row>
    <row r="51" spans="1:14" x14ac:dyDescent="0.3">
      <c r="A51" s="406">
        <v>45573</v>
      </c>
      <c r="B51" s="126" t="s">
        <v>111</v>
      </c>
      <c r="C51" s="126" t="s">
        <v>112</v>
      </c>
      <c r="D51" s="126" t="s">
        <v>14</v>
      </c>
      <c r="E51" s="790">
        <v>1000</v>
      </c>
      <c r="F51" s="790"/>
      <c r="G51" s="131">
        <f t="shared" si="3"/>
        <v>21000</v>
      </c>
      <c r="H51" s="126" t="s">
        <v>196</v>
      </c>
      <c r="I51" s="126" t="s">
        <v>18</v>
      </c>
      <c r="J51" s="363" t="s">
        <v>514</v>
      </c>
      <c r="K51" s="788" t="s">
        <v>1069</v>
      </c>
      <c r="L51" s="126" t="s">
        <v>44</v>
      </c>
      <c r="M51" s="126"/>
      <c r="N51" s="81" t="s">
        <v>373</v>
      </c>
    </row>
    <row r="52" spans="1:14" x14ac:dyDescent="0.3">
      <c r="A52" s="406">
        <v>45573</v>
      </c>
      <c r="B52" s="126" t="s">
        <v>111</v>
      </c>
      <c r="C52" s="126" t="s">
        <v>112</v>
      </c>
      <c r="D52" s="126" t="s">
        <v>14</v>
      </c>
      <c r="E52" s="790">
        <v>1000</v>
      </c>
      <c r="F52" s="790"/>
      <c r="G52" s="131">
        <f t="shared" ref="G52:G60" si="4">G51-E52+F52</f>
        <v>20000</v>
      </c>
      <c r="H52" s="126" t="s">
        <v>196</v>
      </c>
      <c r="I52" s="126" t="s">
        <v>18</v>
      </c>
      <c r="J52" s="363" t="s">
        <v>514</v>
      </c>
      <c r="K52" s="788" t="s">
        <v>1069</v>
      </c>
      <c r="L52" s="126" t="s">
        <v>44</v>
      </c>
      <c r="M52" s="126"/>
      <c r="N52" s="81" t="s">
        <v>374</v>
      </c>
    </row>
    <row r="53" spans="1:14" x14ac:dyDescent="0.3">
      <c r="A53" s="406">
        <v>45573</v>
      </c>
      <c r="B53" s="126" t="s">
        <v>371</v>
      </c>
      <c r="C53" s="126" t="s">
        <v>261</v>
      </c>
      <c r="D53" s="126" t="s">
        <v>79</v>
      </c>
      <c r="E53" s="790">
        <v>16500</v>
      </c>
      <c r="F53" s="790"/>
      <c r="G53" s="131">
        <f t="shared" si="4"/>
        <v>3500</v>
      </c>
      <c r="H53" s="126" t="s">
        <v>196</v>
      </c>
      <c r="I53" s="126" t="s">
        <v>18</v>
      </c>
      <c r="J53" s="363" t="s">
        <v>835</v>
      </c>
      <c r="K53" s="788" t="s">
        <v>1069</v>
      </c>
      <c r="L53" s="126" t="s">
        <v>44</v>
      </c>
      <c r="M53" s="126"/>
      <c r="N53" s="81"/>
    </row>
    <row r="54" spans="1:14" x14ac:dyDescent="0.3">
      <c r="A54" s="406">
        <v>45573</v>
      </c>
      <c r="B54" s="126" t="s">
        <v>218</v>
      </c>
      <c r="C54" s="126" t="s">
        <v>48</v>
      </c>
      <c r="D54" s="126" t="s">
        <v>14</v>
      </c>
      <c r="E54" s="790"/>
      <c r="F54" s="790">
        <v>-3500</v>
      </c>
      <c r="G54" s="131">
        <f t="shared" si="4"/>
        <v>0</v>
      </c>
      <c r="H54" s="126" t="s">
        <v>196</v>
      </c>
      <c r="I54" s="126" t="s">
        <v>18</v>
      </c>
      <c r="J54" s="363" t="s">
        <v>514</v>
      </c>
      <c r="K54" s="788" t="s">
        <v>1069</v>
      </c>
      <c r="L54" s="126" t="s">
        <v>44</v>
      </c>
      <c r="M54" s="126"/>
      <c r="N54" s="81"/>
    </row>
    <row r="55" spans="1:14" s="837" customFormat="1" x14ac:dyDescent="0.3">
      <c r="A55" s="826">
        <v>45575</v>
      </c>
      <c r="B55" s="817" t="s">
        <v>109</v>
      </c>
      <c r="C55" s="817" t="s">
        <v>48</v>
      </c>
      <c r="D55" s="817" t="s">
        <v>14</v>
      </c>
      <c r="E55" s="838"/>
      <c r="F55" s="838">
        <v>20000</v>
      </c>
      <c r="G55" s="823">
        <f t="shared" si="4"/>
        <v>20000</v>
      </c>
      <c r="H55" s="817" t="s">
        <v>196</v>
      </c>
      <c r="I55" s="817" t="s">
        <v>18</v>
      </c>
      <c r="J55" s="839" t="s">
        <v>554</v>
      </c>
      <c r="K55" s="788" t="s">
        <v>1069</v>
      </c>
      <c r="L55" s="817" t="s">
        <v>44</v>
      </c>
      <c r="M55" s="817"/>
      <c r="N55" s="824"/>
    </row>
    <row r="56" spans="1:14" x14ac:dyDescent="0.3">
      <c r="A56" s="406" t="s">
        <v>392</v>
      </c>
      <c r="B56" s="126" t="s">
        <v>111</v>
      </c>
      <c r="C56" s="126" t="s">
        <v>112</v>
      </c>
      <c r="D56" s="126" t="s">
        <v>14</v>
      </c>
      <c r="E56" s="790">
        <v>10000</v>
      </c>
      <c r="F56" s="790"/>
      <c r="G56" s="131">
        <f t="shared" si="4"/>
        <v>10000</v>
      </c>
      <c r="H56" s="126" t="s">
        <v>196</v>
      </c>
      <c r="I56" s="126" t="s">
        <v>18</v>
      </c>
      <c r="J56" s="363" t="s">
        <v>554</v>
      </c>
      <c r="K56" s="788" t="s">
        <v>1069</v>
      </c>
      <c r="L56" s="126" t="s">
        <v>44</v>
      </c>
      <c r="M56" s="126"/>
      <c r="N56" s="81" t="s">
        <v>151</v>
      </c>
    </row>
    <row r="57" spans="1:14" x14ac:dyDescent="0.3">
      <c r="A57" s="406">
        <v>45575</v>
      </c>
      <c r="B57" s="126" t="s">
        <v>111</v>
      </c>
      <c r="C57" s="126" t="s">
        <v>112</v>
      </c>
      <c r="D57" s="126" t="s">
        <v>14</v>
      </c>
      <c r="E57" s="790">
        <v>10000</v>
      </c>
      <c r="F57" s="790"/>
      <c r="G57" s="131">
        <f>G56-E57+F57</f>
        <v>0</v>
      </c>
      <c r="H57" s="126" t="s">
        <v>196</v>
      </c>
      <c r="I57" s="126" t="s">
        <v>18</v>
      </c>
      <c r="J57" s="363" t="s">
        <v>554</v>
      </c>
      <c r="K57" s="788" t="s">
        <v>1069</v>
      </c>
      <c r="L57" s="126" t="s">
        <v>44</v>
      </c>
      <c r="M57" s="126"/>
      <c r="N57" s="81" t="s">
        <v>150</v>
      </c>
    </row>
    <row r="58" spans="1:14" s="837" customFormat="1" x14ac:dyDescent="0.3">
      <c r="A58" s="826">
        <v>45576</v>
      </c>
      <c r="B58" s="817" t="s">
        <v>109</v>
      </c>
      <c r="C58" s="817" t="s">
        <v>48</v>
      </c>
      <c r="D58" s="817" t="s">
        <v>14</v>
      </c>
      <c r="E58" s="838"/>
      <c r="F58" s="838">
        <v>20000</v>
      </c>
      <c r="G58" s="823">
        <f t="shared" si="4"/>
        <v>20000</v>
      </c>
      <c r="H58" s="817" t="s">
        <v>196</v>
      </c>
      <c r="I58" s="817" t="s">
        <v>18</v>
      </c>
      <c r="J58" s="839" t="s">
        <v>572</v>
      </c>
      <c r="K58" s="788" t="s">
        <v>1069</v>
      </c>
      <c r="L58" s="817" t="s">
        <v>44</v>
      </c>
      <c r="M58" s="817"/>
      <c r="N58" s="824"/>
    </row>
    <row r="59" spans="1:14" x14ac:dyDescent="0.3">
      <c r="A59" s="406">
        <v>45576</v>
      </c>
      <c r="B59" s="126" t="s">
        <v>111</v>
      </c>
      <c r="C59" s="126" t="s">
        <v>112</v>
      </c>
      <c r="D59" s="126" t="s">
        <v>14</v>
      </c>
      <c r="E59" s="790">
        <v>10000</v>
      </c>
      <c r="F59" s="790"/>
      <c r="G59" s="131">
        <f t="shared" si="4"/>
        <v>10000</v>
      </c>
      <c r="H59" s="126" t="s">
        <v>196</v>
      </c>
      <c r="I59" s="126" t="s">
        <v>18</v>
      </c>
      <c r="J59" s="363" t="s">
        <v>572</v>
      </c>
      <c r="K59" s="788" t="s">
        <v>1069</v>
      </c>
      <c r="L59" s="126" t="s">
        <v>44</v>
      </c>
      <c r="M59" s="126"/>
      <c r="N59" s="81" t="s">
        <v>151</v>
      </c>
    </row>
    <row r="60" spans="1:14" x14ac:dyDescent="0.3">
      <c r="A60" s="406">
        <v>45576</v>
      </c>
      <c r="B60" s="126" t="s">
        <v>111</v>
      </c>
      <c r="C60" s="126" t="s">
        <v>112</v>
      </c>
      <c r="D60" s="126" t="s">
        <v>14</v>
      </c>
      <c r="E60" s="790">
        <v>10000</v>
      </c>
      <c r="F60" s="790"/>
      <c r="G60" s="131">
        <f t="shared" si="4"/>
        <v>0</v>
      </c>
      <c r="H60" s="126" t="s">
        <v>196</v>
      </c>
      <c r="I60" s="126" t="s">
        <v>18</v>
      </c>
      <c r="J60" s="363" t="s">
        <v>572</v>
      </c>
      <c r="K60" s="788" t="s">
        <v>1069</v>
      </c>
      <c r="L60" s="126" t="s">
        <v>44</v>
      </c>
      <c r="M60" s="126"/>
      <c r="N60" s="81" t="s">
        <v>150</v>
      </c>
    </row>
    <row r="61" spans="1:14" s="837" customFormat="1" x14ac:dyDescent="0.3">
      <c r="A61" s="826">
        <v>45579</v>
      </c>
      <c r="B61" s="817" t="s">
        <v>109</v>
      </c>
      <c r="C61" s="817" t="s">
        <v>48</v>
      </c>
      <c r="D61" s="817" t="s">
        <v>14</v>
      </c>
      <c r="E61" s="838"/>
      <c r="F61" s="838">
        <v>20000</v>
      </c>
      <c r="G61" s="823">
        <f t="shared" ref="G61:G129" si="5">G60-E61+F61</f>
        <v>20000</v>
      </c>
      <c r="H61" s="817" t="s">
        <v>196</v>
      </c>
      <c r="I61" s="817" t="s">
        <v>18</v>
      </c>
      <c r="J61" s="839" t="s">
        <v>472</v>
      </c>
      <c r="K61" s="788" t="s">
        <v>1069</v>
      </c>
      <c r="L61" s="817" t="s">
        <v>44</v>
      </c>
      <c r="M61" s="817"/>
      <c r="N61" s="824"/>
    </row>
    <row r="62" spans="1:14" x14ac:dyDescent="0.3">
      <c r="A62" s="406">
        <v>45579</v>
      </c>
      <c r="B62" s="126" t="s">
        <v>111</v>
      </c>
      <c r="C62" s="126" t="s">
        <v>112</v>
      </c>
      <c r="D62" s="126" t="s">
        <v>14</v>
      </c>
      <c r="E62" s="790">
        <v>10000</v>
      </c>
      <c r="F62" s="790"/>
      <c r="G62" s="131">
        <f t="shared" si="5"/>
        <v>10000</v>
      </c>
      <c r="H62" s="126" t="s">
        <v>196</v>
      </c>
      <c r="I62" s="126" t="s">
        <v>18</v>
      </c>
      <c r="J62" s="363" t="s">
        <v>472</v>
      </c>
      <c r="K62" s="788" t="s">
        <v>1069</v>
      </c>
      <c r="L62" s="126" t="s">
        <v>44</v>
      </c>
      <c r="M62" s="126"/>
      <c r="N62" s="81" t="s">
        <v>151</v>
      </c>
    </row>
    <row r="63" spans="1:14" x14ac:dyDescent="0.3">
      <c r="A63" s="406">
        <v>45579</v>
      </c>
      <c r="B63" s="126" t="s">
        <v>111</v>
      </c>
      <c r="C63" s="126" t="s">
        <v>112</v>
      </c>
      <c r="D63" s="126" t="s">
        <v>14</v>
      </c>
      <c r="E63" s="790">
        <v>10000</v>
      </c>
      <c r="F63" s="790"/>
      <c r="G63" s="131">
        <f t="shared" si="5"/>
        <v>0</v>
      </c>
      <c r="H63" s="126" t="s">
        <v>196</v>
      </c>
      <c r="I63" s="126" t="s">
        <v>18</v>
      </c>
      <c r="J63" s="363" t="s">
        <v>472</v>
      </c>
      <c r="K63" s="788" t="s">
        <v>1069</v>
      </c>
      <c r="L63" s="126" t="s">
        <v>44</v>
      </c>
      <c r="M63" s="126"/>
      <c r="N63" s="81" t="s">
        <v>150</v>
      </c>
    </row>
    <row r="64" spans="1:14" s="837" customFormat="1" x14ac:dyDescent="0.3">
      <c r="A64" s="826">
        <v>45580</v>
      </c>
      <c r="B64" s="817" t="s">
        <v>109</v>
      </c>
      <c r="C64" s="817" t="s">
        <v>112</v>
      </c>
      <c r="D64" s="817" t="s">
        <v>14</v>
      </c>
      <c r="E64" s="838"/>
      <c r="F64" s="838">
        <v>20000</v>
      </c>
      <c r="G64" s="823">
        <f t="shared" si="5"/>
        <v>20000</v>
      </c>
      <c r="H64" s="817" t="s">
        <v>196</v>
      </c>
      <c r="I64" s="817" t="s">
        <v>18</v>
      </c>
      <c r="J64" s="839" t="s">
        <v>620</v>
      </c>
      <c r="K64" s="788" t="s">
        <v>1069</v>
      </c>
      <c r="L64" s="817" t="s">
        <v>44</v>
      </c>
      <c r="M64" s="817"/>
      <c r="N64" s="824"/>
    </row>
    <row r="65" spans="1:14" x14ac:dyDescent="0.3">
      <c r="A65" s="406">
        <v>45580</v>
      </c>
      <c r="B65" s="126" t="s">
        <v>111</v>
      </c>
      <c r="C65" s="126" t="s">
        <v>112</v>
      </c>
      <c r="D65" s="126" t="s">
        <v>14</v>
      </c>
      <c r="E65" s="790">
        <v>10000</v>
      </c>
      <c r="F65" s="790"/>
      <c r="G65" s="131">
        <f t="shared" si="5"/>
        <v>10000</v>
      </c>
      <c r="H65" s="126" t="s">
        <v>196</v>
      </c>
      <c r="I65" s="126" t="s">
        <v>18</v>
      </c>
      <c r="J65" s="363" t="s">
        <v>620</v>
      </c>
      <c r="K65" s="788" t="s">
        <v>1069</v>
      </c>
      <c r="L65" s="126" t="s">
        <v>44</v>
      </c>
      <c r="M65" s="126"/>
      <c r="N65" s="81" t="s">
        <v>151</v>
      </c>
    </row>
    <row r="66" spans="1:14" x14ac:dyDescent="0.3">
      <c r="A66" s="406">
        <v>45580</v>
      </c>
      <c r="B66" s="126" t="s">
        <v>111</v>
      </c>
      <c r="C66" s="126" t="s">
        <v>112</v>
      </c>
      <c r="D66" s="126" t="s">
        <v>14</v>
      </c>
      <c r="E66" s="790">
        <v>10000</v>
      </c>
      <c r="F66" s="790"/>
      <c r="G66" s="131">
        <f t="shared" si="5"/>
        <v>0</v>
      </c>
      <c r="H66" s="126" t="s">
        <v>196</v>
      </c>
      <c r="I66" s="126" t="s">
        <v>18</v>
      </c>
      <c r="J66" s="363" t="s">
        <v>620</v>
      </c>
      <c r="K66" s="788" t="s">
        <v>1069</v>
      </c>
      <c r="L66" s="126" t="s">
        <v>44</v>
      </c>
      <c r="M66" s="126"/>
      <c r="N66" s="81" t="s">
        <v>150</v>
      </c>
    </row>
    <row r="67" spans="1:14" s="837" customFormat="1" x14ac:dyDescent="0.3">
      <c r="A67" s="826">
        <v>45581</v>
      </c>
      <c r="B67" s="817" t="s">
        <v>109</v>
      </c>
      <c r="C67" s="817" t="s">
        <v>48</v>
      </c>
      <c r="D67" s="817" t="s">
        <v>14</v>
      </c>
      <c r="E67" s="838"/>
      <c r="F67" s="838">
        <v>41000</v>
      </c>
      <c r="G67" s="823">
        <f>G66-E67+F67</f>
        <v>41000</v>
      </c>
      <c r="H67" s="817" t="s">
        <v>196</v>
      </c>
      <c r="I67" s="817" t="s">
        <v>18</v>
      </c>
      <c r="J67" s="839" t="s">
        <v>637</v>
      </c>
      <c r="K67" s="788" t="s">
        <v>1069</v>
      </c>
      <c r="L67" s="817" t="s">
        <v>44</v>
      </c>
      <c r="M67" s="817"/>
      <c r="N67" s="824"/>
    </row>
    <row r="68" spans="1:14" x14ac:dyDescent="0.3">
      <c r="A68" s="406">
        <v>45581</v>
      </c>
      <c r="B68" s="126" t="s">
        <v>111</v>
      </c>
      <c r="C68" s="126" t="s">
        <v>112</v>
      </c>
      <c r="D68" s="126" t="s">
        <v>14</v>
      </c>
      <c r="E68" s="790">
        <v>10000</v>
      </c>
      <c r="F68" s="790"/>
      <c r="G68" s="131">
        <f>G67-E68+F68</f>
        <v>31000</v>
      </c>
      <c r="H68" s="126" t="s">
        <v>196</v>
      </c>
      <c r="I68" s="126" t="s">
        <v>18</v>
      </c>
      <c r="J68" s="363" t="s">
        <v>637</v>
      </c>
      <c r="K68" s="788" t="s">
        <v>1069</v>
      </c>
      <c r="L68" s="126" t="s">
        <v>44</v>
      </c>
      <c r="M68" s="126"/>
      <c r="N68" s="81" t="s">
        <v>151</v>
      </c>
    </row>
    <row r="69" spans="1:14" x14ac:dyDescent="0.3">
      <c r="A69" s="406">
        <v>45581</v>
      </c>
      <c r="B69" s="126" t="s">
        <v>111</v>
      </c>
      <c r="C69" s="126" t="s">
        <v>112</v>
      </c>
      <c r="D69" s="126" t="s">
        <v>14</v>
      </c>
      <c r="E69" s="790">
        <v>7000</v>
      </c>
      <c r="F69" s="790"/>
      <c r="G69" s="131">
        <f t="shared" si="5"/>
        <v>24000</v>
      </c>
      <c r="H69" s="126" t="s">
        <v>196</v>
      </c>
      <c r="I69" s="126" t="s">
        <v>18</v>
      </c>
      <c r="J69" s="363" t="s">
        <v>637</v>
      </c>
      <c r="K69" s="788" t="s">
        <v>1069</v>
      </c>
      <c r="L69" s="126" t="s">
        <v>44</v>
      </c>
      <c r="M69" s="126"/>
      <c r="N69" s="81" t="s">
        <v>497</v>
      </c>
    </row>
    <row r="70" spans="1:14" x14ac:dyDescent="0.3">
      <c r="A70" s="406">
        <v>45581</v>
      </c>
      <c r="B70" s="126" t="s">
        <v>111</v>
      </c>
      <c r="C70" s="126" t="s">
        <v>112</v>
      </c>
      <c r="D70" s="126" t="s">
        <v>14</v>
      </c>
      <c r="E70" s="790">
        <v>5000</v>
      </c>
      <c r="F70" s="790"/>
      <c r="G70" s="131">
        <f t="shared" si="5"/>
        <v>19000</v>
      </c>
      <c r="H70" s="126" t="s">
        <v>196</v>
      </c>
      <c r="I70" s="126" t="s">
        <v>18</v>
      </c>
      <c r="J70" s="363" t="s">
        <v>637</v>
      </c>
      <c r="K70" s="788" t="s">
        <v>1069</v>
      </c>
      <c r="L70" s="126" t="s">
        <v>44</v>
      </c>
      <c r="M70" s="126"/>
      <c r="N70" s="81" t="s">
        <v>498</v>
      </c>
    </row>
    <row r="71" spans="1:14" x14ac:dyDescent="0.3">
      <c r="A71" s="406">
        <v>45581</v>
      </c>
      <c r="B71" s="126" t="s">
        <v>111</v>
      </c>
      <c r="C71" s="126" t="s">
        <v>112</v>
      </c>
      <c r="D71" s="126" t="s">
        <v>14</v>
      </c>
      <c r="E71" s="790">
        <v>3000</v>
      </c>
      <c r="F71" s="790"/>
      <c r="G71" s="131">
        <f t="shared" si="5"/>
        <v>16000</v>
      </c>
      <c r="H71" s="126" t="s">
        <v>196</v>
      </c>
      <c r="I71" s="126" t="s">
        <v>18</v>
      </c>
      <c r="J71" s="363" t="s">
        <v>637</v>
      </c>
      <c r="K71" s="788" t="s">
        <v>1069</v>
      </c>
      <c r="L71" s="126" t="s">
        <v>44</v>
      </c>
      <c r="M71" s="126"/>
      <c r="N71" s="81" t="s">
        <v>499</v>
      </c>
    </row>
    <row r="72" spans="1:14" x14ac:dyDescent="0.3">
      <c r="A72" s="406">
        <v>45581</v>
      </c>
      <c r="B72" s="126" t="s">
        <v>111</v>
      </c>
      <c r="C72" s="126" t="s">
        <v>112</v>
      </c>
      <c r="D72" s="126" t="s">
        <v>14</v>
      </c>
      <c r="E72" s="790">
        <v>2000</v>
      </c>
      <c r="F72" s="790"/>
      <c r="G72" s="131">
        <f t="shared" si="5"/>
        <v>14000</v>
      </c>
      <c r="H72" s="126" t="s">
        <v>196</v>
      </c>
      <c r="I72" s="126" t="s">
        <v>18</v>
      </c>
      <c r="J72" s="363" t="s">
        <v>637</v>
      </c>
      <c r="K72" s="788" t="s">
        <v>1069</v>
      </c>
      <c r="L72" s="126" t="s">
        <v>44</v>
      </c>
      <c r="M72" s="126"/>
      <c r="N72" s="81" t="s">
        <v>500</v>
      </c>
    </row>
    <row r="73" spans="1:14" x14ac:dyDescent="0.3">
      <c r="A73" s="406">
        <v>45581</v>
      </c>
      <c r="B73" s="126" t="s">
        <v>111</v>
      </c>
      <c r="C73" s="126" t="s">
        <v>112</v>
      </c>
      <c r="D73" s="126" t="s">
        <v>14</v>
      </c>
      <c r="E73" s="790">
        <v>10000</v>
      </c>
      <c r="F73" s="790"/>
      <c r="G73" s="131">
        <f t="shared" si="5"/>
        <v>4000</v>
      </c>
      <c r="H73" s="126" t="s">
        <v>196</v>
      </c>
      <c r="I73" s="126" t="s">
        <v>18</v>
      </c>
      <c r="J73" s="363" t="s">
        <v>637</v>
      </c>
      <c r="K73" s="788" t="s">
        <v>1069</v>
      </c>
      <c r="L73" s="126" t="s">
        <v>44</v>
      </c>
      <c r="M73" s="126"/>
      <c r="N73" s="81" t="s">
        <v>150</v>
      </c>
    </row>
    <row r="74" spans="1:14" x14ac:dyDescent="0.3">
      <c r="A74" s="406">
        <v>45581</v>
      </c>
      <c r="B74" s="126" t="s">
        <v>218</v>
      </c>
      <c r="C74" s="126" t="s">
        <v>48</v>
      </c>
      <c r="D74" s="126" t="s">
        <v>14</v>
      </c>
      <c r="E74" s="790"/>
      <c r="F74" s="790">
        <v>-4000</v>
      </c>
      <c r="G74" s="131">
        <f t="shared" si="5"/>
        <v>0</v>
      </c>
      <c r="H74" s="126" t="s">
        <v>196</v>
      </c>
      <c r="I74" s="126" t="s">
        <v>18</v>
      </c>
      <c r="J74" s="363" t="s">
        <v>637</v>
      </c>
      <c r="K74" s="788" t="s">
        <v>1069</v>
      </c>
      <c r="L74" s="126" t="s">
        <v>44</v>
      </c>
      <c r="M74" s="126"/>
      <c r="N74" s="81"/>
    </row>
    <row r="75" spans="1:14" s="837" customFormat="1" x14ac:dyDescent="0.3">
      <c r="A75" s="826">
        <v>45581</v>
      </c>
      <c r="B75" s="817" t="s">
        <v>109</v>
      </c>
      <c r="C75" s="817" t="s">
        <v>48</v>
      </c>
      <c r="D75" s="817" t="s">
        <v>14</v>
      </c>
      <c r="E75" s="838"/>
      <c r="F75" s="838">
        <v>30000</v>
      </c>
      <c r="G75" s="823">
        <f t="shared" si="5"/>
        <v>30000</v>
      </c>
      <c r="H75" s="817" t="s">
        <v>196</v>
      </c>
      <c r="I75" s="817" t="s">
        <v>18</v>
      </c>
      <c r="J75" s="839" t="s">
        <v>680</v>
      </c>
      <c r="K75" s="788" t="s">
        <v>1069</v>
      </c>
      <c r="L75" s="817" t="s">
        <v>44</v>
      </c>
      <c r="M75" s="817"/>
      <c r="N75" s="824"/>
    </row>
    <row r="76" spans="1:14" x14ac:dyDescent="0.3">
      <c r="A76" s="406">
        <v>45581</v>
      </c>
      <c r="B76" s="126" t="s">
        <v>494</v>
      </c>
      <c r="C76" s="126" t="s">
        <v>261</v>
      </c>
      <c r="D76" s="126" t="s">
        <v>79</v>
      </c>
      <c r="E76" s="790">
        <v>30000</v>
      </c>
      <c r="F76" s="790"/>
      <c r="G76" s="131">
        <f t="shared" si="5"/>
        <v>0</v>
      </c>
      <c r="H76" s="126" t="s">
        <v>196</v>
      </c>
      <c r="I76" s="126" t="s">
        <v>18</v>
      </c>
      <c r="J76" s="363" t="s">
        <v>836</v>
      </c>
      <c r="K76" s="788" t="s">
        <v>1069</v>
      </c>
      <c r="L76" s="126" t="s">
        <v>44</v>
      </c>
      <c r="M76" s="126"/>
      <c r="N76" s="81"/>
    </row>
    <row r="77" spans="1:14" x14ac:dyDescent="0.3">
      <c r="A77" s="406">
        <v>45581</v>
      </c>
      <c r="B77" s="126" t="s">
        <v>495</v>
      </c>
      <c r="C77" s="126" t="s">
        <v>261</v>
      </c>
      <c r="D77" s="126" t="s">
        <v>79</v>
      </c>
      <c r="E77" s="790">
        <v>15000</v>
      </c>
      <c r="F77" s="790"/>
      <c r="G77" s="131">
        <f t="shared" si="5"/>
        <v>-15000</v>
      </c>
      <c r="H77" s="126" t="s">
        <v>196</v>
      </c>
      <c r="I77" s="126" t="s">
        <v>18</v>
      </c>
      <c r="J77" s="363" t="s">
        <v>836</v>
      </c>
      <c r="K77" s="788" t="s">
        <v>1069</v>
      </c>
      <c r="L77" s="126" t="s">
        <v>44</v>
      </c>
      <c r="M77" s="126"/>
      <c r="N77" s="81"/>
    </row>
    <row r="78" spans="1:14" x14ac:dyDescent="0.3">
      <c r="A78" s="406">
        <v>45581</v>
      </c>
      <c r="B78" s="126" t="s">
        <v>496</v>
      </c>
      <c r="C78" s="126" t="s">
        <v>48</v>
      </c>
      <c r="D78" s="126" t="s">
        <v>14</v>
      </c>
      <c r="E78" s="790"/>
      <c r="F78" s="790">
        <v>15000</v>
      </c>
      <c r="G78" s="131">
        <f t="shared" si="5"/>
        <v>0</v>
      </c>
      <c r="H78" s="126" t="s">
        <v>196</v>
      </c>
      <c r="I78" s="126" t="s">
        <v>18</v>
      </c>
      <c r="J78" s="363" t="s">
        <v>493</v>
      </c>
      <c r="K78" s="788" t="s">
        <v>1069</v>
      </c>
      <c r="L78" s="126" t="s">
        <v>44</v>
      </c>
      <c r="M78" s="126"/>
      <c r="N78" s="81"/>
    </row>
    <row r="79" spans="1:14" s="837" customFormat="1" x14ac:dyDescent="0.3">
      <c r="A79" s="826">
        <v>45581</v>
      </c>
      <c r="B79" s="817" t="s">
        <v>109</v>
      </c>
      <c r="C79" s="817" t="s">
        <v>48</v>
      </c>
      <c r="D79" s="817" t="s">
        <v>14</v>
      </c>
      <c r="E79" s="838"/>
      <c r="F79" s="838">
        <v>100000</v>
      </c>
      <c r="G79" s="823">
        <f t="shared" si="5"/>
        <v>100000</v>
      </c>
      <c r="H79" s="817" t="s">
        <v>196</v>
      </c>
      <c r="I79" s="817" t="s">
        <v>18</v>
      </c>
      <c r="J79" s="839" t="s">
        <v>750</v>
      </c>
      <c r="K79" s="788" t="s">
        <v>1069</v>
      </c>
      <c r="L79" s="817" t="s">
        <v>44</v>
      </c>
      <c r="M79" s="817"/>
      <c r="N79" s="824"/>
    </row>
    <row r="80" spans="1:14" x14ac:dyDescent="0.3">
      <c r="A80" s="406">
        <v>45581</v>
      </c>
      <c r="B80" s="126" t="s">
        <v>503</v>
      </c>
      <c r="C80" s="126" t="s">
        <v>261</v>
      </c>
      <c r="D80" s="126" t="s">
        <v>79</v>
      </c>
      <c r="E80" s="790">
        <v>16000</v>
      </c>
      <c r="F80" s="790"/>
      <c r="G80" s="131">
        <f t="shared" si="5"/>
        <v>84000</v>
      </c>
      <c r="H80" s="126" t="s">
        <v>196</v>
      </c>
      <c r="I80" s="126" t="s">
        <v>18</v>
      </c>
      <c r="J80" s="363" t="s">
        <v>839</v>
      </c>
      <c r="K80" s="788" t="s">
        <v>1069</v>
      </c>
      <c r="L80" s="126" t="s">
        <v>44</v>
      </c>
      <c r="M80" s="126"/>
      <c r="N80" s="81"/>
    </row>
    <row r="81" spans="1:14" x14ac:dyDescent="0.3">
      <c r="A81" s="406">
        <v>45581</v>
      </c>
      <c r="B81" s="126" t="s">
        <v>504</v>
      </c>
      <c r="C81" s="126" t="s">
        <v>261</v>
      </c>
      <c r="D81" s="126" t="s">
        <v>79</v>
      </c>
      <c r="E81" s="790">
        <v>32000</v>
      </c>
      <c r="F81" s="790"/>
      <c r="G81" s="131">
        <f t="shared" si="5"/>
        <v>52000</v>
      </c>
      <c r="H81" s="126" t="s">
        <v>196</v>
      </c>
      <c r="I81" s="126" t="s">
        <v>18</v>
      </c>
      <c r="J81" s="363" t="s">
        <v>836</v>
      </c>
      <c r="K81" s="788" t="s">
        <v>1069</v>
      </c>
      <c r="L81" s="126" t="s">
        <v>44</v>
      </c>
      <c r="M81" s="126"/>
      <c r="N81" s="81"/>
    </row>
    <row r="82" spans="1:14" x14ac:dyDescent="0.3">
      <c r="A82" s="406">
        <v>45581</v>
      </c>
      <c r="B82" s="126" t="s">
        <v>505</v>
      </c>
      <c r="C82" s="126" t="s">
        <v>261</v>
      </c>
      <c r="D82" s="126" t="s">
        <v>79</v>
      </c>
      <c r="E82" s="790">
        <v>15000</v>
      </c>
      <c r="F82" s="790"/>
      <c r="G82" s="131">
        <f t="shared" si="5"/>
        <v>37000</v>
      </c>
      <c r="H82" s="126" t="s">
        <v>196</v>
      </c>
      <c r="I82" s="126" t="s">
        <v>18</v>
      </c>
      <c r="J82" s="363" t="s">
        <v>837</v>
      </c>
      <c r="K82" s="788" t="s">
        <v>1069</v>
      </c>
      <c r="L82" s="126"/>
      <c r="M82" s="126"/>
      <c r="N82" s="81"/>
    </row>
    <row r="83" spans="1:14" x14ac:dyDescent="0.3">
      <c r="A83" s="406">
        <v>45581</v>
      </c>
      <c r="B83" s="126" t="s">
        <v>505</v>
      </c>
      <c r="C83" s="126" t="s">
        <v>261</v>
      </c>
      <c r="D83" s="126" t="s">
        <v>79</v>
      </c>
      <c r="E83" s="790">
        <v>15000</v>
      </c>
      <c r="F83" s="790"/>
      <c r="G83" s="131">
        <f t="shared" si="5"/>
        <v>22000</v>
      </c>
      <c r="H83" s="126" t="s">
        <v>196</v>
      </c>
      <c r="I83" s="126" t="s">
        <v>18</v>
      </c>
      <c r="J83" s="363" t="s">
        <v>838</v>
      </c>
      <c r="K83" s="788" t="s">
        <v>1069</v>
      </c>
      <c r="L83" s="126" t="s">
        <v>44</v>
      </c>
      <c r="M83" s="126"/>
      <c r="N83" s="81"/>
    </row>
    <row r="84" spans="1:14" x14ac:dyDescent="0.3">
      <c r="A84" s="406">
        <v>45581</v>
      </c>
      <c r="B84" s="126" t="s">
        <v>218</v>
      </c>
      <c r="C84" s="126" t="s">
        <v>48</v>
      </c>
      <c r="D84" s="126" t="s">
        <v>14</v>
      </c>
      <c r="E84" s="790"/>
      <c r="F84" s="790">
        <v>-22000</v>
      </c>
      <c r="G84" s="131">
        <f t="shared" si="5"/>
        <v>0</v>
      </c>
      <c r="H84" s="126" t="s">
        <v>196</v>
      </c>
      <c r="I84" s="126" t="s">
        <v>18</v>
      </c>
      <c r="J84" s="363" t="s">
        <v>750</v>
      </c>
      <c r="K84" s="788" t="s">
        <v>1069</v>
      </c>
      <c r="L84" s="126" t="s">
        <v>44</v>
      </c>
      <c r="M84" s="126"/>
      <c r="N84" s="81"/>
    </row>
    <row r="85" spans="1:14" s="837" customFormat="1" x14ac:dyDescent="0.3">
      <c r="A85" s="826">
        <v>45581</v>
      </c>
      <c r="B85" s="817" t="s">
        <v>109</v>
      </c>
      <c r="C85" s="817" t="s">
        <v>48</v>
      </c>
      <c r="D85" s="817" t="s">
        <v>14</v>
      </c>
      <c r="E85" s="838"/>
      <c r="F85" s="838">
        <v>147000</v>
      </c>
      <c r="G85" s="823">
        <f t="shared" si="5"/>
        <v>147000</v>
      </c>
      <c r="H85" s="817" t="s">
        <v>196</v>
      </c>
      <c r="I85" s="817" t="s">
        <v>18</v>
      </c>
      <c r="J85" s="839" t="s">
        <v>842</v>
      </c>
      <c r="K85" s="788" t="s">
        <v>1069</v>
      </c>
      <c r="L85" s="817" t="s">
        <v>44</v>
      </c>
      <c r="M85" s="817"/>
      <c r="N85" s="824"/>
    </row>
    <row r="86" spans="1:14" x14ac:dyDescent="0.3">
      <c r="A86" s="406">
        <v>45581</v>
      </c>
      <c r="B86" s="126" t="s">
        <v>506</v>
      </c>
      <c r="C86" s="126" t="s">
        <v>261</v>
      </c>
      <c r="D86" s="126" t="s">
        <v>79</v>
      </c>
      <c r="E86" s="790">
        <v>30000</v>
      </c>
      <c r="F86" s="790"/>
      <c r="G86" s="131">
        <f t="shared" si="5"/>
        <v>117000</v>
      </c>
      <c r="H86" s="126" t="s">
        <v>196</v>
      </c>
      <c r="I86" s="126" t="s">
        <v>18</v>
      </c>
      <c r="J86" s="363" t="s">
        <v>840</v>
      </c>
      <c r="K86" s="788" t="s">
        <v>1069</v>
      </c>
      <c r="L86" s="126" t="s">
        <v>44</v>
      </c>
      <c r="M86" s="126"/>
      <c r="N86" s="81"/>
    </row>
    <row r="87" spans="1:14" x14ac:dyDescent="0.3">
      <c r="A87" s="406">
        <v>45581</v>
      </c>
      <c r="B87" s="126" t="s">
        <v>507</v>
      </c>
      <c r="C87" s="126" t="s">
        <v>261</v>
      </c>
      <c r="D87" s="126" t="s">
        <v>79</v>
      </c>
      <c r="E87" s="790">
        <v>5600</v>
      </c>
      <c r="F87" s="790"/>
      <c r="G87" s="131">
        <f t="shared" si="5"/>
        <v>111400</v>
      </c>
      <c r="H87" s="126" t="s">
        <v>196</v>
      </c>
      <c r="I87" s="126" t="s">
        <v>18</v>
      </c>
      <c r="J87" s="363" t="s">
        <v>839</v>
      </c>
      <c r="K87" s="788" t="s">
        <v>1069</v>
      </c>
      <c r="L87" s="126" t="s">
        <v>44</v>
      </c>
      <c r="M87" s="126"/>
      <c r="N87" s="81"/>
    </row>
    <row r="88" spans="1:14" x14ac:dyDescent="0.3">
      <c r="A88" s="406">
        <v>45581</v>
      </c>
      <c r="B88" s="126" t="s">
        <v>508</v>
      </c>
      <c r="C88" s="126" t="s">
        <v>261</v>
      </c>
      <c r="D88" s="126" t="s">
        <v>79</v>
      </c>
      <c r="E88" s="790">
        <v>72000</v>
      </c>
      <c r="F88" s="790"/>
      <c r="G88" s="131">
        <f t="shared" si="5"/>
        <v>39400</v>
      </c>
      <c r="H88" s="126" t="s">
        <v>196</v>
      </c>
      <c r="I88" s="126" t="s">
        <v>18</v>
      </c>
      <c r="J88" s="363" t="s">
        <v>839</v>
      </c>
      <c r="K88" s="788" t="s">
        <v>1069</v>
      </c>
      <c r="L88" s="126" t="s">
        <v>44</v>
      </c>
      <c r="M88" s="126"/>
      <c r="N88" s="81"/>
    </row>
    <row r="89" spans="1:14" x14ac:dyDescent="0.3">
      <c r="A89" s="406">
        <v>45581</v>
      </c>
      <c r="B89" s="126" t="s">
        <v>509</v>
      </c>
      <c r="C89" s="126" t="s">
        <v>261</v>
      </c>
      <c r="D89" s="126" t="s">
        <v>79</v>
      </c>
      <c r="E89" s="790">
        <v>16000</v>
      </c>
      <c r="F89" s="790"/>
      <c r="G89" s="131">
        <f t="shared" si="5"/>
        <v>23400</v>
      </c>
      <c r="H89" s="126" t="s">
        <v>196</v>
      </c>
      <c r="I89" s="126" t="s">
        <v>18</v>
      </c>
      <c r="J89" s="363" t="s">
        <v>839</v>
      </c>
      <c r="K89" s="788" t="s">
        <v>1069</v>
      </c>
      <c r="L89" s="126" t="s">
        <v>44</v>
      </c>
      <c r="M89" s="126"/>
      <c r="N89" s="81"/>
    </row>
    <row r="90" spans="1:14" x14ac:dyDescent="0.3">
      <c r="A90" s="406">
        <v>45581</v>
      </c>
      <c r="B90" s="126" t="s">
        <v>218</v>
      </c>
      <c r="C90" s="126" t="s">
        <v>48</v>
      </c>
      <c r="D90" s="126" t="s">
        <v>14</v>
      </c>
      <c r="E90" s="790"/>
      <c r="F90" s="790">
        <v>-23400</v>
      </c>
      <c r="G90" s="131">
        <f t="shared" si="5"/>
        <v>0</v>
      </c>
      <c r="H90" s="126" t="s">
        <v>196</v>
      </c>
      <c r="I90" s="126" t="s">
        <v>18</v>
      </c>
      <c r="J90" s="363" t="s">
        <v>842</v>
      </c>
      <c r="K90" s="788" t="s">
        <v>1069</v>
      </c>
      <c r="L90" s="126" t="s">
        <v>44</v>
      </c>
      <c r="M90" s="126"/>
      <c r="N90" s="81"/>
    </row>
    <row r="91" spans="1:14" s="837" customFormat="1" x14ac:dyDescent="0.3">
      <c r="A91" s="826">
        <v>45582</v>
      </c>
      <c r="B91" s="817" t="s">
        <v>109</v>
      </c>
      <c r="C91" s="817" t="s">
        <v>48</v>
      </c>
      <c r="D91" s="817" t="s">
        <v>14</v>
      </c>
      <c r="E91" s="838"/>
      <c r="F91" s="838">
        <v>20000</v>
      </c>
      <c r="G91" s="823">
        <f t="shared" si="5"/>
        <v>20000</v>
      </c>
      <c r="H91" s="817" t="s">
        <v>196</v>
      </c>
      <c r="I91" s="817" t="s">
        <v>18</v>
      </c>
      <c r="J91" s="839" t="s">
        <v>751</v>
      </c>
      <c r="K91" s="788" t="s">
        <v>1069</v>
      </c>
      <c r="L91" s="817" t="s">
        <v>44</v>
      </c>
      <c r="M91" s="817"/>
      <c r="N91" s="824"/>
    </row>
    <row r="92" spans="1:14" x14ac:dyDescent="0.3">
      <c r="A92" s="406">
        <v>45582</v>
      </c>
      <c r="B92" s="126" t="s">
        <v>111</v>
      </c>
      <c r="C92" s="126" t="s">
        <v>112</v>
      </c>
      <c r="D92" s="126" t="s">
        <v>14</v>
      </c>
      <c r="E92" s="790">
        <v>10000</v>
      </c>
      <c r="F92" s="790"/>
      <c r="G92" s="131">
        <f t="shared" si="5"/>
        <v>10000</v>
      </c>
      <c r="H92" s="126" t="s">
        <v>196</v>
      </c>
      <c r="I92" s="126" t="s">
        <v>18</v>
      </c>
      <c r="J92" s="363" t="s">
        <v>751</v>
      </c>
      <c r="K92" s="788" t="s">
        <v>1069</v>
      </c>
      <c r="L92" s="126" t="s">
        <v>44</v>
      </c>
      <c r="M92" s="126"/>
      <c r="N92" s="81" t="s">
        <v>151</v>
      </c>
    </row>
    <row r="93" spans="1:14" x14ac:dyDescent="0.3">
      <c r="A93" s="406">
        <v>45582</v>
      </c>
      <c r="B93" s="126" t="s">
        <v>111</v>
      </c>
      <c r="C93" s="126" t="s">
        <v>112</v>
      </c>
      <c r="D93" s="126" t="s">
        <v>14</v>
      </c>
      <c r="E93" s="790">
        <v>10000</v>
      </c>
      <c r="F93" s="790"/>
      <c r="G93" s="131">
        <f t="shared" si="5"/>
        <v>0</v>
      </c>
      <c r="H93" s="126" t="s">
        <v>196</v>
      </c>
      <c r="I93" s="126" t="s">
        <v>18</v>
      </c>
      <c r="J93" s="363" t="s">
        <v>751</v>
      </c>
      <c r="K93" s="788" t="s">
        <v>1069</v>
      </c>
      <c r="L93" s="126" t="s">
        <v>44</v>
      </c>
      <c r="M93" s="126"/>
      <c r="N93" s="81" t="s">
        <v>150</v>
      </c>
    </row>
    <row r="94" spans="1:14" s="837" customFormat="1" x14ac:dyDescent="0.3">
      <c r="A94" s="826">
        <v>45583</v>
      </c>
      <c r="B94" s="817" t="s">
        <v>109</v>
      </c>
      <c r="C94" s="817" t="s">
        <v>48</v>
      </c>
      <c r="D94" s="817" t="s">
        <v>14</v>
      </c>
      <c r="E94" s="838"/>
      <c r="F94" s="838">
        <v>20000</v>
      </c>
      <c r="G94" s="823">
        <f t="shared" si="5"/>
        <v>20000</v>
      </c>
      <c r="H94" s="817" t="s">
        <v>196</v>
      </c>
      <c r="I94" s="817" t="s">
        <v>18</v>
      </c>
      <c r="J94" s="839" t="s">
        <v>752</v>
      </c>
      <c r="K94" s="788" t="s">
        <v>1069</v>
      </c>
      <c r="L94" s="817" t="s">
        <v>44</v>
      </c>
      <c r="M94" s="817"/>
      <c r="N94" s="824"/>
    </row>
    <row r="95" spans="1:14" x14ac:dyDescent="0.3">
      <c r="A95" s="406">
        <v>45583</v>
      </c>
      <c r="B95" s="126" t="s">
        <v>111</v>
      </c>
      <c r="C95" s="126" t="s">
        <v>112</v>
      </c>
      <c r="D95" s="126" t="s">
        <v>14</v>
      </c>
      <c r="E95" s="790">
        <v>10000</v>
      </c>
      <c r="F95" s="790"/>
      <c r="G95" s="131">
        <f t="shared" si="5"/>
        <v>10000</v>
      </c>
      <c r="H95" s="126" t="s">
        <v>196</v>
      </c>
      <c r="I95" s="126" t="s">
        <v>18</v>
      </c>
      <c r="J95" s="363" t="s">
        <v>752</v>
      </c>
      <c r="K95" s="788" t="s">
        <v>1069</v>
      </c>
      <c r="L95" s="126" t="s">
        <v>44</v>
      </c>
      <c r="M95" s="126"/>
      <c r="N95" s="81" t="s">
        <v>151</v>
      </c>
    </row>
    <row r="96" spans="1:14" x14ac:dyDescent="0.3">
      <c r="A96" s="406">
        <v>45583</v>
      </c>
      <c r="B96" s="126" t="s">
        <v>111</v>
      </c>
      <c r="C96" s="126" t="s">
        <v>112</v>
      </c>
      <c r="D96" s="126" t="s">
        <v>14</v>
      </c>
      <c r="E96" s="790">
        <v>10000</v>
      </c>
      <c r="F96" s="790"/>
      <c r="G96" s="131">
        <f t="shared" si="5"/>
        <v>0</v>
      </c>
      <c r="H96" s="126" t="s">
        <v>196</v>
      </c>
      <c r="I96" s="126" t="s">
        <v>18</v>
      </c>
      <c r="J96" s="363" t="s">
        <v>752</v>
      </c>
      <c r="K96" s="788" t="s">
        <v>1069</v>
      </c>
      <c r="L96" s="126" t="s">
        <v>44</v>
      </c>
      <c r="M96" s="126"/>
      <c r="N96" s="81" t="s">
        <v>150</v>
      </c>
    </row>
    <row r="97" spans="1:14" s="837" customFormat="1" x14ac:dyDescent="0.3">
      <c r="A97" s="826">
        <v>45584</v>
      </c>
      <c r="B97" s="817" t="s">
        <v>109</v>
      </c>
      <c r="C97" s="817" t="s">
        <v>48</v>
      </c>
      <c r="D97" s="817" t="s">
        <v>14</v>
      </c>
      <c r="E97" s="838"/>
      <c r="F97" s="838">
        <v>20000</v>
      </c>
      <c r="G97" s="823">
        <f t="shared" si="5"/>
        <v>20000</v>
      </c>
      <c r="H97" s="817" t="s">
        <v>196</v>
      </c>
      <c r="I97" s="817" t="s">
        <v>18</v>
      </c>
      <c r="J97" s="839" t="s">
        <v>753</v>
      </c>
      <c r="K97" s="788" t="s">
        <v>1069</v>
      </c>
      <c r="L97" s="817" t="s">
        <v>44</v>
      </c>
      <c r="M97" s="817"/>
      <c r="N97" s="824"/>
    </row>
    <row r="98" spans="1:14" x14ac:dyDescent="0.3">
      <c r="A98" s="406">
        <v>45584</v>
      </c>
      <c r="B98" s="126" t="s">
        <v>111</v>
      </c>
      <c r="C98" s="126" t="s">
        <v>112</v>
      </c>
      <c r="D98" s="126" t="s">
        <v>14</v>
      </c>
      <c r="E98" s="790">
        <v>10000</v>
      </c>
      <c r="F98" s="790"/>
      <c r="G98" s="131">
        <f t="shared" si="5"/>
        <v>10000</v>
      </c>
      <c r="H98" s="126" t="s">
        <v>196</v>
      </c>
      <c r="I98" s="126" t="s">
        <v>18</v>
      </c>
      <c r="J98" s="363" t="s">
        <v>753</v>
      </c>
      <c r="K98" s="788" t="s">
        <v>1069</v>
      </c>
      <c r="L98" s="126" t="s">
        <v>44</v>
      </c>
      <c r="M98" s="126"/>
      <c r="N98" s="81"/>
    </row>
    <row r="99" spans="1:14" x14ac:dyDescent="0.3">
      <c r="A99" s="406">
        <v>45584</v>
      </c>
      <c r="B99" s="126" t="s">
        <v>111</v>
      </c>
      <c r="C99" s="126" t="s">
        <v>112</v>
      </c>
      <c r="D99" s="126" t="s">
        <v>14</v>
      </c>
      <c r="E99" s="790">
        <v>10000</v>
      </c>
      <c r="F99" s="790"/>
      <c r="G99" s="131">
        <f t="shared" si="5"/>
        <v>0</v>
      </c>
      <c r="H99" s="126" t="s">
        <v>196</v>
      </c>
      <c r="I99" s="126" t="s">
        <v>18</v>
      </c>
      <c r="J99" s="363" t="s">
        <v>753</v>
      </c>
      <c r="K99" s="788" t="s">
        <v>1069</v>
      </c>
      <c r="L99" s="126" t="s">
        <v>44</v>
      </c>
      <c r="M99" s="126"/>
      <c r="N99" s="81"/>
    </row>
    <row r="100" spans="1:14" s="837" customFormat="1" x14ac:dyDescent="0.3">
      <c r="A100" s="826">
        <v>45586</v>
      </c>
      <c r="B100" s="817" t="s">
        <v>109</v>
      </c>
      <c r="C100" s="817" t="s">
        <v>48</v>
      </c>
      <c r="D100" s="817" t="s">
        <v>14</v>
      </c>
      <c r="E100" s="838"/>
      <c r="F100" s="838">
        <v>20000</v>
      </c>
      <c r="G100" s="823">
        <f t="shared" si="5"/>
        <v>20000</v>
      </c>
      <c r="H100" s="817" t="s">
        <v>196</v>
      </c>
      <c r="I100" s="817" t="s">
        <v>18</v>
      </c>
      <c r="J100" s="839" t="s">
        <v>754</v>
      </c>
      <c r="K100" s="788" t="s">
        <v>1069</v>
      </c>
      <c r="L100" s="817" t="s">
        <v>44</v>
      </c>
      <c r="M100" s="817"/>
      <c r="N100" s="824"/>
    </row>
    <row r="101" spans="1:14" x14ac:dyDescent="0.3">
      <c r="A101" s="406">
        <v>45586</v>
      </c>
      <c r="B101" s="126" t="s">
        <v>111</v>
      </c>
      <c r="C101" s="126" t="s">
        <v>112</v>
      </c>
      <c r="D101" s="126" t="s">
        <v>14</v>
      </c>
      <c r="E101" s="790">
        <v>10000</v>
      </c>
      <c r="F101" s="790"/>
      <c r="G101" s="131">
        <f t="shared" si="5"/>
        <v>10000</v>
      </c>
      <c r="H101" s="126" t="s">
        <v>196</v>
      </c>
      <c r="I101" s="126" t="s">
        <v>18</v>
      </c>
      <c r="J101" s="363" t="s">
        <v>754</v>
      </c>
      <c r="K101" s="788" t="s">
        <v>1069</v>
      </c>
      <c r="L101" s="126" t="s">
        <v>44</v>
      </c>
      <c r="M101" s="126"/>
      <c r="N101" s="81" t="s">
        <v>151</v>
      </c>
    </row>
    <row r="102" spans="1:14" x14ac:dyDescent="0.3">
      <c r="A102" s="406">
        <v>45586</v>
      </c>
      <c r="B102" s="126" t="s">
        <v>111</v>
      </c>
      <c r="C102" s="126" t="s">
        <v>112</v>
      </c>
      <c r="D102" s="126" t="s">
        <v>14</v>
      </c>
      <c r="E102" s="790">
        <v>10000</v>
      </c>
      <c r="F102" s="790"/>
      <c r="G102" s="131">
        <f t="shared" si="5"/>
        <v>0</v>
      </c>
      <c r="H102" s="126" t="s">
        <v>196</v>
      </c>
      <c r="I102" s="126" t="s">
        <v>18</v>
      </c>
      <c r="J102" s="363" t="s">
        <v>754</v>
      </c>
      <c r="K102" s="788" t="s">
        <v>1069</v>
      </c>
      <c r="L102" s="126" t="s">
        <v>44</v>
      </c>
      <c r="M102" s="126"/>
      <c r="N102" s="81" t="s">
        <v>150</v>
      </c>
    </row>
    <row r="103" spans="1:14" s="837" customFormat="1" x14ac:dyDescent="0.3">
      <c r="A103" s="826">
        <v>45587</v>
      </c>
      <c r="B103" s="817" t="s">
        <v>109</v>
      </c>
      <c r="C103" s="817" t="s">
        <v>48</v>
      </c>
      <c r="D103" s="817" t="s">
        <v>14</v>
      </c>
      <c r="E103" s="838"/>
      <c r="F103" s="838">
        <v>22000</v>
      </c>
      <c r="G103" s="823">
        <f t="shared" si="5"/>
        <v>22000</v>
      </c>
      <c r="H103" s="817" t="s">
        <v>196</v>
      </c>
      <c r="I103" s="817" t="s">
        <v>18</v>
      </c>
      <c r="J103" s="839" t="s">
        <v>755</v>
      </c>
      <c r="K103" s="788" t="s">
        <v>1069</v>
      </c>
      <c r="L103" s="817" t="s">
        <v>44</v>
      </c>
      <c r="M103" s="817"/>
      <c r="N103" s="824"/>
    </row>
    <row r="104" spans="1:14" x14ac:dyDescent="0.3">
      <c r="A104" s="406">
        <v>45587</v>
      </c>
      <c r="B104" s="126" t="s">
        <v>111</v>
      </c>
      <c r="C104" s="126" t="s">
        <v>112</v>
      </c>
      <c r="D104" s="126" t="s">
        <v>14</v>
      </c>
      <c r="E104" s="790">
        <v>10000</v>
      </c>
      <c r="F104" s="790"/>
      <c r="G104" s="131">
        <f t="shared" si="5"/>
        <v>12000</v>
      </c>
      <c r="H104" s="126" t="s">
        <v>196</v>
      </c>
      <c r="I104" s="126" t="s">
        <v>18</v>
      </c>
      <c r="J104" s="363" t="s">
        <v>755</v>
      </c>
      <c r="K104" s="788" t="s">
        <v>1069</v>
      </c>
      <c r="L104" s="126" t="s">
        <v>44</v>
      </c>
      <c r="M104" s="126"/>
      <c r="N104" s="81" t="s">
        <v>151</v>
      </c>
    </row>
    <row r="105" spans="1:14" x14ac:dyDescent="0.3">
      <c r="A105" s="406">
        <v>45587</v>
      </c>
      <c r="B105" s="126" t="s">
        <v>111</v>
      </c>
      <c r="C105" s="126" t="s">
        <v>112</v>
      </c>
      <c r="D105" s="126" t="s">
        <v>14</v>
      </c>
      <c r="E105" s="790">
        <v>10000</v>
      </c>
      <c r="F105" s="790"/>
      <c r="G105" s="131">
        <f t="shared" si="5"/>
        <v>2000</v>
      </c>
      <c r="H105" s="126" t="s">
        <v>196</v>
      </c>
      <c r="I105" s="126" t="s">
        <v>18</v>
      </c>
      <c r="J105" s="363" t="s">
        <v>755</v>
      </c>
      <c r="K105" s="788" t="s">
        <v>1069</v>
      </c>
      <c r="L105" s="126" t="s">
        <v>44</v>
      </c>
      <c r="M105" s="126"/>
      <c r="N105" s="81" t="s">
        <v>150</v>
      </c>
    </row>
    <row r="106" spans="1:14" x14ac:dyDescent="0.3">
      <c r="A106" s="406">
        <v>45587</v>
      </c>
      <c r="B106" s="126" t="s">
        <v>111</v>
      </c>
      <c r="C106" s="126" t="s">
        <v>112</v>
      </c>
      <c r="D106" s="126" t="s">
        <v>14</v>
      </c>
      <c r="E106" s="790">
        <v>1000</v>
      </c>
      <c r="F106" s="790"/>
      <c r="G106" s="131">
        <f t="shared" si="5"/>
        <v>1000</v>
      </c>
      <c r="H106" s="126" t="s">
        <v>196</v>
      </c>
      <c r="I106" s="126" t="s">
        <v>18</v>
      </c>
      <c r="J106" s="363" t="s">
        <v>755</v>
      </c>
      <c r="K106" s="788" t="s">
        <v>1069</v>
      </c>
      <c r="L106" s="126" t="s">
        <v>44</v>
      </c>
      <c r="M106" s="126"/>
      <c r="N106" s="81" t="s">
        <v>621</v>
      </c>
    </row>
    <row r="107" spans="1:14" x14ac:dyDescent="0.3">
      <c r="A107" s="406">
        <v>45587</v>
      </c>
      <c r="B107" s="126" t="s">
        <v>111</v>
      </c>
      <c r="C107" s="126" t="s">
        <v>112</v>
      </c>
      <c r="D107" s="126" t="s">
        <v>14</v>
      </c>
      <c r="E107" s="790">
        <v>1000</v>
      </c>
      <c r="F107" s="790"/>
      <c r="G107" s="131">
        <f t="shared" si="5"/>
        <v>0</v>
      </c>
      <c r="H107" s="126" t="s">
        <v>196</v>
      </c>
      <c r="I107" s="126" t="s">
        <v>18</v>
      </c>
      <c r="J107" s="363" t="s">
        <v>755</v>
      </c>
      <c r="K107" s="788" t="s">
        <v>1069</v>
      </c>
      <c r="L107" s="126" t="s">
        <v>44</v>
      </c>
      <c r="M107" s="126"/>
      <c r="N107" s="81" t="s">
        <v>622</v>
      </c>
    </row>
    <row r="108" spans="1:14" s="837" customFormat="1" x14ac:dyDescent="0.3">
      <c r="A108" s="826">
        <v>45587</v>
      </c>
      <c r="B108" s="817" t="s">
        <v>109</v>
      </c>
      <c r="C108" s="817" t="s">
        <v>48</v>
      </c>
      <c r="D108" s="817" t="s">
        <v>14</v>
      </c>
      <c r="E108" s="838"/>
      <c r="F108" s="838">
        <v>84510</v>
      </c>
      <c r="G108" s="823">
        <f t="shared" si="5"/>
        <v>84510</v>
      </c>
      <c r="H108" s="817" t="s">
        <v>196</v>
      </c>
      <c r="I108" s="817" t="s">
        <v>18</v>
      </c>
      <c r="J108" s="363" t="s">
        <v>756</v>
      </c>
      <c r="K108" s="788" t="s">
        <v>1069</v>
      </c>
      <c r="L108" s="817" t="s">
        <v>44</v>
      </c>
      <c r="M108" s="817"/>
      <c r="N108" s="824"/>
    </row>
    <row r="109" spans="1:14" x14ac:dyDescent="0.3">
      <c r="A109" s="406">
        <v>45587</v>
      </c>
      <c r="B109" s="126" t="s">
        <v>623</v>
      </c>
      <c r="C109" s="126" t="s">
        <v>985</v>
      </c>
      <c r="D109" s="126" t="s">
        <v>79</v>
      </c>
      <c r="E109" s="790">
        <v>84510</v>
      </c>
      <c r="F109" s="790"/>
      <c r="G109" s="131">
        <f t="shared" si="5"/>
        <v>0</v>
      </c>
      <c r="H109" s="126" t="s">
        <v>196</v>
      </c>
      <c r="I109" s="126" t="s">
        <v>18</v>
      </c>
      <c r="J109" s="363" t="s">
        <v>841</v>
      </c>
      <c r="K109" s="788" t="s">
        <v>1069</v>
      </c>
      <c r="L109" s="126" t="s">
        <v>44</v>
      </c>
      <c r="M109" s="126"/>
      <c r="N109" s="81"/>
    </row>
    <row r="110" spans="1:14" s="837" customFormat="1" x14ac:dyDescent="0.3">
      <c r="A110" s="826">
        <v>45588</v>
      </c>
      <c r="B110" s="817" t="s">
        <v>109</v>
      </c>
      <c r="C110" s="817" t="s">
        <v>48</v>
      </c>
      <c r="D110" s="817" t="s">
        <v>14</v>
      </c>
      <c r="E110" s="838"/>
      <c r="F110" s="838">
        <v>72000</v>
      </c>
      <c r="G110" s="823">
        <f t="shared" si="5"/>
        <v>72000</v>
      </c>
      <c r="H110" s="817" t="s">
        <v>196</v>
      </c>
      <c r="I110" s="817" t="s">
        <v>18</v>
      </c>
      <c r="J110" s="839" t="s">
        <v>757</v>
      </c>
      <c r="K110" s="788" t="s">
        <v>1069</v>
      </c>
      <c r="L110" s="817" t="s">
        <v>44</v>
      </c>
      <c r="M110" s="817"/>
      <c r="N110" s="824"/>
    </row>
    <row r="111" spans="1:14" x14ac:dyDescent="0.3">
      <c r="A111" s="406">
        <v>45588</v>
      </c>
      <c r="B111" s="126" t="s">
        <v>634</v>
      </c>
      <c r="C111" s="126" t="s">
        <v>372</v>
      </c>
      <c r="D111" s="126" t="s">
        <v>79</v>
      </c>
      <c r="E111" s="790">
        <v>70000</v>
      </c>
      <c r="F111" s="790"/>
      <c r="G111" s="131">
        <f t="shared" si="5"/>
        <v>2000</v>
      </c>
      <c r="H111" s="126" t="s">
        <v>196</v>
      </c>
      <c r="I111" s="126" t="s">
        <v>18</v>
      </c>
      <c r="J111" s="363" t="s">
        <v>843</v>
      </c>
      <c r="K111" s="788" t="s">
        <v>1069</v>
      </c>
      <c r="L111" s="126" t="s">
        <v>44</v>
      </c>
      <c r="M111" s="126"/>
      <c r="N111" s="81"/>
    </row>
    <row r="112" spans="1:14" x14ac:dyDescent="0.3">
      <c r="A112" s="406">
        <v>45588</v>
      </c>
      <c r="B112" s="126" t="s">
        <v>218</v>
      </c>
      <c r="C112" s="126" t="s">
        <v>48</v>
      </c>
      <c r="D112" s="126" t="s">
        <v>14</v>
      </c>
      <c r="E112" s="790"/>
      <c r="F112" s="790">
        <v>-2000</v>
      </c>
      <c r="G112" s="131">
        <f t="shared" si="5"/>
        <v>0</v>
      </c>
      <c r="H112" s="126" t="s">
        <v>196</v>
      </c>
      <c r="I112" s="126" t="s">
        <v>18</v>
      </c>
      <c r="J112" s="363" t="s">
        <v>757</v>
      </c>
      <c r="K112" s="788" t="s">
        <v>1069</v>
      </c>
      <c r="L112" s="126" t="s">
        <v>44</v>
      </c>
      <c r="M112" s="126"/>
      <c r="N112" s="81"/>
    </row>
    <row r="113" spans="1:14" s="837" customFormat="1" x14ac:dyDescent="0.3">
      <c r="A113" s="826">
        <v>45588</v>
      </c>
      <c r="B113" s="817" t="s">
        <v>109</v>
      </c>
      <c r="C113" s="817" t="s">
        <v>48</v>
      </c>
      <c r="D113" s="817" t="s">
        <v>14</v>
      </c>
      <c r="E113" s="838"/>
      <c r="F113" s="838">
        <v>27000</v>
      </c>
      <c r="G113" s="823">
        <f t="shared" si="5"/>
        <v>27000</v>
      </c>
      <c r="H113" s="817" t="s">
        <v>196</v>
      </c>
      <c r="I113" s="817" t="s">
        <v>18</v>
      </c>
      <c r="J113" s="839" t="s">
        <v>1036</v>
      </c>
      <c r="K113" s="788" t="s">
        <v>1069</v>
      </c>
      <c r="L113" s="817" t="s">
        <v>44</v>
      </c>
      <c r="M113" s="817"/>
      <c r="N113" s="824"/>
    </row>
    <row r="114" spans="1:14" x14ac:dyDescent="0.3">
      <c r="A114" s="406">
        <v>45588</v>
      </c>
      <c r="B114" s="126" t="s">
        <v>111</v>
      </c>
      <c r="C114" s="126" t="s">
        <v>112</v>
      </c>
      <c r="D114" s="126" t="s">
        <v>14</v>
      </c>
      <c r="E114" s="790">
        <v>10000</v>
      </c>
      <c r="F114" s="790"/>
      <c r="G114" s="131">
        <f t="shared" si="5"/>
        <v>17000</v>
      </c>
      <c r="H114" s="126" t="s">
        <v>196</v>
      </c>
      <c r="I114" s="126" t="s">
        <v>18</v>
      </c>
      <c r="J114" s="363" t="s">
        <v>1036</v>
      </c>
      <c r="K114" s="788" t="s">
        <v>1069</v>
      </c>
      <c r="L114" s="126" t="s">
        <v>44</v>
      </c>
      <c r="M114" s="126"/>
      <c r="N114" s="81" t="s">
        <v>151</v>
      </c>
    </row>
    <row r="115" spans="1:14" x14ac:dyDescent="0.3">
      <c r="A115" s="406">
        <v>45588</v>
      </c>
      <c r="B115" s="126" t="s">
        <v>111</v>
      </c>
      <c r="C115" s="126" t="s">
        <v>112</v>
      </c>
      <c r="D115" s="126" t="s">
        <v>14</v>
      </c>
      <c r="E115" s="790">
        <v>10000</v>
      </c>
      <c r="F115" s="790"/>
      <c r="G115" s="131">
        <f t="shared" si="5"/>
        <v>7000</v>
      </c>
      <c r="H115" s="126" t="s">
        <v>196</v>
      </c>
      <c r="I115" s="126" t="s">
        <v>18</v>
      </c>
      <c r="J115" s="363" t="s">
        <v>1036</v>
      </c>
      <c r="K115" s="788" t="s">
        <v>1069</v>
      </c>
      <c r="L115" s="126" t="s">
        <v>44</v>
      </c>
      <c r="M115" s="126"/>
      <c r="N115" s="81" t="s">
        <v>150</v>
      </c>
    </row>
    <row r="116" spans="1:14" x14ac:dyDescent="0.3">
      <c r="A116" s="406">
        <v>45588</v>
      </c>
      <c r="B116" s="126" t="s">
        <v>111</v>
      </c>
      <c r="C116" s="126" t="s">
        <v>112</v>
      </c>
      <c r="D116" s="126" t="s">
        <v>14</v>
      </c>
      <c r="E116" s="790">
        <v>2000</v>
      </c>
      <c r="F116" s="790"/>
      <c r="G116" s="131">
        <f t="shared" si="5"/>
        <v>5000</v>
      </c>
      <c r="H116" s="126" t="s">
        <v>196</v>
      </c>
      <c r="I116" s="126" t="s">
        <v>18</v>
      </c>
      <c r="J116" s="363" t="s">
        <v>1036</v>
      </c>
      <c r="K116" s="788" t="s">
        <v>1069</v>
      </c>
      <c r="L116" s="126" t="s">
        <v>44</v>
      </c>
      <c r="M116" s="126"/>
      <c r="N116" s="81" t="s">
        <v>784</v>
      </c>
    </row>
    <row r="117" spans="1:14" x14ac:dyDescent="0.3">
      <c r="A117" s="406">
        <v>45588</v>
      </c>
      <c r="B117" s="126" t="s">
        <v>111</v>
      </c>
      <c r="C117" s="126" t="s">
        <v>112</v>
      </c>
      <c r="D117" s="126" t="s">
        <v>14</v>
      </c>
      <c r="E117" s="790">
        <v>4000</v>
      </c>
      <c r="F117" s="790"/>
      <c r="G117" s="131">
        <f t="shared" si="5"/>
        <v>1000</v>
      </c>
      <c r="H117" s="126" t="s">
        <v>196</v>
      </c>
      <c r="I117" s="126" t="s">
        <v>18</v>
      </c>
      <c r="J117" s="363" t="s">
        <v>1036</v>
      </c>
      <c r="K117" s="788" t="s">
        <v>1069</v>
      </c>
      <c r="L117" s="126" t="s">
        <v>44</v>
      </c>
      <c r="M117" s="126"/>
      <c r="N117" s="81" t="s">
        <v>937</v>
      </c>
    </row>
    <row r="118" spans="1:14" x14ac:dyDescent="0.3">
      <c r="A118" s="406">
        <v>45588</v>
      </c>
      <c r="B118" s="126" t="s">
        <v>218</v>
      </c>
      <c r="C118" s="126" t="s">
        <v>48</v>
      </c>
      <c r="D118" s="126" t="s">
        <v>14</v>
      </c>
      <c r="E118" s="790"/>
      <c r="F118" s="790">
        <v>-1000</v>
      </c>
      <c r="G118" s="131">
        <f t="shared" si="5"/>
        <v>0</v>
      </c>
      <c r="H118" s="126" t="s">
        <v>196</v>
      </c>
      <c r="I118" s="126" t="s">
        <v>18</v>
      </c>
      <c r="J118" s="363" t="s">
        <v>1036</v>
      </c>
      <c r="K118" s="788" t="s">
        <v>1069</v>
      </c>
      <c r="L118" s="126" t="s">
        <v>44</v>
      </c>
      <c r="M118" s="126"/>
      <c r="N118" s="81"/>
    </row>
    <row r="119" spans="1:14" s="837" customFormat="1" x14ac:dyDescent="0.3">
      <c r="A119" s="826">
        <v>45588</v>
      </c>
      <c r="B119" s="817" t="s">
        <v>109</v>
      </c>
      <c r="C119" s="817" t="s">
        <v>48</v>
      </c>
      <c r="D119" s="817" t="s">
        <v>14</v>
      </c>
      <c r="E119" s="838"/>
      <c r="F119" s="838">
        <v>319000</v>
      </c>
      <c r="G119" s="823">
        <f t="shared" si="5"/>
        <v>319000</v>
      </c>
      <c r="H119" s="817"/>
      <c r="I119" s="810" t="s">
        <v>18</v>
      </c>
      <c r="J119" s="870" t="s">
        <v>1036</v>
      </c>
      <c r="K119" s="788" t="s">
        <v>1069</v>
      </c>
      <c r="L119" s="817" t="s">
        <v>44</v>
      </c>
      <c r="M119" s="817"/>
      <c r="N119" s="824"/>
    </row>
    <row r="120" spans="1:14" x14ac:dyDescent="0.3">
      <c r="A120" s="406">
        <v>45588</v>
      </c>
      <c r="B120" s="126" t="s">
        <v>738</v>
      </c>
      <c r="C120" s="126" t="s">
        <v>721</v>
      </c>
      <c r="D120" s="126" t="s">
        <v>79</v>
      </c>
      <c r="E120" s="790">
        <v>319000</v>
      </c>
      <c r="F120" s="790"/>
      <c r="G120" s="131">
        <f t="shared" si="5"/>
        <v>0</v>
      </c>
      <c r="H120" s="126"/>
      <c r="I120" s="126" t="s">
        <v>18</v>
      </c>
      <c r="J120" s="363" t="s">
        <v>844</v>
      </c>
      <c r="K120" s="788" t="s">
        <v>1069</v>
      </c>
      <c r="L120" s="126" t="s">
        <v>44</v>
      </c>
      <c r="M120" s="126"/>
      <c r="N120" s="81"/>
    </row>
    <row r="121" spans="1:14" s="837" customFormat="1" x14ac:dyDescent="0.3">
      <c r="A121" s="826">
        <v>45589</v>
      </c>
      <c r="B121" s="817" t="s">
        <v>109</v>
      </c>
      <c r="C121" s="817" t="s">
        <v>48</v>
      </c>
      <c r="D121" s="817" t="s">
        <v>14</v>
      </c>
      <c r="E121" s="838"/>
      <c r="F121" s="838">
        <v>20000</v>
      </c>
      <c r="G121" s="875">
        <f t="shared" si="5"/>
        <v>20000</v>
      </c>
      <c r="H121" s="817" t="s">
        <v>196</v>
      </c>
      <c r="I121" s="817" t="s">
        <v>18</v>
      </c>
      <c r="J121" s="839" t="s">
        <v>1037</v>
      </c>
      <c r="K121" s="788" t="s">
        <v>1069</v>
      </c>
      <c r="L121" s="817" t="s">
        <v>44</v>
      </c>
      <c r="M121" s="817"/>
      <c r="N121" s="824"/>
    </row>
    <row r="122" spans="1:14" x14ac:dyDescent="0.3">
      <c r="A122" s="406">
        <v>45589</v>
      </c>
      <c r="B122" s="126" t="s">
        <v>111</v>
      </c>
      <c r="C122" s="126" t="s">
        <v>112</v>
      </c>
      <c r="D122" s="126" t="s">
        <v>14</v>
      </c>
      <c r="E122" s="790">
        <v>10000</v>
      </c>
      <c r="F122" s="790"/>
      <c r="G122" s="131">
        <f t="shared" si="5"/>
        <v>10000</v>
      </c>
      <c r="H122" s="126" t="s">
        <v>196</v>
      </c>
      <c r="I122" s="126" t="s">
        <v>18</v>
      </c>
      <c r="J122" s="363" t="s">
        <v>1037</v>
      </c>
      <c r="K122" s="788" t="s">
        <v>1069</v>
      </c>
      <c r="L122" s="126" t="s">
        <v>44</v>
      </c>
      <c r="M122" s="126"/>
      <c r="N122" s="81" t="s">
        <v>151</v>
      </c>
    </row>
    <row r="123" spans="1:14" x14ac:dyDescent="0.3">
      <c r="A123" s="406">
        <v>45589</v>
      </c>
      <c r="B123" s="126" t="s">
        <v>111</v>
      </c>
      <c r="C123" s="126" t="s">
        <v>112</v>
      </c>
      <c r="D123" s="126" t="s">
        <v>14</v>
      </c>
      <c r="E123" s="790">
        <v>10000</v>
      </c>
      <c r="F123" s="790"/>
      <c r="G123" s="131">
        <f t="shared" si="5"/>
        <v>0</v>
      </c>
      <c r="H123" s="126" t="s">
        <v>196</v>
      </c>
      <c r="I123" s="126" t="s">
        <v>18</v>
      </c>
      <c r="J123" s="363" t="s">
        <v>1037</v>
      </c>
      <c r="K123" s="788" t="s">
        <v>1069</v>
      </c>
      <c r="L123" s="126" t="s">
        <v>44</v>
      </c>
      <c r="M123" s="126"/>
      <c r="N123" s="81" t="s">
        <v>150</v>
      </c>
    </row>
    <row r="124" spans="1:14" s="837" customFormat="1" x14ac:dyDescent="0.3">
      <c r="A124" s="826">
        <v>45590</v>
      </c>
      <c r="B124" s="817" t="s">
        <v>109</v>
      </c>
      <c r="C124" s="817" t="s">
        <v>48</v>
      </c>
      <c r="D124" s="817" t="s">
        <v>14</v>
      </c>
      <c r="E124" s="838"/>
      <c r="F124" s="838">
        <v>20000</v>
      </c>
      <c r="G124" s="875">
        <f t="shared" si="5"/>
        <v>20000</v>
      </c>
      <c r="H124" s="817" t="s">
        <v>196</v>
      </c>
      <c r="I124" s="810" t="s">
        <v>18</v>
      </c>
      <c r="J124" s="870" t="s">
        <v>1038</v>
      </c>
      <c r="K124" s="788" t="s">
        <v>1069</v>
      </c>
      <c r="L124" s="810" t="s">
        <v>44</v>
      </c>
      <c r="M124" s="817"/>
      <c r="N124" s="824"/>
    </row>
    <row r="125" spans="1:14" x14ac:dyDescent="0.3">
      <c r="A125" s="406">
        <v>45590</v>
      </c>
      <c r="B125" s="126" t="s">
        <v>111</v>
      </c>
      <c r="C125" s="126" t="s">
        <v>112</v>
      </c>
      <c r="D125" s="126" t="s">
        <v>14</v>
      </c>
      <c r="E125" s="790">
        <v>10000</v>
      </c>
      <c r="F125" s="790"/>
      <c r="G125" s="131">
        <f t="shared" si="5"/>
        <v>10000</v>
      </c>
      <c r="H125" s="126" t="s">
        <v>196</v>
      </c>
      <c r="I125" s="126" t="s">
        <v>18</v>
      </c>
      <c r="J125" s="363" t="s">
        <v>1038</v>
      </c>
      <c r="K125" s="788" t="s">
        <v>1069</v>
      </c>
      <c r="L125" s="126" t="s">
        <v>44</v>
      </c>
      <c r="M125" s="126"/>
      <c r="N125" s="81" t="s">
        <v>151</v>
      </c>
    </row>
    <row r="126" spans="1:14" x14ac:dyDescent="0.3">
      <c r="A126" s="406">
        <v>45590</v>
      </c>
      <c r="B126" s="126" t="s">
        <v>111</v>
      </c>
      <c r="C126" s="126" t="s">
        <v>112</v>
      </c>
      <c r="D126" s="126" t="s">
        <v>14</v>
      </c>
      <c r="E126" s="790">
        <v>10000</v>
      </c>
      <c r="F126" s="790"/>
      <c r="G126" s="131">
        <f t="shared" si="5"/>
        <v>0</v>
      </c>
      <c r="H126" s="126" t="s">
        <v>196</v>
      </c>
      <c r="I126" s="126" t="s">
        <v>18</v>
      </c>
      <c r="J126" s="363" t="s">
        <v>1038</v>
      </c>
      <c r="K126" s="788" t="s">
        <v>1069</v>
      </c>
      <c r="L126" s="126" t="s">
        <v>44</v>
      </c>
      <c r="M126" s="126"/>
      <c r="N126" s="81" t="s">
        <v>150</v>
      </c>
    </row>
    <row r="127" spans="1:14" s="837" customFormat="1" x14ac:dyDescent="0.3">
      <c r="A127" s="826">
        <v>45590</v>
      </c>
      <c r="B127" s="817" t="s">
        <v>109</v>
      </c>
      <c r="C127" s="817" t="s">
        <v>48</v>
      </c>
      <c r="D127" s="817" t="s">
        <v>14</v>
      </c>
      <c r="E127" s="838"/>
      <c r="F127" s="838">
        <v>8600</v>
      </c>
      <c r="G127" s="875">
        <f t="shared" si="5"/>
        <v>8600</v>
      </c>
      <c r="H127" s="817" t="s">
        <v>196</v>
      </c>
      <c r="I127" s="810" t="s">
        <v>18</v>
      </c>
      <c r="J127" s="870" t="s">
        <v>1039</v>
      </c>
      <c r="K127" s="788" t="s">
        <v>1069</v>
      </c>
      <c r="L127" s="810" t="s">
        <v>44</v>
      </c>
      <c r="M127" s="817"/>
      <c r="N127" s="824"/>
    </row>
    <row r="128" spans="1:14" x14ac:dyDescent="0.3">
      <c r="A128" s="406">
        <v>45590</v>
      </c>
      <c r="B128" s="126" t="s">
        <v>736</v>
      </c>
      <c r="C128" s="126" t="s">
        <v>165</v>
      </c>
      <c r="D128" s="126" t="s">
        <v>79</v>
      </c>
      <c r="E128" s="790">
        <v>8600</v>
      </c>
      <c r="F128" s="790"/>
      <c r="G128" s="131">
        <f t="shared" si="5"/>
        <v>0</v>
      </c>
      <c r="H128" s="126" t="s">
        <v>196</v>
      </c>
      <c r="I128" s="126" t="s">
        <v>18</v>
      </c>
      <c r="J128" s="363" t="s">
        <v>845</v>
      </c>
      <c r="K128" s="788" t="s">
        <v>1069</v>
      </c>
      <c r="L128" s="126" t="s">
        <v>44</v>
      </c>
      <c r="M128" s="126"/>
      <c r="N128" s="81"/>
    </row>
    <row r="129" spans="1:14" s="837" customFormat="1" x14ac:dyDescent="0.3">
      <c r="A129" s="826">
        <v>45593</v>
      </c>
      <c r="B129" s="817" t="s">
        <v>109</v>
      </c>
      <c r="C129" s="817" t="s">
        <v>48</v>
      </c>
      <c r="D129" s="817" t="s">
        <v>14</v>
      </c>
      <c r="E129" s="838"/>
      <c r="F129" s="838">
        <v>200000</v>
      </c>
      <c r="G129" s="875">
        <f t="shared" si="5"/>
        <v>200000</v>
      </c>
      <c r="H129" s="817" t="s">
        <v>196</v>
      </c>
      <c r="I129" s="810" t="s">
        <v>18</v>
      </c>
      <c r="J129" s="870" t="s">
        <v>1047</v>
      </c>
      <c r="K129" s="788" t="s">
        <v>1069</v>
      </c>
      <c r="L129" s="810" t="s">
        <v>44</v>
      </c>
      <c r="M129" s="817"/>
      <c r="N129" s="824"/>
    </row>
    <row r="130" spans="1:14" x14ac:dyDescent="0.3">
      <c r="A130" s="406">
        <v>45593</v>
      </c>
      <c r="B130" s="126" t="s">
        <v>737</v>
      </c>
      <c r="C130" s="126" t="s">
        <v>502</v>
      </c>
      <c r="D130" s="126" t="s">
        <v>79</v>
      </c>
      <c r="E130" s="790">
        <v>195000</v>
      </c>
      <c r="F130" s="790"/>
      <c r="G130" s="131">
        <f>G129-E130+F130</f>
        <v>5000</v>
      </c>
      <c r="H130" s="126" t="s">
        <v>196</v>
      </c>
      <c r="I130" s="126" t="s">
        <v>18</v>
      </c>
      <c r="J130" s="363" t="s">
        <v>846</v>
      </c>
      <c r="K130" s="788" t="s">
        <v>1069</v>
      </c>
      <c r="L130" s="126" t="s">
        <v>44</v>
      </c>
      <c r="M130" s="126"/>
      <c r="N130" s="81" t="s">
        <v>150</v>
      </c>
    </row>
    <row r="131" spans="1:14" x14ac:dyDescent="0.3">
      <c r="A131" s="406">
        <v>38288</v>
      </c>
      <c r="B131" s="126" t="s">
        <v>736</v>
      </c>
      <c r="C131" s="126" t="s">
        <v>165</v>
      </c>
      <c r="D131" s="126" t="s">
        <v>79</v>
      </c>
      <c r="E131" s="790">
        <v>5000</v>
      </c>
      <c r="F131" s="790"/>
      <c r="G131" s="131">
        <f t="shared" ref="G131:G152" si="6">G130-E131+F131</f>
        <v>0</v>
      </c>
      <c r="H131" s="126"/>
      <c r="I131" s="126" t="s">
        <v>18</v>
      </c>
      <c r="J131" s="363" t="s">
        <v>846</v>
      </c>
      <c r="K131" s="788" t="s">
        <v>1069</v>
      </c>
      <c r="L131" s="126" t="s">
        <v>44</v>
      </c>
      <c r="M131" s="126"/>
      <c r="N131" s="81" t="s">
        <v>151</v>
      </c>
    </row>
    <row r="132" spans="1:14" s="837" customFormat="1" x14ac:dyDescent="0.3">
      <c r="A132" s="826">
        <v>45593</v>
      </c>
      <c r="B132" s="817" t="s">
        <v>109</v>
      </c>
      <c r="C132" s="817" t="s">
        <v>48</v>
      </c>
      <c r="D132" s="817" t="s">
        <v>14</v>
      </c>
      <c r="E132" s="838"/>
      <c r="F132" s="838">
        <v>20000</v>
      </c>
      <c r="G132" s="875">
        <f t="shared" si="6"/>
        <v>20000</v>
      </c>
      <c r="H132" s="817" t="s">
        <v>196</v>
      </c>
      <c r="I132" s="810" t="s">
        <v>18</v>
      </c>
      <c r="J132" s="870" t="s">
        <v>1048</v>
      </c>
      <c r="K132" s="788" t="s">
        <v>1069</v>
      </c>
      <c r="L132" s="810" t="s">
        <v>44</v>
      </c>
      <c r="M132" s="817"/>
      <c r="N132" s="824"/>
    </row>
    <row r="133" spans="1:14" x14ac:dyDescent="0.3">
      <c r="A133" s="406">
        <v>45593</v>
      </c>
      <c r="B133" s="126" t="s">
        <v>111</v>
      </c>
      <c r="C133" s="126" t="s">
        <v>112</v>
      </c>
      <c r="D133" s="126" t="s">
        <v>14</v>
      </c>
      <c r="E133" s="790">
        <v>10000</v>
      </c>
      <c r="F133" s="790"/>
      <c r="G133" s="131">
        <f t="shared" si="6"/>
        <v>10000</v>
      </c>
      <c r="H133" s="126" t="s">
        <v>196</v>
      </c>
      <c r="I133" s="126" t="s">
        <v>18</v>
      </c>
      <c r="J133" s="363" t="s">
        <v>1048</v>
      </c>
      <c r="K133" s="788" t="s">
        <v>1069</v>
      </c>
      <c r="L133" s="126" t="s">
        <v>44</v>
      </c>
      <c r="M133" s="126"/>
      <c r="N133" s="81" t="s">
        <v>150</v>
      </c>
    </row>
    <row r="134" spans="1:14" x14ac:dyDescent="0.3">
      <c r="A134" s="406">
        <v>45593</v>
      </c>
      <c r="B134" s="126" t="s">
        <v>111</v>
      </c>
      <c r="C134" s="126" t="s">
        <v>112</v>
      </c>
      <c r="D134" s="126" t="s">
        <v>14</v>
      </c>
      <c r="E134" s="790">
        <v>10000</v>
      </c>
      <c r="F134" s="790"/>
      <c r="G134" s="131">
        <f t="shared" si="6"/>
        <v>0</v>
      </c>
      <c r="H134" s="126" t="s">
        <v>196</v>
      </c>
      <c r="I134" s="126" t="s">
        <v>18</v>
      </c>
      <c r="J134" s="363" t="s">
        <v>1048</v>
      </c>
      <c r="K134" s="788" t="s">
        <v>1069</v>
      </c>
      <c r="L134" s="126" t="s">
        <v>44</v>
      </c>
      <c r="M134" s="126"/>
      <c r="N134" s="81" t="s">
        <v>151</v>
      </c>
    </row>
    <row r="135" spans="1:14" s="837" customFormat="1" x14ac:dyDescent="0.3">
      <c r="A135" s="826">
        <v>45594</v>
      </c>
      <c r="B135" s="817" t="s">
        <v>109</v>
      </c>
      <c r="C135" s="817" t="s">
        <v>48</v>
      </c>
      <c r="D135" s="817" t="s">
        <v>14</v>
      </c>
      <c r="E135" s="838"/>
      <c r="F135" s="838">
        <v>20000</v>
      </c>
      <c r="G135" s="823">
        <f t="shared" si="6"/>
        <v>20000</v>
      </c>
      <c r="H135" s="817" t="s">
        <v>196</v>
      </c>
      <c r="I135" s="817" t="s">
        <v>18</v>
      </c>
      <c r="J135" s="870" t="s">
        <v>1051</v>
      </c>
      <c r="K135" s="788" t="s">
        <v>1069</v>
      </c>
      <c r="L135" s="810" t="s">
        <v>44</v>
      </c>
      <c r="M135" s="817"/>
      <c r="N135" s="824"/>
    </row>
    <row r="136" spans="1:14" x14ac:dyDescent="0.3">
      <c r="A136" s="406">
        <v>45594</v>
      </c>
      <c r="B136" s="126" t="s">
        <v>111</v>
      </c>
      <c r="C136" s="126" t="s">
        <v>112</v>
      </c>
      <c r="D136" s="126" t="s">
        <v>14</v>
      </c>
      <c r="E136" s="790">
        <v>10000</v>
      </c>
      <c r="F136" s="790"/>
      <c r="G136" s="131">
        <f t="shared" si="6"/>
        <v>10000</v>
      </c>
      <c r="H136" s="126" t="s">
        <v>196</v>
      </c>
      <c r="I136" s="126" t="s">
        <v>18</v>
      </c>
      <c r="J136" s="363" t="s">
        <v>1051</v>
      </c>
      <c r="K136" s="788" t="s">
        <v>1069</v>
      </c>
      <c r="L136" s="126" t="s">
        <v>44</v>
      </c>
      <c r="M136" s="126"/>
      <c r="N136" s="81" t="s">
        <v>150</v>
      </c>
    </row>
    <row r="137" spans="1:14" x14ac:dyDescent="0.3">
      <c r="A137" s="406">
        <v>45594</v>
      </c>
      <c r="B137" s="126" t="s">
        <v>111</v>
      </c>
      <c r="C137" s="126" t="s">
        <v>112</v>
      </c>
      <c r="D137" s="126" t="s">
        <v>14</v>
      </c>
      <c r="E137" s="790">
        <v>10000</v>
      </c>
      <c r="F137" s="790"/>
      <c r="G137" s="131">
        <f t="shared" si="6"/>
        <v>0</v>
      </c>
      <c r="H137" s="126" t="s">
        <v>196</v>
      </c>
      <c r="I137" s="126" t="s">
        <v>18</v>
      </c>
      <c r="J137" s="363" t="s">
        <v>1051</v>
      </c>
      <c r="K137" s="788" t="s">
        <v>1069</v>
      </c>
      <c r="L137" s="126" t="s">
        <v>44</v>
      </c>
      <c r="M137" s="126"/>
      <c r="N137" s="81" t="s">
        <v>151</v>
      </c>
    </row>
    <row r="138" spans="1:14" s="837" customFormat="1" x14ac:dyDescent="0.3">
      <c r="A138" s="826">
        <v>45595</v>
      </c>
      <c r="B138" s="817" t="s">
        <v>109</v>
      </c>
      <c r="C138" s="817" t="s">
        <v>48</v>
      </c>
      <c r="D138" s="817" t="s">
        <v>14</v>
      </c>
      <c r="E138" s="838"/>
      <c r="F138" s="838">
        <v>22000</v>
      </c>
      <c r="G138" s="823">
        <f t="shared" si="6"/>
        <v>22000</v>
      </c>
      <c r="H138" s="817" t="s">
        <v>196</v>
      </c>
      <c r="I138" s="817" t="s">
        <v>18</v>
      </c>
      <c r="J138" s="839" t="s">
        <v>1052</v>
      </c>
      <c r="K138" s="788" t="s">
        <v>1069</v>
      </c>
      <c r="L138" s="817" t="s">
        <v>44</v>
      </c>
      <c r="M138" s="817"/>
      <c r="N138" s="824"/>
    </row>
    <row r="139" spans="1:14" x14ac:dyDescent="0.3">
      <c r="A139" s="406">
        <v>45595</v>
      </c>
      <c r="B139" s="126" t="s">
        <v>111</v>
      </c>
      <c r="C139" s="126" t="s">
        <v>112</v>
      </c>
      <c r="D139" s="126" t="s">
        <v>14</v>
      </c>
      <c r="E139" s="790">
        <v>10000</v>
      </c>
      <c r="F139" s="790"/>
      <c r="G139" s="131">
        <f t="shared" si="6"/>
        <v>12000</v>
      </c>
      <c r="H139" s="126" t="s">
        <v>196</v>
      </c>
      <c r="I139" s="126" t="s">
        <v>18</v>
      </c>
      <c r="J139" s="363" t="s">
        <v>1052</v>
      </c>
      <c r="K139" s="788" t="s">
        <v>1069</v>
      </c>
      <c r="L139" s="126" t="s">
        <v>44</v>
      </c>
      <c r="M139" s="126"/>
      <c r="N139" s="81" t="s">
        <v>150</v>
      </c>
    </row>
    <row r="140" spans="1:14" x14ac:dyDescent="0.3">
      <c r="A140" s="406">
        <v>45595</v>
      </c>
      <c r="B140" s="126" t="s">
        <v>111</v>
      </c>
      <c r="C140" s="126" t="s">
        <v>112</v>
      </c>
      <c r="D140" s="126" t="s">
        <v>14</v>
      </c>
      <c r="E140" s="790">
        <v>10000</v>
      </c>
      <c r="F140" s="790"/>
      <c r="G140" s="131">
        <f t="shared" si="6"/>
        <v>2000</v>
      </c>
      <c r="H140" s="126" t="s">
        <v>196</v>
      </c>
      <c r="I140" s="126" t="s">
        <v>18</v>
      </c>
      <c r="J140" s="363" t="s">
        <v>1052</v>
      </c>
      <c r="K140" s="788" t="s">
        <v>1069</v>
      </c>
      <c r="L140" s="126" t="s">
        <v>44</v>
      </c>
      <c r="M140" s="126"/>
      <c r="N140" s="81" t="s">
        <v>151</v>
      </c>
    </row>
    <row r="141" spans="1:14" x14ac:dyDescent="0.3">
      <c r="A141" s="406">
        <v>45595</v>
      </c>
      <c r="B141" s="126" t="s">
        <v>111</v>
      </c>
      <c r="C141" s="126" t="s">
        <v>112</v>
      </c>
      <c r="D141" s="126" t="s">
        <v>14</v>
      </c>
      <c r="E141" s="790">
        <v>1000</v>
      </c>
      <c r="F141" s="790"/>
      <c r="G141" s="131">
        <f t="shared" si="6"/>
        <v>1000</v>
      </c>
      <c r="H141" s="126" t="s">
        <v>196</v>
      </c>
      <c r="I141" s="126" t="s">
        <v>18</v>
      </c>
      <c r="J141" s="363" t="s">
        <v>1052</v>
      </c>
      <c r="K141" s="788" t="s">
        <v>1069</v>
      </c>
      <c r="L141" s="126" t="s">
        <v>44</v>
      </c>
      <c r="M141" s="126"/>
      <c r="N141" s="81" t="s">
        <v>784</v>
      </c>
    </row>
    <row r="142" spans="1:14" x14ac:dyDescent="0.3">
      <c r="A142" s="406">
        <v>45595</v>
      </c>
      <c r="B142" s="126" t="s">
        <v>111</v>
      </c>
      <c r="C142" s="126" t="s">
        <v>112</v>
      </c>
      <c r="D142" s="126" t="s">
        <v>14</v>
      </c>
      <c r="E142" s="790">
        <v>1000</v>
      </c>
      <c r="F142" s="790"/>
      <c r="G142" s="131">
        <f t="shared" si="6"/>
        <v>0</v>
      </c>
      <c r="H142" s="126" t="s">
        <v>196</v>
      </c>
      <c r="I142" s="126" t="s">
        <v>18</v>
      </c>
      <c r="J142" s="363" t="s">
        <v>1052</v>
      </c>
      <c r="K142" s="788" t="s">
        <v>1069</v>
      </c>
      <c r="L142" s="126" t="s">
        <v>44</v>
      </c>
      <c r="M142" s="126"/>
      <c r="N142" s="81" t="s">
        <v>622</v>
      </c>
    </row>
    <row r="143" spans="1:14" s="837" customFormat="1" x14ac:dyDescent="0.3">
      <c r="A143" s="826">
        <v>45595</v>
      </c>
      <c r="B143" s="817" t="s">
        <v>109</v>
      </c>
      <c r="C143" s="817" t="s">
        <v>48</v>
      </c>
      <c r="D143" s="817" t="s">
        <v>14</v>
      </c>
      <c r="E143" s="838"/>
      <c r="F143" s="838">
        <v>20000</v>
      </c>
      <c r="G143" s="823">
        <f t="shared" si="6"/>
        <v>20000</v>
      </c>
      <c r="H143" s="817" t="s">
        <v>196</v>
      </c>
      <c r="I143" s="817" t="s">
        <v>18</v>
      </c>
      <c r="J143" s="839" t="s">
        <v>1053</v>
      </c>
      <c r="K143" s="788" t="s">
        <v>1069</v>
      </c>
      <c r="L143" s="817" t="s">
        <v>44</v>
      </c>
      <c r="M143" s="817"/>
      <c r="N143" s="824"/>
    </row>
    <row r="144" spans="1:14" x14ac:dyDescent="0.3">
      <c r="A144" s="406">
        <v>45595</v>
      </c>
      <c r="B144" s="126" t="s">
        <v>785</v>
      </c>
      <c r="C144" s="126" t="s">
        <v>261</v>
      </c>
      <c r="D144" s="126" t="s">
        <v>79</v>
      </c>
      <c r="E144" s="790">
        <v>13000</v>
      </c>
      <c r="F144" s="790"/>
      <c r="G144" s="131">
        <f t="shared" si="6"/>
        <v>7000</v>
      </c>
      <c r="H144" s="126" t="s">
        <v>196</v>
      </c>
      <c r="I144" s="126" t="s">
        <v>18</v>
      </c>
      <c r="J144" s="363" t="s">
        <v>1054</v>
      </c>
      <c r="K144" s="788" t="s">
        <v>1069</v>
      </c>
      <c r="L144" s="126" t="s">
        <v>44</v>
      </c>
      <c r="M144" s="126"/>
      <c r="N144" s="81"/>
    </row>
    <row r="145" spans="1:14" x14ac:dyDescent="0.3">
      <c r="A145" s="406">
        <v>45595</v>
      </c>
      <c r="B145" s="126" t="s">
        <v>218</v>
      </c>
      <c r="C145" s="126" t="s">
        <v>48</v>
      </c>
      <c r="D145" s="126" t="s">
        <v>14</v>
      </c>
      <c r="E145" s="790"/>
      <c r="F145" s="790">
        <v>-7000</v>
      </c>
      <c r="G145" s="131">
        <f t="shared" si="6"/>
        <v>0</v>
      </c>
      <c r="H145" s="126" t="s">
        <v>196</v>
      </c>
      <c r="I145" s="126" t="s">
        <v>18</v>
      </c>
      <c r="J145" s="363" t="s">
        <v>1053</v>
      </c>
      <c r="K145" s="788" t="s">
        <v>1069</v>
      </c>
      <c r="L145" s="126" t="s">
        <v>44</v>
      </c>
      <c r="M145" s="126"/>
      <c r="N145" s="81"/>
    </row>
    <row r="146" spans="1:14" s="837" customFormat="1" x14ac:dyDescent="0.3">
      <c r="A146" s="826">
        <v>45595</v>
      </c>
      <c r="B146" s="817" t="s">
        <v>109</v>
      </c>
      <c r="C146" s="817" t="s">
        <v>48</v>
      </c>
      <c r="D146" s="817" t="s">
        <v>14</v>
      </c>
      <c r="E146" s="838"/>
      <c r="F146" s="838">
        <v>300000</v>
      </c>
      <c r="G146" s="823">
        <f t="shared" si="6"/>
        <v>300000</v>
      </c>
      <c r="H146" s="817" t="s">
        <v>196</v>
      </c>
      <c r="I146" s="817" t="s">
        <v>18</v>
      </c>
      <c r="J146" s="839" t="s">
        <v>1059</v>
      </c>
      <c r="K146" s="788" t="s">
        <v>1069</v>
      </c>
      <c r="L146" s="817" t="s">
        <v>44</v>
      </c>
      <c r="M146" s="817"/>
      <c r="N146" s="824"/>
    </row>
    <row r="147" spans="1:14" x14ac:dyDescent="0.3">
      <c r="A147" s="406">
        <v>45595</v>
      </c>
      <c r="B147" s="126" t="s">
        <v>786</v>
      </c>
      <c r="C147" s="126" t="s">
        <v>278</v>
      </c>
      <c r="D147" s="126" t="s">
        <v>79</v>
      </c>
      <c r="E147" s="790">
        <v>300000</v>
      </c>
      <c r="F147" s="790"/>
      <c r="G147" s="131">
        <f t="shared" si="6"/>
        <v>0</v>
      </c>
      <c r="H147" s="126" t="s">
        <v>196</v>
      </c>
      <c r="I147" s="126" t="s">
        <v>18</v>
      </c>
      <c r="J147" s="363" t="s">
        <v>1059</v>
      </c>
      <c r="K147" s="788" t="s">
        <v>1069</v>
      </c>
      <c r="L147" s="126" t="s">
        <v>44</v>
      </c>
      <c r="M147" s="126"/>
      <c r="N147" s="81"/>
    </row>
    <row r="148" spans="1:14" s="837" customFormat="1" x14ac:dyDescent="0.3">
      <c r="A148" s="826">
        <v>45595</v>
      </c>
      <c r="B148" s="817" t="s">
        <v>109</v>
      </c>
      <c r="C148" s="817" t="s">
        <v>48</v>
      </c>
      <c r="D148" s="817" t="s">
        <v>14</v>
      </c>
      <c r="E148" s="838"/>
      <c r="F148" s="838">
        <v>113500</v>
      </c>
      <c r="G148" s="823">
        <f t="shared" si="6"/>
        <v>113500</v>
      </c>
      <c r="H148" s="817" t="s">
        <v>196</v>
      </c>
      <c r="I148" s="817" t="s">
        <v>18</v>
      </c>
      <c r="J148" s="839" t="s">
        <v>704</v>
      </c>
      <c r="K148" s="788" t="s">
        <v>1069</v>
      </c>
      <c r="L148" s="817" t="s">
        <v>44</v>
      </c>
      <c r="M148" s="817"/>
      <c r="N148" s="824"/>
    </row>
    <row r="149" spans="1:14" x14ac:dyDescent="0.3">
      <c r="A149" s="406">
        <v>45595</v>
      </c>
      <c r="B149" s="126" t="s">
        <v>787</v>
      </c>
      <c r="C149" s="126" t="s">
        <v>278</v>
      </c>
      <c r="D149" s="126" t="s">
        <v>79</v>
      </c>
      <c r="E149" s="790">
        <v>113500</v>
      </c>
      <c r="F149" s="790"/>
      <c r="G149" s="131">
        <f t="shared" si="6"/>
        <v>0</v>
      </c>
      <c r="H149" s="126" t="s">
        <v>196</v>
      </c>
      <c r="I149" s="126" t="s">
        <v>18</v>
      </c>
      <c r="J149" s="363" t="s">
        <v>1054</v>
      </c>
      <c r="K149" s="788" t="s">
        <v>1069</v>
      </c>
      <c r="L149" s="126" t="s">
        <v>44</v>
      </c>
      <c r="M149" s="126"/>
      <c r="N149" s="81"/>
    </row>
    <row r="150" spans="1:14" s="837" customFormat="1" x14ac:dyDescent="0.3">
      <c r="A150" s="826">
        <v>45596</v>
      </c>
      <c r="B150" s="817" t="s">
        <v>109</v>
      </c>
      <c r="C150" s="817" t="s">
        <v>48</v>
      </c>
      <c r="D150" s="817" t="s">
        <v>14</v>
      </c>
      <c r="E150" s="838"/>
      <c r="F150" s="838">
        <v>20000</v>
      </c>
      <c r="G150" s="823">
        <f t="shared" si="6"/>
        <v>20000</v>
      </c>
      <c r="H150" s="817" t="s">
        <v>196</v>
      </c>
      <c r="I150" s="817" t="s">
        <v>18</v>
      </c>
      <c r="J150" s="839" t="s">
        <v>1060</v>
      </c>
      <c r="K150" s="788" t="s">
        <v>1069</v>
      </c>
      <c r="L150" s="817" t="s">
        <v>44</v>
      </c>
      <c r="M150" s="817"/>
      <c r="N150" s="824"/>
    </row>
    <row r="151" spans="1:14" x14ac:dyDescent="0.3">
      <c r="A151" s="406">
        <v>45596</v>
      </c>
      <c r="B151" s="126" t="s">
        <v>111</v>
      </c>
      <c r="C151" s="126" t="s">
        <v>112</v>
      </c>
      <c r="D151" s="126" t="s">
        <v>14</v>
      </c>
      <c r="E151" s="790">
        <v>10000</v>
      </c>
      <c r="F151" s="790"/>
      <c r="G151" s="131">
        <f t="shared" si="6"/>
        <v>10000</v>
      </c>
      <c r="H151" s="126" t="s">
        <v>196</v>
      </c>
      <c r="I151" s="126" t="s">
        <v>18</v>
      </c>
      <c r="J151" s="363" t="s">
        <v>1060</v>
      </c>
      <c r="K151" s="788" t="s">
        <v>1069</v>
      </c>
      <c r="L151" s="126" t="s">
        <v>44</v>
      </c>
      <c r="M151" s="126"/>
      <c r="N151" s="81" t="s">
        <v>150</v>
      </c>
    </row>
    <row r="152" spans="1:14" ht="15" thickBot="1" x14ac:dyDescent="0.35">
      <c r="A152" s="406">
        <v>45596</v>
      </c>
      <c r="B152" s="126" t="s">
        <v>111</v>
      </c>
      <c r="C152" s="126" t="s">
        <v>112</v>
      </c>
      <c r="D152" s="126" t="s">
        <v>14</v>
      </c>
      <c r="E152" s="790">
        <v>10000</v>
      </c>
      <c r="F152" s="790"/>
      <c r="G152" s="131">
        <f t="shared" si="6"/>
        <v>0</v>
      </c>
      <c r="H152" s="126" t="s">
        <v>196</v>
      </c>
      <c r="I152" s="126" t="s">
        <v>18</v>
      </c>
      <c r="J152" s="363" t="s">
        <v>1060</v>
      </c>
      <c r="K152" s="788" t="s">
        <v>1069</v>
      </c>
      <c r="L152" s="126" t="s">
        <v>44</v>
      </c>
      <c r="M152" s="126"/>
      <c r="N152" s="81" t="s">
        <v>151</v>
      </c>
    </row>
    <row r="153" spans="1:14" ht="15" thickBot="1" x14ac:dyDescent="0.35">
      <c r="E153" s="655">
        <f>SUM(E4:E152)</f>
        <v>2522710</v>
      </c>
      <c r="F153" s="655">
        <f>SUM(F4:F152)+G4</f>
        <v>2522710</v>
      </c>
      <c r="G153" s="721">
        <f>F153+G4-E153</f>
        <v>0</v>
      </c>
    </row>
    <row r="350" spans="8:8" x14ac:dyDescent="0.3">
      <c r="H350" s="15" t="s">
        <v>123</v>
      </c>
    </row>
    <row r="351" spans="8:8" x14ac:dyDescent="0.3">
      <c r="H351" s="15" t="s">
        <v>123</v>
      </c>
    </row>
    <row r="352" spans="8:8" x14ac:dyDescent="0.3">
      <c r="H352" s="15" t="s">
        <v>123</v>
      </c>
    </row>
    <row r="353" spans="8:8" x14ac:dyDescent="0.3">
      <c r="H353" s="15" t="s">
        <v>123</v>
      </c>
    </row>
    <row r="354" spans="8:8" x14ac:dyDescent="0.3">
      <c r="H354" s="15" t="s">
        <v>123</v>
      </c>
    </row>
  </sheetData>
  <autoFilter ref="A1:N13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CD06-62EC-45C7-AA5C-AE15AF159434}">
  <dimension ref="A1:N175"/>
  <sheetViews>
    <sheetView topLeftCell="F1" zoomScale="117" zoomScaleNormal="117" workbookViewId="0">
      <selection activeCell="K4" sqref="K4:K25"/>
    </sheetView>
  </sheetViews>
  <sheetFormatPr defaultColWidth="10.88671875" defaultRowHeight="14.4" x14ac:dyDescent="0.3"/>
  <cols>
    <col min="1" max="1" width="13.109375" style="15" customWidth="1"/>
    <col min="2" max="2" width="40.6640625" style="15" customWidth="1"/>
    <col min="3" max="3" width="18" style="15" customWidth="1"/>
    <col min="4" max="4" width="14.6640625" style="15" customWidth="1"/>
    <col min="5" max="6" width="18.88671875" style="263" bestFit="1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18" customHeight="1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47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27.75" customHeight="1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18" customHeight="1" x14ac:dyDescent="0.3">
      <c r="A4" s="309">
        <v>45536</v>
      </c>
      <c r="B4" s="310" t="s">
        <v>170</v>
      </c>
      <c r="C4" s="310"/>
      <c r="D4" s="337"/>
      <c r="E4" s="338"/>
      <c r="F4" s="338"/>
      <c r="G4" s="339">
        <v>0</v>
      </c>
      <c r="H4" s="340"/>
      <c r="I4" s="341"/>
      <c r="J4" s="699"/>
      <c r="K4" s="788" t="s">
        <v>1069</v>
      </c>
      <c r="L4" s="150"/>
      <c r="M4" s="343"/>
      <c r="N4" s="344"/>
    </row>
    <row r="5" spans="1:14" s="11" customFormat="1" ht="13.5" customHeight="1" x14ac:dyDescent="0.3">
      <c r="A5" s="354">
        <v>45567</v>
      </c>
      <c r="B5" s="355" t="s">
        <v>171</v>
      </c>
      <c r="C5" s="355" t="s">
        <v>48</v>
      </c>
      <c r="D5" s="356" t="s">
        <v>14</v>
      </c>
      <c r="E5" s="357"/>
      <c r="F5" s="357">
        <v>300000</v>
      </c>
      <c r="G5" s="636">
        <f>G4-E5+F5</f>
        <v>300000</v>
      </c>
      <c r="H5" s="358" t="s">
        <v>149</v>
      </c>
      <c r="I5" s="358" t="s">
        <v>18</v>
      </c>
      <c r="J5" s="700" t="s">
        <v>789</v>
      </c>
      <c r="K5" s="788" t="s">
        <v>1069</v>
      </c>
      <c r="L5" s="355" t="s">
        <v>44</v>
      </c>
      <c r="M5" s="361"/>
      <c r="N5" s="360"/>
    </row>
    <row r="6" spans="1:14" s="11" customFormat="1" ht="13.5" customHeight="1" x14ac:dyDescent="0.3">
      <c r="A6" s="137">
        <v>45567</v>
      </c>
      <c r="B6" s="291" t="s">
        <v>281</v>
      </c>
      <c r="C6" s="291" t="s">
        <v>261</v>
      </c>
      <c r="D6" s="427" t="s">
        <v>79</v>
      </c>
      <c r="E6" s="124">
        <v>300000</v>
      </c>
      <c r="F6" s="124"/>
      <c r="G6" s="262">
        <f t="shared" ref="G6" si="0">G5-E6+F6</f>
        <v>0</v>
      </c>
      <c r="H6" s="899" t="s">
        <v>149</v>
      </c>
      <c r="I6" s="249" t="s">
        <v>18</v>
      </c>
      <c r="J6" s="701" t="s">
        <v>789</v>
      </c>
      <c r="K6" s="788" t="s">
        <v>1069</v>
      </c>
      <c r="L6" s="291" t="s">
        <v>44</v>
      </c>
      <c r="M6" s="124"/>
      <c r="N6" s="353" t="s">
        <v>166</v>
      </c>
    </row>
    <row r="7" spans="1:14" x14ac:dyDescent="0.3">
      <c r="A7" s="137">
        <v>45568</v>
      </c>
      <c r="B7" s="813" t="s">
        <v>109</v>
      </c>
      <c r="C7" s="813" t="s">
        <v>48</v>
      </c>
      <c r="D7" s="814" t="s">
        <v>14</v>
      </c>
      <c r="E7" s="822"/>
      <c r="F7" s="822">
        <v>251000</v>
      </c>
      <c r="G7" s="832">
        <f>G6-E7+F7</f>
        <v>251000</v>
      </c>
      <c r="H7" s="816" t="s">
        <v>149</v>
      </c>
      <c r="I7" s="817" t="s">
        <v>18</v>
      </c>
      <c r="J7" s="833" t="s">
        <v>790</v>
      </c>
      <c r="K7" s="788" t="s">
        <v>1069</v>
      </c>
      <c r="L7" s="126" t="s">
        <v>44</v>
      </c>
      <c r="M7" s="124"/>
      <c r="N7" s="353" t="s">
        <v>172</v>
      </c>
    </row>
    <row r="8" spans="1:14" x14ac:dyDescent="0.3">
      <c r="A8" s="406">
        <v>45568</v>
      </c>
      <c r="B8" s="415" t="s">
        <v>260</v>
      </c>
      <c r="C8" s="415" t="s">
        <v>265</v>
      </c>
      <c r="D8" s="666" t="s">
        <v>14</v>
      </c>
      <c r="E8" s="398">
        <v>13000</v>
      </c>
      <c r="F8" s="124"/>
      <c r="G8" s="262">
        <f t="shared" ref="G8:G25" si="1">G7-E8+F8</f>
        <v>238000</v>
      </c>
      <c r="H8" s="249" t="s">
        <v>149</v>
      </c>
      <c r="I8" s="126" t="s">
        <v>18</v>
      </c>
      <c r="J8" s="701" t="s">
        <v>793</v>
      </c>
      <c r="K8" s="788" t="s">
        <v>1069</v>
      </c>
      <c r="L8" s="126" t="s">
        <v>44</v>
      </c>
      <c r="M8" s="124"/>
      <c r="N8" s="353"/>
    </row>
    <row r="9" spans="1:14" ht="16.5" customHeight="1" x14ac:dyDescent="0.3">
      <c r="A9" s="406">
        <v>45568</v>
      </c>
      <c r="B9" s="415" t="s">
        <v>262</v>
      </c>
      <c r="C9" s="415" t="s">
        <v>265</v>
      </c>
      <c r="D9" s="666" t="s">
        <v>14</v>
      </c>
      <c r="E9" s="398">
        <v>7000</v>
      </c>
      <c r="F9" s="124"/>
      <c r="G9" s="262">
        <f t="shared" si="1"/>
        <v>231000</v>
      </c>
      <c r="H9" s="249" t="s">
        <v>149</v>
      </c>
      <c r="I9" s="126" t="s">
        <v>18</v>
      </c>
      <c r="J9" s="701" t="s">
        <v>793</v>
      </c>
      <c r="K9" s="788" t="s">
        <v>1069</v>
      </c>
      <c r="L9" s="126" t="s">
        <v>44</v>
      </c>
      <c r="M9" s="134"/>
      <c r="N9" s="353"/>
    </row>
    <row r="10" spans="1:14" x14ac:dyDescent="0.3">
      <c r="A10" s="406">
        <v>45568</v>
      </c>
      <c r="B10" s="126" t="s">
        <v>263</v>
      </c>
      <c r="C10" s="126" t="s">
        <v>265</v>
      </c>
      <c r="D10" s="126" t="s">
        <v>14</v>
      </c>
      <c r="E10" s="398">
        <v>13500</v>
      </c>
      <c r="F10" s="124"/>
      <c r="G10" s="262">
        <f t="shared" si="1"/>
        <v>217500</v>
      </c>
      <c r="H10" s="249" t="s">
        <v>149</v>
      </c>
      <c r="I10" s="126" t="s">
        <v>18</v>
      </c>
      <c r="J10" s="701" t="s">
        <v>793</v>
      </c>
      <c r="K10" s="788" t="s">
        <v>1069</v>
      </c>
      <c r="L10" s="126" t="s">
        <v>44</v>
      </c>
      <c r="M10" s="134"/>
      <c r="N10" s="353"/>
    </row>
    <row r="11" spans="1:14" x14ac:dyDescent="0.3">
      <c r="A11" s="406">
        <v>45568</v>
      </c>
      <c r="B11" s="415" t="s">
        <v>264</v>
      </c>
      <c r="C11" s="415" t="s">
        <v>265</v>
      </c>
      <c r="D11" s="666" t="s">
        <v>14</v>
      </c>
      <c r="E11" s="398">
        <v>7500</v>
      </c>
      <c r="F11" s="124"/>
      <c r="G11" s="262">
        <f t="shared" si="1"/>
        <v>210000</v>
      </c>
      <c r="H11" s="249" t="s">
        <v>149</v>
      </c>
      <c r="I11" s="126" t="s">
        <v>18</v>
      </c>
      <c r="J11" s="701" t="s">
        <v>793</v>
      </c>
      <c r="K11" s="788" t="s">
        <v>1069</v>
      </c>
      <c r="L11" s="126" t="s">
        <v>44</v>
      </c>
      <c r="M11" s="124"/>
      <c r="N11" s="353"/>
    </row>
    <row r="12" spans="1:14" x14ac:dyDescent="0.3">
      <c r="A12" s="406">
        <v>45568</v>
      </c>
      <c r="B12" s="415" t="s">
        <v>266</v>
      </c>
      <c r="C12" s="415" t="s">
        <v>265</v>
      </c>
      <c r="D12" s="666" t="s">
        <v>14</v>
      </c>
      <c r="E12" s="398">
        <v>13000</v>
      </c>
      <c r="F12" s="124"/>
      <c r="G12" s="262">
        <f t="shared" si="1"/>
        <v>197000</v>
      </c>
      <c r="H12" s="249" t="s">
        <v>149</v>
      </c>
      <c r="I12" s="126" t="s">
        <v>18</v>
      </c>
      <c r="J12" s="701" t="s">
        <v>919</v>
      </c>
      <c r="K12" s="788" t="s">
        <v>1069</v>
      </c>
      <c r="L12" s="126" t="s">
        <v>44</v>
      </c>
      <c r="M12" s="124"/>
      <c r="N12" s="353"/>
    </row>
    <row r="13" spans="1:14" ht="17.25" customHeight="1" x14ac:dyDescent="0.3">
      <c r="A13" s="406">
        <v>45568</v>
      </c>
      <c r="B13" s="126" t="s">
        <v>267</v>
      </c>
      <c r="C13" s="291" t="s">
        <v>265</v>
      </c>
      <c r="D13" s="126" t="s">
        <v>14</v>
      </c>
      <c r="E13" s="398">
        <v>17000</v>
      </c>
      <c r="F13" s="124"/>
      <c r="G13" s="262">
        <f t="shared" si="1"/>
        <v>180000</v>
      </c>
      <c r="H13" s="249" t="s">
        <v>149</v>
      </c>
      <c r="I13" s="126" t="s">
        <v>18</v>
      </c>
      <c r="J13" s="702" t="s">
        <v>919</v>
      </c>
      <c r="K13" s="788" t="s">
        <v>1069</v>
      </c>
      <c r="L13" s="126" t="s">
        <v>44</v>
      </c>
      <c r="M13" s="124"/>
      <c r="N13" s="353"/>
    </row>
    <row r="14" spans="1:14" ht="17.25" customHeight="1" x14ac:dyDescent="0.3">
      <c r="A14" s="406">
        <v>45568</v>
      </c>
      <c r="B14" s="415" t="s">
        <v>268</v>
      </c>
      <c r="C14" s="415" t="s">
        <v>269</v>
      </c>
      <c r="D14" s="666" t="s">
        <v>79</v>
      </c>
      <c r="E14" s="398">
        <v>150000</v>
      </c>
      <c r="F14" s="124"/>
      <c r="G14" s="262">
        <f t="shared" si="1"/>
        <v>30000</v>
      </c>
      <c r="H14" s="249" t="s">
        <v>149</v>
      </c>
      <c r="I14" s="126" t="s">
        <v>18</v>
      </c>
      <c r="J14" s="702" t="s">
        <v>921</v>
      </c>
      <c r="K14" s="788" t="s">
        <v>1069</v>
      </c>
      <c r="L14" s="126" t="s">
        <v>44</v>
      </c>
      <c r="M14" s="124"/>
      <c r="N14" s="353"/>
    </row>
    <row r="15" spans="1:14" x14ac:dyDescent="0.3">
      <c r="A15" s="406">
        <v>45568</v>
      </c>
      <c r="B15" s="415" t="s">
        <v>270</v>
      </c>
      <c r="C15" s="415" t="s">
        <v>269</v>
      </c>
      <c r="D15" s="666" t="s">
        <v>79</v>
      </c>
      <c r="E15" s="398">
        <v>30000</v>
      </c>
      <c r="F15" s="124"/>
      <c r="G15" s="262">
        <f t="shared" si="1"/>
        <v>0</v>
      </c>
      <c r="H15" s="249" t="s">
        <v>149</v>
      </c>
      <c r="I15" s="126" t="s">
        <v>18</v>
      </c>
      <c r="J15" s="701" t="s">
        <v>1029</v>
      </c>
      <c r="K15" s="788" t="s">
        <v>1069</v>
      </c>
      <c r="L15" s="126" t="s">
        <v>44</v>
      </c>
      <c r="M15" s="134"/>
      <c r="N15" s="353"/>
    </row>
    <row r="16" spans="1:14" x14ac:dyDescent="0.3">
      <c r="A16" s="820">
        <v>45569</v>
      </c>
      <c r="B16" s="827" t="s">
        <v>171</v>
      </c>
      <c r="C16" s="827" t="s">
        <v>48</v>
      </c>
      <c r="D16" s="828" t="s">
        <v>14</v>
      </c>
      <c r="E16" s="815"/>
      <c r="F16" s="815">
        <v>300000</v>
      </c>
      <c r="G16" s="832">
        <f t="shared" si="1"/>
        <v>300000</v>
      </c>
      <c r="H16" s="816" t="s">
        <v>149</v>
      </c>
      <c r="I16" s="817" t="s">
        <v>18</v>
      </c>
      <c r="J16" s="879" t="s">
        <v>792</v>
      </c>
      <c r="K16" s="788" t="s">
        <v>1069</v>
      </c>
      <c r="L16" s="817" t="s">
        <v>44</v>
      </c>
      <c r="M16" s="815"/>
      <c r="N16" s="353"/>
    </row>
    <row r="17" spans="1:14" ht="15" customHeight="1" x14ac:dyDescent="0.3">
      <c r="A17" s="137">
        <v>45569</v>
      </c>
      <c r="B17" s="415" t="s">
        <v>281</v>
      </c>
      <c r="C17" s="415" t="s">
        <v>261</v>
      </c>
      <c r="D17" s="666" t="s">
        <v>79</v>
      </c>
      <c r="E17" s="348">
        <v>300000</v>
      </c>
      <c r="F17" s="348"/>
      <c r="G17" s="421">
        <f t="shared" si="1"/>
        <v>0</v>
      </c>
      <c r="H17" s="416" t="s">
        <v>149</v>
      </c>
      <c r="I17" s="417" t="s">
        <v>18</v>
      </c>
      <c r="J17" s="701" t="s">
        <v>792</v>
      </c>
      <c r="K17" s="788" t="s">
        <v>1069</v>
      </c>
      <c r="L17" s="417" t="s">
        <v>44</v>
      </c>
      <c r="M17" s="348"/>
      <c r="N17" s="405"/>
    </row>
    <row r="18" spans="1:14" s="837" customFormat="1" ht="15" customHeight="1" x14ac:dyDescent="0.3">
      <c r="A18" s="884">
        <v>45596</v>
      </c>
      <c r="B18" s="824" t="s">
        <v>180</v>
      </c>
      <c r="C18" s="824" t="s">
        <v>48</v>
      </c>
      <c r="D18" s="824" t="s">
        <v>14</v>
      </c>
      <c r="E18" s="885"/>
      <c r="F18" s="815">
        <v>100000</v>
      </c>
      <c r="G18" s="832">
        <f t="shared" si="1"/>
        <v>100000</v>
      </c>
      <c r="H18" s="816" t="s">
        <v>149</v>
      </c>
      <c r="I18" s="817" t="s">
        <v>18</v>
      </c>
      <c r="J18" s="818" t="s">
        <v>813</v>
      </c>
      <c r="K18" s="788" t="s">
        <v>1069</v>
      </c>
      <c r="L18" s="817" t="s">
        <v>44</v>
      </c>
      <c r="M18" s="815"/>
      <c r="N18" s="819"/>
    </row>
    <row r="19" spans="1:14" ht="15" customHeight="1" x14ac:dyDescent="0.3">
      <c r="A19" s="137">
        <v>45596</v>
      </c>
      <c r="B19" s="291" t="s">
        <v>918</v>
      </c>
      <c r="C19" s="291" t="s">
        <v>321</v>
      </c>
      <c r="D19" s="427" t="s">
        <v>14</v>
      </c>
      <c r="E19" s="124">
        <v>100000</v>
      </c>
      <c r="F19" s="124"/>
      <c r="G19" s="262">
        <f t="shared" si="1"/>
        <v>0</v>
      </c>
      <c r="H19" s="249" t="s">
        <v>149</v>
      </c>
      <c r="I19" s="126" t="s">
        <v>18</v>
      </c>
      <c r="J19" s="701" t="s">
        <v>919</v>
      </c>
      <c r="K19" s="788" t="s">
        <v>1069</v>
      </c>
      <c r="L19" s="126" t="s">
        <v>44</v>
      </c>
      <c r="M19" s="124"/>
      <c r="N19" s="353"/>
    </row>
    <row r="20" spans="1:14" s="837" customFormat="1" ht="15" customHeight="1" x14ac:dyDescent="0.3">
      <c r="A20" s="884">
        <v>45596</v>
      </c>
      <c r="B20" s="824" t="s">
        <v>180</v>
      </c>
      <c r="C20" s="824" t="s">
        <v>48</v>
      </c>
      <c r="D20" s="824" t="s">
        <v>14</v>
      </c>
      <c r="E20" s="885"/>
      <c r="F20" s="815">
        <v>24600</v>
      </c>
      <c r="G20" s="832">
        <f t="shared" si="1"/>
        <v>24600</v>
      </c>
      <c r="H20" s="816" t="s">
        <v>149</v>
      </c>
      <c r="I20" s="817" t="s">
        <v>18</v>
      </c>
      <c r="J20" s="833" t="s">
        <v>920</v>
      </c>
      <c r="K20" s="788" t="s">
        <v>1069</v>
      </c>
      <c r="L20" s="817" t="s">
        <v>44</v>
      </c>
      <c r="M20" s="815"/>
      <c r="N20" s="819"/>
    </row>
    <row r="21" spans="1:14" ht="15" customHeight="1" x14ac:dyDescent="0.3">
      <c r="A21" s="137">
        <v>45596</v>
      </c>
      <c r="B21" s="291" t="s">
        <v>922</v>
      </c>
      <c r="C21" s="291" t="s">
        <v>261</v>
      </c>
      <c r="D21" s="427" t="s">
        <v>79</v>
      </c>
      <c r="E21" s="124">
        <v>24600</v>
      </c>
      <c r="F21" s="124"/>
      <c r="G21" s="262">
        <f t="shared" si="1"/>
        <v>0</v>
      </c>
      <c r="H21" s="249" t="s">
        <v>149</v>
      </c>
      <c r="I21" s="126" t="s">
        <v>18</v>
      </c>
      <c r="J21" s="303" t="s">
        <v>921</v>
      </c>
      <c r="K21" s="788" t="s">
        <v>1069</v>
      </c>
      <c r="L21" s="126" t="s">
        <v>44</v>
      </c>
      <c r="M21" s="124"/>
      <c r="N21" s="353"/>
    </row>
    <row r="22" spans="1:14" s="837" customFormat="1" ht="15" customHeight="1" x14ac:dyDescent="0.3">
      <c r="A22" s="820">
        <v>45596</v>
      </c>
      <c r="B22" s="827" t="s">
        <v>171</v>
      </c>
      <c r="C22" s="827" t="s">
        <v>48</v>
      </c>
      <c r="D22" s="828" t="s">
        <v>14</v>
      </c>
      <c r="E22" s="815"/>
      <c r="F22" s="815">
        <v>1100000</v>
      </c>
      <c r="G22" s="832">
        <f t="shared" si="1"/>
        <v>1100000</v>
      </c>
      <c r="H22" s="816"/>
      <c r="I22" s="817"/>
      <c r="J22" s="818" t="s">
        <v>1066</v>
      </c>
      <c r="K22" s="788" t="s">
        <v>1069</v>
      </c>
      <c r="L22" s="817"/>
      <c r="M22" s="815"/>
      <c r="N22" s="819"/>
    </row>
    <row r="23" spans="1:14" s="837" customFormat="1" ht="15" customHeight="1" x14ac:dyDescent="0.3">
      <c r="A23" s="820">
        <v>45596</v>
      </c>
      <c r="B23" s="827" t="s">
        <v>171</v>
      </c>
      <c r="C23" s="827" t="s">
        <v>48</v>
      </c>
      <c r="D23" s="828" t="s">
        <v>14</v>
      </c>
      <c r="E23" s="815"/>
      <c r="F23" s="815">
        <v>20000</v>
      </c>
      <c r="G23" s="262">
        <f t="shared" si="1"/>
        <v>1120000</v>
      </c>
      <c r="H23" s="816" t="s">
        <v>149</v>
      </c>
      <c r="I23" s="817" t="s">
        <v>18</v>
      </c>
      <c r="J23" s="818" t="s">
        <v>1067</v>
      </c>
      <c r="K23" s="788" t="s">
        <v>1069</v>
      </c>
      <c r="L23" s="817" t="s">
        <v>44</v>
      </c>
      <c r="M23" s="815"/>
      <c r="N23" s="819"/>
    </row>
    <row r="24" spans="1:14" ht="15" customHeight="1" x14ac:dyDescent="0.3">
      <c r="A24" s="137">
        <v>45596</v>
      </c>
      <c r="B24" s="291" t="s">
        <v>320</v>
      </c>
      <c r="C24" s="291" t="s">
        <v>321</v>
      </c>
      <c r="D24" s="427" t="s">
        <v>14</v>
      </c>
      <c r="E24" s="124">
        <v>10000</v>
      </c>
      <c r="F24" s="124"/>
      <c r="G24" s="262">
        <f t="shared" si="1"/>
        <v>1110000</v>
      </c>
      <c r="H24" s="249" t="s">
        <v>149</v>
      </c>
      <c r="I24" s="126" t="s">
        <v>18</v>
      </c>
      <c r="J24" s="363" t="s">
        <v>920</v>
      </c>
      <c r="K24" s="788" t="s">
        <v>1069</v>
      </c>
      <c r="L24" s="126" t="s">
        <v>44</v>
      </c>
      <c r="M24" s="124"/>
      <c r="N24" s="353" t="s">
        <v>956</v>
      </c>
    </row>
    <row r="25" spans="1:14" ht="15.75" customHeight="1" thickBot="1" x14ac:dyDescent="0.35">
      <c r="A25" s="137">
        <v>45596</v>
      </c>
      <c r="B25" s="291" t="s">
        <v>320</v>
      </c>
      <c r="C25" s="291" t="s">
        <v>321</v>
      </c>
      <c r="D25" s="427" t="s">
        <v>14</v>
      </c>
      <c r="E25" s="347">
        <v>10000</v>
      </c>
      <c r="F25" s="124"/>
      <c r="G25" s="262">
        <f t="shared" si="1"/>
        <v>1100000</v>
      </c>
      <c r="H25" s="249" t="s">
        <v>149</v>
      </c>
      <c r="I25" s="126" t="s">
        <v>18</v>
      </c>
      <c r="J25" s="701" t="s">
        <v>920</v>
      </c>
      <c r="K25" s="788" t="s">
        <v>1069</v>
      </c>
      <c r="L25" s="126" t="s">
        <v>44</v>
      </c>
      <c r="M25" s="124"/>
      <c r="N25" s="353" t="s">
        <v>957</v>
      </c>
    </row>
    <row r="26" spans="1:14" ht="15" thickBot="1" x14ac:dyDescent="0.35">
      <c r="A26" s="32"/>
      <c r="B26" s="14"/>
      <c r="C26" s="14"/>
      <c r="D26" s="652"/>
      <c r="E26" s="655">
        <f>SUM(E4:E25)</f>
        <v>995600</v>
      </c>
      <c r="F26" s="656">
        <f>SUM(F4:F25)+G4</f>
        <v>2095600</v>
      </c>
      <c r="G26" s="657">
        <f>F26-E26</f>
        <v>1100000</v>
      </c>
      <c r="H26" s="403"/>
      <c r="I26" s="126"/>
      <c r="J26" s="652"/>
      <c r="K26" s="703"/>
      <c r="L26" s="126" t="s">
        <v>44</v>
      </c>
      <c r="M26" s="14"/>
      <c r="N26" s="13"/>
    </row>
    <row r="27" spans="1:14" x14ac:dyDescent="0.3">
      <c r="A27" s="32"/>
      <c r="B27" s="14"/>
      <c r="C27" s="14"/>
      <c r="D27" s="14"/>
      <c r="E27" s="653"/>
      <c r="F27" s="654"/>
      <c r="G27" s="654"/>
      <c r="H27" s="14"/>
      <c r="I27" s="14"/>
      <c r="J27" s="14"/>
      <c r="K27" s="14"/>
      <c r="L27" s="14"/>
      <c r="M27" s="14"/>
      <c r="N27" s="13"/>
    </row>
    <row r="28" spans="1:14" x14ac:dyDescent="0.3">
      <c r="A28" s="32"/>
      <c r="B28" s="14"/>
      <c r="C28" s="14"/>
      <c r="D28" s="14"/>
      <c r="E28" s="641"/>
      <c r="F28" s="640"/>
      <c r="G28" s="640"/>
      <c r="H28" s="14"/>
      <c r="I28" s="14"/>
      <c r="J28" s="14"/>
      <c r="K28" s="14"/>
      <c r="L28" s="14"/>
      <c r="M28" s="14"/>
      <c r="N28" s="13"/>
    </row>
    <row r="29" spans="1:14" x14ac:dyDescent="0.3">
      <c r="A29" s="32"/>
      <c r="B29" s="14"/>
      <c r="C29" s="14"/>
      <c r="D29" s="14"/>
      <c r="E29" s="641"/>
      <c r="F29" s="640"/>
      <c r="G29" s="640"/>
      <c r="H29" s="14"/>
      <c r="I29" s="14"/>
      <c r="J29" s="14"/>
      <c r="K29" s="14"/>
      <c r="L29" s="14"/>
      <c r="M29" s="14"/>
      <c r="N29" s="13"/>
    </row>
    <row r="30" spans="1:14" x14ac:dyDescent="0.3">
      <c r="A30" s="14"/>
      <c r="B30" s="14"/>
      <c r="C30" s="14"/>
      <c r="D30" s="14"/>
      <c r="E30" s="641"/>
      <c r="F30" s="640"/>
      <c r="G30" s="640"/>
      <c r="H30" s="14"/>
      <c r="I30" s="14"/>
      <c r="J30" s="14"/>
      <c r="K30" s="14"/>
      <c r="L30" s="14"/>
      <c r="M30" s="14"/>
      <c r="N30" s="13"/>
    </row>
    <row r="31" spans="1:14" x14ac:dyDescent="0.3">
      <c r="A31" s="14"/>
      <c r="B31" s="14"/>
      <c r="C31" s="14"/>
      <c r="D31" s="14"/>
      <c r="E31" s="641"/>
      <c r="F31" s="640"/>
      <c r="G31" s="640"/>
      <c r="H31" s="14"/>
      <c r="I31" s="14"/>
      <c r="J31" s="14"/>
      <c r="K31" s="14"/>
      <c r="L31" s="14"/>
      <c r="M31" s="14"/>
      <c r="N31" s="13"/>
    </row>
    <row r="32" spans="1:14" x14ac:dyDescent="0.3">
      <c r="A32" s="14"/>
      <c r="B32" s="14"/>
      <c r="C32" s="14"/>
      <c r="D32" s="14"/>
      <c r="E32" s="641"/>
      <c r="F32" s="640"/>
      <c r="G32" s="640"/>
      <c r="H32" s="14"/>
      <c r="I32" s="14"/>
      <c r="J32" s="14"/>
      <c r="K32" s="14"/>
      <c r="L32" s="14"/>
      <c r="M32" s="14"/>
      <c r="N32" s="13"/>
    </row>
    <row r="33" spans="1:14" x14ac:dyDescent="0.3">
      <c r="A33" s="14"/>
      <c r="B33" s="14"/>
      <c r="C33" s="14"/>
      <c r="D33" s="14"/>
      <c r="E33" s="641"/>
      <c r="F33" s="640"/>
      <c r="G33" s="640"/>
      <c r="H33" s="14"/>
      <c r="I33" s="14"/>
      <c r="J33" s="14"/>
      <c r="K33" s="14"/>
      <c r="L33" s="14"/>
      <c r="M33" s="14"/>
      <c r="N33" s="13"/>
    </row>
    <row r="34" spans="1:14" x14ac:dyDescent="0.3">
      <c r="A34" s="14"/>
      <c r="B34" s="14"/>
      <c r="C34" s="14"/>
      <c r="D34" s="14"/>
      <c r="E34" s="641"/>
      <c r="F34" s="640"/>
      <c r="G34" s="640"/>
      <c r="H34" s="14"/>
      <c r="I34" s="14"/>
      <c r="J34" s="14"/>
      <c r="K34" s="14"/>
      <c r="L34" s="14"/>
      <c r="M34" s="14"/>
      <c r="N34" s="13"/>
    </row>
    <row r="35" spans="1:14" x14ac:dyDescent="0.3">
      <c r="A35" s="14"/>
      <c r="B35" s="14"/>
      <c r="C35" s="14"/>
      <c r="D35" s="14"/>
      <c r="E35" s="641"/>
      <c r="F35" s="640"/>
      <c r="G35" s="640"/>
      <c r="H35" s="14"/>
      <c r="I35" s="14"/>
      <c r="J35" s="14"/>
      <c r="K35" s="14"/>
      <c r="L35" s="14"/>
      <c r="M35" s="14"/>
      <c r="N35" s="13"/>
    </row>
    <row r="36" spans="1:14" x14ac:dyDescent="0.3">
      <c r="A36" s="14"/>
      <c r="B36" s="14"/>
      <c r="C36" s="14"/>
      <c r="D36" s="14"/>
      <c r="E36" s="641"/>
      <c r="F36" s="640"/>
      <c r="G36" s="640"/>
      <c r="H36" s="14"/>
      <c r="I36" s="14"/>
      <c r="J36" s="14"/>
      <c r="K36" s="14"/>
      <c r="L36" s="14"/>
      <c r="M36" s="14"/>
      <c r="N36" s="13"/>
    </row>
    <row r="37" spans="1:14" x14ac:dyDescent="0.3">
      <c r="A37" s="14"/>
      <c r="B37" s="14"/>
      <c r="C37" s="14"/>
      <c r="D37" s="14"/>
      <c r="E37" s="641"/>
      <c r="F37" s="640"/>
      <c r="G37" s="640"/>
      <c r="H37" s="14"/>
      <c r="I37" s="14"/>
      <c r="J37" s="14"/>
      <c r="K37" s="14"/>
      <c r="L37" s="14"/>
      <c r="M37" s="14"/>
      <c r="N37" s="13"/>
    </row>
    <row r="38" spans="1:14" x14ac:dyDescent="0.3">
      <c r="A38" s="14"/>
      <c r="B38" s="14"/>
      <c r="C38" s="14"/>
      <c r="D38" s="14"/>
      <c r="E38" s="641"/>
      <c r="F38" s="640"/>
      <c r="G38" s="640"/>
      <c r="H38" s="14"/>
      <c r="I38" s="14"/>
      <c r="J38" s="14"/>
      <c r="K38" s="14"/>
      <c r="L38" s="14"/>
      <c r="M38" s="14"/>
      <c r="N38" s="13"/>
    </row>
    <row r="39" spans="1:14" x14ac:dyDescent="0.3">
      <c r="A39" s="14"/>
      <c r="B39" s="14"/>
      <c r="C39" s="14"/>
      <c r="D39" s="14"/>
      <c r="E39" s="641"/>
      <c r="F39" s="640"/>
      <c r="G39" s="640"/>
      <c r="H39" s="14"/>
      <c r="I39" s="14"/>
      <c r="J39" s="14"/>
      <c r="K39" s="14"/>
      <c r="L39" s="14"/>
      <c r="M39" s="14"/>
      <c r="N39" s="13"/>
    </row>
    <row r="40" spans="1:14" x14ac:dyDescent="0.3">
      <c r="A40" s="14"/>
      <c r="B40" s="14"/>
      <c r="C40" s="14"/>
      <c r="D40" s="14"/>
      <c r="E40" s="641"/>
      <c r="F40" s="640"/>
      <c r="G40" s="640"/>
      <c r="H40" s="14"/>
      <c r="I40" s="14"/>
      <c r="J40" s="14"/>
      <c r="K40" s="14"/>
      <c r="L40" s="14"/>
      <c r="M40" s="14"/>
      <c r="N40" s="13"/>
    </row>
    <row r="41" spans="1:14" x14ac:dyDescent="0.3">
      <c r="A41" s="14"/>
      <c r="B41" s="14"/>
      <c r="C41" s="14"/>
      <c r="D41" s="14"/>
      <c r="E41" s="641"/>
      <c r="F41" s="640"/>
      <c r="G41" s="640"/>
      <c r="H41" s="14"/>
      <c r="I41" s="14"/>
      <c r="J41" s="14"/>
      <c r="K41" s="14"/>
      <c r="L41" s="14"/>
      <c r="M41" s="14"/>
      <c r="N41" s="13"/>
    </row>
    <row r="42" spans="1:14" x14ac:dyDescent="0.3">
      <c r="A42" s="14"/>
      <c r="B42" s="14"/>
      <c r="C42" s="14"/>
      <c r="D42" s="14"/>
      <c r="E42" s="641"/>
      <c r="F42" s="640"/>
      <c r="G42" s="640"/>
      <c r="H42" s="14"/>
      <c r="I42" s="14"/>
      <c r="J42" s="14"/>
      <c r="K42" s="14"/>
      <c r="L42" s="14"/>
      <c r="M42" s="14"/>
      <c r="N42" s="13"/>
    </row>
    <row r="43" spans="1:14" x14ac:dyDescent="0.3">
      <c r="A43" s="14"/>
      <c r="B43" s="14"/>
      <c r="C43" s="14"/>
      <c r="D43" s="14"/>
      <c r="E43" s="640"/>
      <c r="F43" s="640"/>
      <c r="G43" s="640"/>
      <c r="H43" s="14"/>
      <c r="I43" s="14"/>
      <c r="J43" s="14"/>
      <c r="K43" s="14"/>
      <c r="L43" s="14"/>
      <c r="M43" s="14"/>
      <c r="N43" s="13"/>
    </row>
    <row r="44" spans="1:14" x14ac:dyDescent="0.3">
      <c r="A44" s="14"/>
      <c r="B44" s="14"/>
      <c r="C44" s="14"/>
      <c r="D44" s="14"/>
      <c r="E44" s="640"/>
      <c r="F44" s="640"/>
      <c r="G44" s="640"/>
      <c r="H44" s="14"/>
      <c r="I44" s="14"/>
      <c r="J44" s="14"/>
      <c r="K44" s="14"/>
      <c r="L44" s="14"/>
      <c r="M44" s="14"/>
      <c r="N44" s="13"/>
    </row>
    <row r="45" spans="1:14" x14ac:dyDescent="0.3">
      <c r="A45" s="14"/>
      <c r="B45" s="14"/>
      <c r="C45" s="14"/>
      <c r="D45" s="14"/>
      <c r="E45" s="640"/>
      <c r="F45" s="640"/>
      <c r="G45" s="640"/>
      <c r="H45" s="14"/>
      <c r="I45" s="14"/>
      <c r="J45" s="14"/>
      <c r="K45" s="14"/>
      <c r="L45" s="14"/>
      <c r="M45" s="14"/>
      <c r="N45" s="13"/>
    </row>
    <row r="46" spans="1:14" x14ac:dyDescent="0.3">
      <c r="A46" s="14"/>
      <c r="B46" s="14"/>
      <c r="C46" s="14"/>
      <c r="D46" s="14"/>
      <c r="E46" s="640"/>
      <c r="F46" s="640"/>
      <c r="G46" s="640"/>
      <c r="H46" s="14"/>
      <c r="I46" s="14"/>
      <c r="J46" s="14"/>
      <c r="K46" s="14"/>
      <c r="L46" s="14"/>
      <c r="M46" s="14"/>
      <c r="N46" s="13"/>
    </row>
    <row r="47" spans="1:14" x14ac:dyDescent="0.3">
      <c r="A47" s="14"/>
      <c r="B47" s="14"/>
      <c r="C47" s="14"/>
      <c r="D47" s="14"/>
      <c r="E47" s="640"/>
      <c r="F47" s="640"/>
      <c r="G47" s="640"/>
      <c r="H47" s="14"/>
      <c r="I47" s="14"/>
      <c r="J47" s="14"/>
      <c r="K47" s="14"/>
      <c r="L47" s="14"/>
      <c r="M47" s="14"/>
      <c r="N47" s="13"/>
    </row>
    <row r="48" spans="1:14" x14ac:dyDescent="0.3">
      <c r="A48" s="14"/>
      <c r="B48" s="14"/>
      <c r="C48" s="14"/>
      <c r="D48" s="14"/>
      <c r="E48" s="640"/>
      <c r="F48" s="640"/>
      <c r="G48" s="640"/>
      <c r="H48" s="14"/>
      <c r="I48" s="14"/>
      <c r="J48" s="14"/>
      <c r="K48" s="14"/>
      <c r="L48" s="14"/>
      <c r="M48" s="14"/>
      <c r="N48" s="13"/>
    </row>
    <row r="49" spans="1:14" x14ac:dyDescent="0.3">
      <c r="A49" s="14"/>
      <c r="B49" s="14"/>
      <c r="C49" s="14"/>
      <c r="D49" s="14"/>
      <c r="E49" s="640"/>
      <c r="F49" s="640"/>
      <c r="G49" s="640"/>
      <c r="H49" s="14"/>
      <c r="I49" s="14"/>
      <c r="J49" s="14"/>
      <c r="K49" s="14"/>
      <c r="L49" s="14"/>
      <c r="M49" s="14"/>
      <c r="N49" s="13"/>
    </row>
    <row r="50" spans="1:14" x14ac:dyDescent="0.3">
      <c r="A50" s="14"/>
      <c r="B50" s="14"/>
      <c r="C50" s="14"/>
      <c r="D50" s="14"/>
      <c r="E50" s="640"/>
      <c r="F50" s="640"/>
      <c r="G50" s="640"/>
      <c r="H50" s="14"/>
      <c r="I50" s="14"/>
      <c r="J50" s="14"/>
      <c r="K50" s="14"/>
      <c r="L50" s="14"/>
      <c r="M50" s="14"/>
      <c r="N50" s="13"/>
    </row>
    <row r="51" spans="1:14" x14ac:dyDescent="0.3">
      <c r="A51" s="14"/>
      <c r="B51" s="14"/>
      <c r="C51" s="14"/>
      <c r="D51" s="14"/>
      <c r="E51" s="640"/>
      <c r="F51" s="640"/>
      <c r="G51" s="640"/>
      <c r="H51" s="14"/>
      <c r="I51" s="14"/>
      <c r="J51" s="14"/>
      <c r="K51" s="14"/>
      <c r="L51" s="14"/>
      <c r="M51" s="14"/>
      <c r="N51" s="13"/>
    </row>
    <row r="52" spans="1:14" x14ac:dyDescent="0.3">
      <c r="A52" s="14"/>
      <c r="B52" s="14"/>
      <c r="C52" s="14"/>
      <c r="D52" s="14"/>
      <c r="E52" s="640"/>
      <c r="F52" s="640"/>
      <c r="G52" s="640"/>
      <c r="H52" s="14"/>
      <c r="I52" s="14"/>
      <c r="J52" s="14"/>
      <c r="K52" s="14"/>
      <c r="L52" s="14"/>
      <c r="M52" s="14"/>
      <c r="N52" s="13"/>
    </row>
    <row r="171" spans="8:8" x14ac:dyDescent="0.3">
      <c r="H171" s="15" t="s">
        <v>123</v>
      </c>
    </row>
    <row r="172" spans="8:8" x14ac:dyDescent="0.3">
      <c r="H172" s="15" t="s">
        <v>123</v>
      </c>
    </row>
    <row r="173" spans="8:8" x14ac:dyDescent="0.3">
      <c r="H173" s="15" t="s">
        <v>123</v>
      </c>
    </row>
    <row r="174" spans="8:8" x14ac:dyDescent="0.3">
      <c r="H174" s="15" t="s">
        <v>123</v>
      </c>
    </row>
    <row r="175" spans="8:8" x14ac:dyDescent="0.3">
      <c r="H175" s="15" t="s">
        <v>123</v>
      </c>
    </row>
  </sheetData>
  <autoFilter ref="A1:N25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54"/>
  <sheetViews>
    <sheetView topLeftCell="E1" zoomScaleNormal="100" workbookViewId="0">
      <selection activeCell="K4" sqref="K4:K149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164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714">
        <v>44835</v>
      </c>
      <c r="B4" s="715" t="s">
        <v>173</v>
      </c>
      <c r="C4" s="715"/>
      <c r="D4" s="716"/>
      <c r="E4" s="717"/>
      <c r="F4" s="717"/>
      <c r="G4" s="717">
        <v>51000</v>
      </c>
      <c r="H4" s="718"/>
      <c r="I4" s="709"/>
      <c r="J4" s="710"/>
      <c r="K4" s="788" t="s">
        <v>1069</v>
      </c>
      <c r="L4" s="711"/>
      <c r="M4" s="712"/>
      <c r="N4" s="713"/>
    </row>
    <row r="5" spans="1:14" s="11" customFormat="1" ht="13.5" customHeight="1" x14ac:dyDescent="0.3">
      <c r="A5" s="577">
        <v>45566</v>
      </c>
      <c r="B5" s="452" t="s">
        <v>171</v>
      </c>
      <c r="C5" s="452" t="s">
        <v>48</v>
      </c>
      <c r="D5" s="578" t="s">
        <v>110</v>
      </c>
      <c r="E5" s="453"/>
      <c r="F5" s="453">
        <v>50000</v>
      </c>
      <c r="G5" s="453">
        <f>G4-E5+F5</f>
        <v>101000</v>
      </c>
      <c r="H5" s="455" t="s">
        <v>163</v>
      </c>
      <c r="I5" s="455" t="s">
        <v>18</v>
      </c>
      <c r="J5" s="394" t="s">
        <v>193</v>
      </c>
      <c r="K5" s="788" t="s">
        <v>1069</v>
      </c>
      <c r="L5" s="452" t="s">
        <v>44</v>
      </c>
      <c r="M5" s="579"/>
      <c r="N5" s="454"/>
    </row>
    <row r="6" spans="1:14" s="11" customFormat="1" ht="13.5" customHeight="1" x14ac:dyDescent="0.3">
      <c r="A6" s="665">
        <v>45566</v>
      </c>
      <c r="B6" s="415" t="s">
        <v>111</v>
      </c>
      <c r="C6" s="415" t="s">
        <v>112</v>
      </c>
      <c r="D6" s="666" t="s">
        <v>110</v>
      </c>
      <c r="E6" s="124">
        <v>15000</v>
      </c>
      <c r="F6" s="124"/>
      <c r="G6" s="124">
        <f t="shared" ref="G6" si="0">G5-E6+F6</f>
        <v>86000</v>
      </c>
      <c r="H6" s="249" t="s">
        <v>163</v>
      </c>
      <c r="I6" s="249" t="s">
        <v>18</v>
      </c>
      <c r="J6" s="303" t="s">
        <v>174</v>
      </c>
      <c r="K6" s="788" t="s">
        <v>1069</v>
      </c>
      <c r="L6" s="291" t="s">
        <v>44</v>
      </c>
      <c r="M6" s="352"/>
      <c r="N6" s="353" t="s">
        <v>151</v>
      </c>
    </row>
    <row r="7" spans="1:14" x14ac:dyDescent="0.3">
      <c r="A7" s="665">
        <v>45566</v>
      </c>
      <c r="B7" s="415" t="s">
        <v>111</v>
      </c>
      <c r="C7" s="415" t="s">
        <v>112</v>
      </c>
      <c r="D7" s="666" t="s">
        <v>110</v>
      </c>
      <c r="E7" s="124">
        <v>10000</v>
      </c>
      <c r="F7" s="124"/>
      <c r="G7" s="124">
        <f>G6-E7+F7</f>
        <v>76000</v>
      </c>
      <c r="H7" s="249" t="s">
        <v>163</v>
      </c>
      <c r="I7" s="126" t="s">
        <v>18</v>
      </c>
      <c r="J7" s="303" t="s">
        <v>193</v>
      </c>
      <c r="K7" s="788" t="s">
        <v>1069</v>
      </c>
      <c r="L7" s="126" t="s">
        <v>44</v>
      </c>
      <c r="M7" s="126"/>
      <c r="N7" s="353" t="s">
        <v>209</v>
      </c>
    </row>
    <row r="8" spans="1:14" x14ac:dyDescent="0.3">
      <c r="A8" s="665">
        <v>45566</v>
      </c>
      <c r="B8" s="291" t="s">
        <v>111</v>
      </c>
      <c r="C8" s="291" t="s">
        <v>112</v>
      </c>
      <c r="D8" s="427" t="s">
        <v>110</v>
      </c>
      <c r="E8" s="124">
        <v>20000</v>
      </c>
      <c r="F8" s="124"/>
      <c r="G8" s="124">
        <f t="shared" ref="G8:G44" si="1">G7-E8+F8</f>
        <v>56000</v>
      </c>
      <c r="H8" s="249" t="s">
        <v>163</v>
      </c>
      <c r="I8" s="126" t="s">
        <v>18</v>
      </c>
      <c r="J8" s="303" t="s">
        <v>193</v>
      </c>
      <c r="K8" s="788" t="s">
        <v>1069</v>
      </c>
      <c r="L8" s="126" t="s">
        <v>44</v>
      </c>
      <c r="M8" s="126"/>
      <c r="N8" s="353" t="s">
        <v>219</v>
      </c>
    </row>
    <row r="9" spans="1:14" x14ac:dyDescent="0.3">
      <c r="A9" s="665">
        <v>45567</v>
      </c>
      <c r="B9" s="415" t="s">
        <v>156</v>
      </c>
      <c r="C9" s="415" t="s">
        <v>48</v>
      </c>
      <c r="D9" s="666" t="s">
        <v>110</v>
      </c>
      <c r="E9" s="124"/>
      <c r="F9" s="124">
        <v>-5000</v>
      </c>
      <c r="G9" s="124">
        <f t="shared" si="1"/>
        <v>51000</v>
      </c>
      <c r="H9" s="249" t="s">
        <v>163</v>
      </c>
      <c r="I9" s="126" t="s">
        <v>18</v>
      </c>
      <c r="J9" s="303" t="s">
        <v>193</v>
      </c>
      <c r="K9" s="788" t="s">
        <v>1069</v>
      </c>
      <c r="L9" s="126" t="s">
        <v>44</v>
      </c>
      <c r="M9" s="126"/>
      <c r="N9" s="353"/>
    </row>
    <row r="10" spans="1:14" x14ac:dyDescent="0.3">
      <c r="A10" s="812">
        <v>45567</v>
      </c>
      <c r="B10" s="813" t="s">
        <v>171</v>
      </c>
      <c r="C10" s="813" t="s">
        <v>48</v>
      </c>
      <c r="D10" s="814" t="s">
        <v>110</v>
      </c>
      <c r="E10" s="815"/>
      <c r="F10" s="815">
        <v>67000</v>
      </c>
      <c r="G10" s="815">
        <f t="shared" si="1"/>
        <v>118000</v>
      </c>
      <c r="H10" s="249" t="s">
        <v>163</v>
      </c>
      <c r="I10" s="817" t="s">
        <v>18</v>
      </c>
      <c r="J10" s="818" t="s">
        <v>224</v>
      </c>
      <c r="K10" s="788" t="s">
        <v>1069</v>
      </c>
      <c r="L10" s="817" t="s">
        <v>44</v>
      </c>
      <c r="M10" s="817"/>
      <c r="N10" s="819"/>
    </row>
    <row r="11" spans="1:14" x14ac:dyDescent="0.3">
      <c r="A11" s="665">
        <v>45567</v>
      </c>
      <c r="B11" s="415" t="s">
        <v>111</v>
      </c>
      <c r="C11" s="415" t="s">
        <v>112</v>
      </c>
      <c r="D11" s="666" t="s">
        <v>110</v>
      </c>
      <c r="E11" s="124">
        <v>15000</v>
      </c>
      <c r="F11" s="124"/>
      <c r="G11" s="124">
        <f t="shared" si="1"/>
        <v>103000</v>
      </c>
      <c r="H11" s="249" t="s">
        <v>163</v>
      </c>
      <c r="I11" s="126" t="s">
        <v>18</v>
      </c>
      <c r="J11" s="303" t="s">
        <v>224</v>
      </c>
      <c r="K11" s="788" t="s">
        <v>1069</v>
      </c>
      <c r="L11" s="126" t="s">
        <v>44</v>
      </c>
      <c r="M11" s="126"/>
      <c r="N11" s="353" t="s">
        <v>151</v>
      </c>
    </row>
    <row r="12" spans="1:14" x14ac:dyDescent="0.3">
      <c r="A12" s="665">
        <v>45567</v>
      </c>
      <c r="B12" s="415" t="s">
        <v>111</v>
      </c>
      <c r="C12" s="415" t="s">
        <v>112</v>
      </c>
      <c r="D12" s="666" t="s">
        <v>110</v>
      </c>
      <c r="E12" s="131">
        <v>10000</v>
      </c>
      <c r="F12" s="131"/>
      <c r="G12" s="131">
        <f t="shared" si="1"/>
        <v>93000</v>
      </c>
      <c r="H12" s="249" t="s">
        <v>163</v>
      </c>
      <c r="I12" s="126" t="s">
        <v>18</v>
      </c>
      <c r="J12" s="303" t="s">
        <v>224</v>
      </c>
      <c r="K12" s="788" t="s">
        <v>1069</v>
      </c>
      <c r="L12" s="126" t="s">
        <v>44</v>
      </c>
      <c r="M12" s="126"/>
      <c r="N12" s="353" t="s">
        <v>235</v>
      </c>
    </row>
    <row r="13" spans="1:14" x14ac:dyDescent="0.3">
      <c r="A13" s="665">
        <v>45567</v>
      </c>
      <c r="B13" s="415" t="s">
        <v>111</v>
      </c>
      <c r="C13" s="415" t="s">
        <v>112</v>
      </c>
      <c r="D13" s="666" t="s">
        <v>110</v>
      </c>
      <c r="E13" s="129">
        <v>14000</v>
      </c>
      <c r="F13" s="124"/>
      <c r="G13" s="131">
        <f t="shared" si="1"/>
        <v>79000</v>
      </c>
      <c r="H13" s="249" t="s">
        <v>163</v>
      </c>
      <c r="I13" s="126" t="s">
        <v>18</v>
      </c>
      <c r="J13" s="303" t="s">
        <v>224</v>
      </c>
      <c r="K13" s="788" t="s">
        <v>1069</v>
      </c>
      <c r="L13" s="126" t="s">
        <v>44</v>
      </c>
      <c r="M13" s="126"/>
      <c r="N13" s="353" t="s">
        <v>236</v>
      </c>
    </row>
    <row r="14" spans="1:14" x14ac:dyDescent="0.3">
      <c r="A14" s="665">
        <v>45567</v>
      </c>
      <c r="B14" s="415" t="s">
        <v>111</v>
      </c>
      <c r="C14" s="415" t="s">
        <v>112</v>
      </c>
      <c r="D14" s="666" t="s">
        <v>110</v>
      </c>
      <c r="E14" s="347">
        <v>7000</v>
      </c>
      <c r="F14" s="398"/>
      <c r="G14" s="131">
        <f t="shared" si="1"/>
        <v>72000</v>
      </c>
      <c r="H14" s="249" t="s">
        <v>163</v>
      </c>
      <c r="I14" s="126" t="s">
        <v>18</v>
      </c>
      <c r="J14" s="303" t="s">
        <v>224</v>
      </c>
      <c r="K14" s="788" t="s">
        <v>1069</v>
      </c>
      <c r="L14" s="126" t="s">
        <v>44</v>
      </c>
      <c r="M14" s="126"/>
      <c r="N14" s="81" t="s">
        <v>237</v>
      </c>
    </row>
    <row r="15" spans="1:14" x14ac:dyDescent="0.3">
      <c r="A15" s="665">
        <v>45567</v>
      </c>
      <c r="B15" s="415" t="s">
        <v>111</v>
      </c>
      <c r="C15" s="415" t="s">
        <v>112</v>
      </c>
      <c r="D15" s="666" t="s">
        <v>110</v>
      </c>
      <c r="E15" s="124">
        <v>10000</v>
      </c>
      <c r="F15" s="398"/>
      <c r="G15" s="131">
        <f t="shared" si="1"/>
        <v>62000</v>
      </c>
      <c r="H15" s="249" t="s">
        <v>163</v>
      </c>
      <c r="I15" s="126" t="s">
        <v>18</v>
      </c>
      <c r="J15" s="303" t="s">
        <v>224</v>
      </c>
      <c r="K15" s="788" t="s">
        <v>1069</v>
      </c>
      <c r="L15" s="126" t="s">
        <v>44</v>
      </c>
      <c r="M15" s="126"/>
      <c r="N15" s="81" t="s">
        <v>238</v>
      </c>
    </row>
    <row r="16" spans="1:14" x14ac:dyDescent="0.3">
      <c r="A16" s="665">
        <v>45567</v>
      </c>
      <c r="B16" s="415" t="s">
        <v>111</v>
      </c>
      <c r="C16" s="415" t="s">
        <v>112</v>
      </c>
      <c r="D16" s="666" t="s">
        <v>110</v>
      </c>
      <c r="E16" s="124">
        <v>7000</v>
      </c>
      <c r="F16" s="398"/>
      <c r="G16" s="131">
        <f t="shared" si="1"/>
        <v>55000</v>
      </c>
      <c r="H16" s="249" t="s">
        <v>163</v>
      </c>
      <c r="I16" s="126" t="s">
        <v>18</v>
      </c>
      <c r="J16" s="303" t="s">
        <v>224</v>
      </c>
      <c r="K16" s="788" t="s">
        <v>1069</v>
      </c>
      <c r="L16" s="126" t="s">
        <v>44</v>
      </c>
      <c r="M16" s="126"/>
      <c r="N16" s="81" t="s">
        <v>239</v>
      </c>
    </row>
    <row r="17" spans="1:14" x14ac:dyDescent="0.3">
      <c r="A17" s="665">
        <v>45567</v>
      </c>
      <c r="B17" s="415" t="s">
        <v>111</v>
      </c>
      <c r="C17" s="415" t="s">
        <v>112</v>
      </c>
      <c r="D17" s="666" t="s">
        <v>110</v>
      </c>
      <c r="E17" s="580">
        <v>6000</v>
      </c>
      <c r="F17" s="398"/>
      <c r="G17" s="131">
        <f t="shared" si="1"/>
        <v>49000</v>
      </c>
      <c r="H17" s="249" t="s">
        <v>163</v>
      </c>
      <c r="I17" s="126" t="s">
        <v>18</v>
      </c>
      <c r="J17" s="303" t="s">
        <v>224</v>
      </c>
      <c r="K17" s="788" t="s">
        <v>1069</v>
      </c>
      <c r="L17" s="126" t="s">
        <v>44</v>
      </c>
      <c r="M17" s="126"/>
      <c r="N17" s="81" t="s">
        <v>240</v>
      </c>
    </row>
    <row r="18" spans="1:14" x14ac:dyDescent="0.3">
      <c r="A18" s="137">
        <v>45568</v>
      </c>
      <c r="B18" s="415" t="s">
        <v>241</v>
      </c>
      <c r="C18" s="415" t="s">
        <v>48</v>
      </c>
      <c r="D18" s="666" t="s">
        <v>110</v>
      </c>
      <c r="E18" s="580"/>
      <c r="F18" s="398">
        <v>2000</v>
      </c>
      <c r="G18" s="131">
        <f>G17-E18+F18</f>
        <v>51000</v>
      </c>
      <c r="H18" s="249" t="s">
        <v>163</v>
      </c>
      <c r="I18" s="126" t="s">
        <v>18</v>
      </c>
      <c r="J18" s="303" t="s">
        <v>224</v>
      </c>
      <c r="K18" s="788" t="s">
        <v>1069</v>
      </c>
      <c r="L18" s="126" t="s">
        <v>44</v>
      </c>
      <c r="M18" s="126"/>
      <c r="N18" s="81"/>
    </row>
    <row r="19" spans="1:14" x14ac:dyDescent="0.3">
      <c r="A19" s="820">
        <v>45568</v>
      </c>
      <c r="B19" s="813" t="s">
        <v>171</v>
      </c>
      <c r="C19" s="813" t="s">
        <v>48</v>
      </c>
      <c r="D19" s="814" t="s">
        <v>110</v>
      </c>
      <c r="E19" s="821"/>
      <c r="F19" s="822">
        <v>75000</v>
      </c>
      <c r="G19" s="823">
        <f t="shared" si="1"/>
        <v>126000</v>
      </c>
      <c r="H19" s="249" t="s">
        <v>163</v>
      </c>
      <c r="I19" s="817" t="s">
        <v>18</v>
      </c>
      <c r="J19" s="818" t="s">
        <v>251</v>
      </c>
      <c r="K19" s="788" t="s">
        <v>1069</v>
      </c>
      <c r="L19" s="817" t="s">
        <v>44</v>
      </c>
      <c r="M19" s="126"/>
      <c r="N19" s="81"/>
    </row>
    <row r="20" spans="1:14" x14ac:dyDescent="0.3">
      <c r="A20" s="137">
        <v>45568</v>
      </c>
      <c r="B20" s="415" t="s">
        <v>111</v>
      </c>
      <c r="C20" s="415" t="s">
        <v>112</v>
      </c>
      <c r="D20" s="666" t="s">
        <v>110</v>
      </c>
      <c r="E20" s="580">
        <v>15000</v>
      </c>
      <c r="F20" s="398"/>
      <c r="G20" s="131">
        <f t="shared" si="1"/>
        <v>111000</v>
      </c>
      <c r="H20" s="249" t="s">
        <v>163</v>
      </c>
      <c r="I20" s="126" t="s">
        <v>18</v>
      </c>
      <c r="J20" s="303" t="s">
        <v>251</v>
      </c>
      <c r="K20" s="788" t="s">
        <v>1069</v>
      </c>
      <c r="L20" s="126" t="s">
        <v>44</v>
      </c>
      <c r="M20" s="126"/>
      <c r="N20" s="81" t="s">
        <v>213</v>
      </c>
    </row>
    <row r="21" spans="1:14" x14ac:dyDescent="0.3">
      <c r="A21" s="137">
        <v>45568</v>
      </c>
      <c r="B21" s="415" t="s">
        <v>111</v>
      </c>
      <c r="C21" s="415" t="s">
        <v>112</v>
      </c>
      <c r="D21" s="666" t="s">
        <v>110</v>
      </c>
      <c r="E21" s="580">
        <v>8000</v>
      </c>
      <c r="F21" s="398"/>
      <c r="G21" s="131">
        <f t="shared" si="1"/>
        <v>103000</v>
      </c>
      <c r="H21" s="249" t="s">
        <v>163</v>
      </c>
      <c r="I21" s="126" t="s">
        <v>18</v>
      </c>
      <c r="J21" s="303" t="s">
        <v>251</v>
      </c>
      <c r="K21" s="788" t="s">
        <v>1069</v>
      </c>
      <c r="L21" s="126" t="s">
        <v>44</v>
      </c>
      <c r="M21" s="126"/>
      <c r="N21" s="81" t="s">
        <v>254</v>
      </c>
    </row>
    <row r="22" spans="1:14" x14ac:dyDescent="0.3">
      <c r="A22" s="137">
        <v>45568</v>
      </c>
      <c r="B22" s="415" t="s">
        <v>111</v>
      </c>
      <c r="C22" s="415" t="s">
        <v>112</v>
      </c>
      <c r="D22" s="666" t="s">
        <v>110</v>
      </c>
      <c r="E22" s="580">
        <v>6000</v>
      </c>
      <c r="F22" s="398"/>
      <c r="G22" s="131">
        <f t="shared" si="1"/>
        <v>97000</v>
      </c>
      <c r="H22" s="249" t="s">
        <v>163</v>
      </c>
      <c r="I22" s="126" t="s">
        <v>18</v>
      </c>
      <c r="J22" s="303" t="s">
        <v>251</v>
      </c>
      <c r="K22" s="788" t="s">
        <v>1069</v>
      </c>
      <c r="L22" s="126" t="s">
        <v>44</v>
      </c>
      <c r="M22" s="126"/>
      <c r="N22" s="81" t="s">
        <v>255</v>
      </c>
    </row>
    <row r="23" spans="1:14" x14ac:dyDescent="0.3">
      <c r="A23" s="406">
        <v>45568</v>
      </c>
      <c r="B23" s="415" t="s">
        <v>111</v>
      </c>
      <c r="C23" s="415" t="s">
        <v>112</v>
      </c>
      <c r="D23" s="666" t="s">
        <v>110</v>
      </c>
      <c r="E23" s="580">
        <v>14000</v>
      </c>
      <c r="F23" s="398"/>
      <c r="G23" s="131">
        <f t="shared" si="1"/>
        <v>83000</v>
      </c>
      <c r="H23" s="249" t="s">
        <v>163</v>
      </c>
      <c r="I23" s="126" t="s">
        <v>18</v>
      </c>
      <c r="J23" s="303" t="s">
        <v>251</v>
      </c>
      <c r="K23" s="788" t="s">
        <v>1069</v>
      </c>
      <c r="L23" s="126" t="s">
        <v>44</v>
      </c>
      <c r="M23" s="126"/>
      <c r="N23" s="81" t="s">
        <v>256</v>
      </c>
    </row>
    <row r="24" spans="1:14" x14ac:dyDescent="0.3">
      <c r="A24" s="406">
        <v>45568</v>
      </c>
      <c r="B24" s="415" t="s">
        <v>111</v>
      </c>
      <c r="C24" s="415" t="s">
        <v>112</v>
      </c>
      <c r="D24" s="666" t="s">
        <v>110</v>
      </c>
      <c r="E24" s="580">
        <v>11000</v>
      </c>
      <c r="F24" s="398"/>
      <c r="G24" s="131">
        <f>G23-E24+F24</f>
        <v>72000</v>
      </c>
      <c r="H24" s="249" t="s">
        <v>163</v>
      </c>
      <c r="I24" s="126" t="s">
        <v>18</v>
      </c>
      <c r="J24" s="303" t="s">
        <v>251</v>
      </c>
      <c r="K24" s="788" t="s">
        <v>1069</v>
      </c>
      <c r="L24" s="126" t="s">
        <v>44</v>
      </c>
      <c r="M24" s="126"/>
      <c r="N24" s="81" t="s">
        <v>257</v>
      </c>
    </row>
    <row r="25" spans="1:14" x14ac:dyDescent="0.3">
      <c r="A25" s="406">
        <v>45568</v>
      </c>
      <c r="B25" s="415" t="s">
        <v>111</v>
      </c>
      <c r="C25" s="415" t="s">
        <v>112</v>
      </c>
      <c r="D25" s="666" t="s">
        <v>110</v>
      </c>
      <c r="E25" s="580">
        <v>18000</v>
      </c>
      <c r="F25" s="398"/>
      <c r="G25" s="131">
        <f t="shared" si="1"/>
        <v>54000</v>
      </c>
      <c r="H25" s="249" t="s">
        <v>163</v>
      </c>
      <c r="I25" s="126" t="s">
        <v>18</v>
      </c>
      <c r="J25" s="303" t="s">
        <v>251</v>
      </c>
      <c r="K25" s="788" t="s">
        <v>1069</v>
      </c>
      <c r="L25" s="126" t="s">
        <v>44</v>
      </c>
      <c r="M25" s="126"/>
      <c r="N25" s="81" t="s">
        <v>258</v>
      </c>
    </row>
    <row r="26" spans="1:14" x14ac:dyDescent="0.3">
      <c r="A26" s="406">
        <v>45568</v>
      </c>
      <c r="B26" s="415" t="s">
        <v>218</v>
      </c>
      <c r="C26" s="415" t="s">
        <v>48</v>
      </c>
      <c r="D26" s="666" t="s">
        <v>110</v>
      </c>
      <c r="E26" s="398"/>
      <c r="F26" s="398">
        <v>-3000</v>
      </c>
      <c r="G26" s="131">
        <f t="shared" si="1"/>
        <v>51000</v>
      </c>
      <c r="H26" s="249" t="s">
        <v>163</v>
      </c>
      <c r="I26" s="126" t="s">
        <v>18</v>
      </c>
      <c r="J26" s="303" t="s">
        <v>251</v>
      </c>
      <c r="K26" s="788" t="s">
        <v>1069</v>
      </c>
      <c r="L26" s="126" t="s">
        <v>44</v>
      </c>
      <c r="M26" s="126"/>
      <c r="N26" s="81"/>
    </row>
    <row r="27" spans="1:14" x14ac:dyDescent="0.3">
      <c r="A27" s="826">
        <v>45569</v>
      </c>
      <c r="B27" s="813" t="s">
        <v>171</v>
      </c>
      <c r="C27" s="813" t="s">
        <v>48</v>
      </c>
      <c r="D27" s="814" t="s">
        <v>110</v>
      </c>
      <c r="E27" s="822"/>
      <c r="F27" s="822">
        <v>85000</v>
      </c>
      <c r="G27" s="823">
        <f t="shared" si="1"/>
        <v>136000</v>
      </c>
      <c r="H27" s="249" t="s">
        <v>163</v>
      </c>
      <c r="I27" s="817" t="s">
        <v>18</v>
      </c>
      <c r="J27" s="818" t="s">
        <v>274</v>
      </c>
      <c r="K27" s="788" t="s">
        <v>1069</v>
      </c>
      <c r="L27" s="817" t="s">
        <v>44</v>
      </c>
      <c r="M27" s="817"/>
      <c r="N27" s="824"/>
    </row>
    <row r="28" spans="1:14" x14ac:dyDescent="0.3">
      <c r="A28" s="406">
        <v>45569</v>
      </c>
      <c r="B28" s="291" t="s">
        <v>111</v>
      </c>
      <c r="C28" s="291" t="s">
        <v>112</v>
      </c>
      <c r="D28" s="427" t="s">
        <v>110</v>
      </c>
      <c r="E28" s="398">
        <v>15000</v>
      </c>
      <c r="F28" s="398"/>
      <c r="G28" s="131">
        <f t="shared" si="1"/>
        <v>121000</v>
      </c>
      <c r="H28" s="249" t="s">
        <v>163</v>
      </c>
      <c r="I28" s="126" t="s">
        <v>18</v>
      </c>
      <c r="J28" s="303" t="s">
        <v>274</v>
      </c>
      <c r="K28" s="788" t="s">
        <v>1069</v>
      </c>
      <c r="L28" s="126" t="s">
        <v>44</v>
      </c>
      <c r="M28" s="126"/>
      <c r="N28" s="81" t="s">
        <v>213</v>
      </c>
    </row>
    <row r="29" spans="1:14" x14ac:dyDescent="0.3">
      <c r="A29" s="406">
        <v>45569</v>
      </c>
      <c r="B29" s="415" t="s">
        <v>111</v>
      </c>
      <c r="C29" s="415" t="s">
        <v>112</v>
      </c>
      <c r="D29" s="666" t="s">
        <v>110</v>
      </c>
      <c r="E29" s="398">
        <v>9000</v>
      </c>
      <c r="F29" s="398"/>
      <c r="G29" s="131">
        <f t="shared" si="1"/>
        <v>112000</v>
      </c>
      <c r="H29" s="249" t="s">
        <v>163</v>
      </c>
      <c r="I29" s="126" t="s">
        <v>18</v>
      </c>
      <c r="J29" s="303" t="s">
        <v>274</v>
      </c>
      <c r="K29" s="788" t="s">
        <v>1069</v>
      </c>
      <c r="L29" s="126" t="s">
        <v>44</v>
      </c>
      <c r="M29" s="126"/>
      <c r="N29" s="81" t="s">
        <v>288</v>
      </c>
    </row>
    <row r="30" spans="1:14" x14ac:dyDescent="0.3">
      <c r="A30" s="406">
        <v>45569</v>
      </c>
      <c r="B30" s="415" t="s">
        <v>111</v>
      </c>
      <c r="C30" s="415" t="s">
        <v>112</v>
      </c>
      <c r="D30" s="666" t="s">
        <v>110</v>
      </c>
      <c r="E30" s="398">
        <v>10000</v>
      </c>
      <c r="F30" s="398"/>
      <c r="G30" s="131">
        <f>G29-E30+F30</f>
        <v>102000</v>
      </c>
      <c r="H30" s="249" t="s">
        <v>163</v>
      </c>
      <c r="I30" s="126" t="s">
        <v>18</v>
      </c>
      <c r="J30" s="303" t="s">
        <v>274</v>
      </c>
      <c r="K30" s="788" t="s">
        <v>1069</v>
      </c>
      <c r="L30" s="126" t="s">
        <v>44</v>
      </c>
      <c r="M30" s="126"/>
      <c r="N30" s="81" t="s">
        <v>289</v>
      </c>
    </row>
    <row r="31" spans="1:14" x14ac:dyDescent="0.3">
      <c r="A31" s="406">
        <v>45569</v>
      </c>
      <c r="B31" s="126" t="s">
        <v>111</v>
      </c>
      <c r="C31" s="126" t="s">
        <v>112</v>
      </c>
      <c r="D31" s="126" t="s">
        <v>110</v>
      </c>
      <c r="E31" s="398">
        <v>11000</v>
      </c>
      <c r="F31" s="398"/>
      <c r="G31" s="131">
        <f t="shared" si="1"/>
        <v>91000</v>
      </c>
      <c r="H31" s="249" t="s">
        <v>163</v>
      </c>
      <c r="I31" s="126" t="s">
        <v>18</v>
      </c>
      <c r="J31" s="303" t="s">
        <v>274</v>
      </c>
      <c r="K31" s="788" t="s">
        <v>1069</v>
      </c>
      <c r="L31" s="126" t="s">
        <v>44</v>
      </c>
      <c r="M31" s="126"/>
      <c r="N31" s="81" t="s">
        <v>290</v>
      </c>
    </row>
    <row r="32" spans="1:14" x14ac:dyDescent="0.3">
      <c r="A32" s="406">
        <v>45569</v>
      </c>
      <c r="B32" s="415" t="s">
        <v>111</v>
      </c>
      <c r="C32" s="415" t="s">
        <v>112</v>
      </c>
      <c r="D32" s="666" t="s">
        <v>110</v>
      </c>
      <c r="E32" s="398">
        <v>18000</v>
      </c>
      <c r="F32" s="398"/>
      <c r="G32" s="131">
        <f t="shared" si="1"/>
        <v>73000</v>
      </c>
      <c r="H32" s="249" t="s">
        <v>163</v>
      </c>
      <c r="I32" s="126" t="s">
        <v>18</v>
      </c>
      <c r="J32" s="303" t="s">
        <v>274</v>
      </c>
      <c r="K32" s="788" t="s">
        <v>1069</v>
      </c>
      <c r="L32" s="126" t="s">
        <v>44</v>
      </c>
      <c r="M32" s="126"/>
      <c r="N32" s="81" t="s">
        <v>291</v>
      </c>
    </row>
    <row r="33" spans="1:14" x14ac:dyDescent="0.3">
      <c r="A33" s="406">
        <v>45569</v>
      </c>
      <c r="B33" s="415" t="s">
        <v>285</v>
      </c>
      <c r="C33" s="415" t="s">
        <v>286</v>
      </c>
      <c r="D33" s="666" t="s">
        <v>79</v>
      </c>
      <c r="E33" s="398">
        <v>30000</v>
      </c>
      <c r="F33" s="398"/>
      <c r="G33" s="131">
        <f t="shared" si="1"/>
        <v>43000</v>
      </c>
      <c r="H33" s="249" t="s">
        <v>163</v>
      </c>
      <c r="I33" s="126" t="s">
        <v>18</v>
      </c>
      <c r="J33" s="303" t="s">
        <v>274</v>
      </c>
      <c r="K33" s="788" t="s">
        <v>1069</v>
      </c>
      <c r="L33" s="126" t="s">
        <v>44</v>
      </c>
      <c r="M33" s="126"/>
      <c r="N33" s="81"/>
    </row>
    <row r="34" spans="1:14" x14ac:dyDescent="0.3">
      <c r="A34" s="406">
        <v>45569</v>
      </c>
      <c r="B34" s="415" t="s">
        <v>241</v>
      </c>
      <c r="C34" s="415" t="s">
        <v>48</v>
      </c>
      <c r="D34" s="666" t="s">
        <v>110</v>
      </c>
      <c r="E34" s="398"/>
      <c r="F34" s="398">
        <v>8000</v>
      </c>
      <c r="G34" s="131">
        <f t="shared" si="1"/>
        <v>51000</v>
      </c>
      <c r="H34" s="126" t="s">
        <v>163</v>
      </c>
      <c r="I34" s="126" t="s">
        <v>18</v>
      </c>
      <c r="J34" s="303" t="s">
        <v>274</v>
      </c>
      <c r="K34" s="788" t="s">
        <v>1069</v>
      </c>
      <c r="L34" s="126" t="s">
        <v>44</v>
      </c>
      <c r="M34" s="126"/>
      <c r="N34" s="81"/>
    </row>
    <row r="35" spans="1:14" x14ac:dyDescent="0.3">
      <c r="A35" s="826">
        <v>45570</v>
      </c>
      <c r="B35" s="813" t="s">
        <v>171</v>
      </c>
      <c r="C35" s="813" t="s">
        <v>48</v>
      </c>
      <c r="D35" s="814" t="s">
        <v>110</v>
      </c>
      <c r="E35" s="822"/>
      <c r="F35" s="822">
        <v>30000</v>
      </c>
      <c r="G35" s="823">
        <f t="shared" si="1"/>
        <v>81000</v>
      </c>
      <c r="H35" s="817" t="s">
        <v>163</v>
      </c>
      <c r="I35" s="817" t="s">
        <v>18</v>
      </c>
      <c r="J35" s="818" t="s">
        <v>287</v>
      </c>
      <c r="K35" s="788" t="s">
        <v>1069</v>
      </c>
      <c r="L35" s="817" t="s">
        <v>44</v>
      </c>
      <c r="M35" s="817"/>
      <c r="N35" s="824"/>
    </row>
    <row r="36" spans="1:14" x14ac:dyDescent="0.3">
      <c r="A36" s="406">
        <v>45570</v>
      </c>
      <c r="B36" s="415" t="s">
        <v>111</v>
      </c>
      <c r="C36" s="415" t="s">
        <v>112</v>
      </c>
      <c r="D36" s="666" t="s">
        <v>110</v>
      </c>
      <c r="E36" s="398">
        <v>15000</v>
      </c>
      <c r="F36" s="398"/>
      <c r="G36" s="131">
        <f t="shared" si="1"/>
        <v>66000</v>
      </c>
      <c r="H36" s="126" t="s">
        <v>163</v>
      </c>
      <c r="I36" s="126" t="s">
        <v>18</v>
      </c>
      <c r="J36" s="303" t="s">
        <v>287</v>
      </c>
      <c r="K36" s="788" t="s">
        <v>1069</v>
      </c>
      <c r="L36" s="126" t="s">
        <v>44</v>
      </c>
      <c r="M36" s="126"/>
      <c r="N36" s="81" t="s">
        <v>213</v>
      </c>
    </row>
    <row r="37" spans="1:14" x14ac:dyDescent="0.3">
      <c r="A37" s="406">
        <v>45570</v>
      </c>
      <c r="B37" s="415" t="s">
        <v>111</v>
      </c>
      <c r="C37" s="415" t="s">
        <v>112</v>
      </c>
      <c r="D37" s="666" t="s">
        <v>110</v>
      </c>
      <c r="E37" s="398">
        <v>15000</v>
      </c>
      <c r="F37" s="398"/>
      <c r="G37" s="131">
        <f t="shared" si="1"/>
        <v>51000</v>
      </c>
      <c r="H37" s="126" t="s">
        <v>163</v>
      </c>
      <c r="I37" s="126" t="s">
        <v>18</v>
      </c>
      <c r="J37" s="303" t="s">
        <v>287</v>
      </c>
      <c r="K37" s="788" t="s">
        <v>1069</v>
      </c>
      <c r="L37" s="126" t="s">
        <v>44</v>
      </c>
      <c r="M37" s="126"/>
      <c r="N37" s="81" t="s">
        <v>217</v>
      </c>
    </row>
    <row r="38" spans="1:14" s="837" customFormat="1" x14ac:dyDescent="0.3">
      <c r="A38" s="826">
        <v>45572</v>
      </c>
      <c r="B38" s="813" t="s">
        <v>171</v>
      </c>
      <c r="C38" s="813" t="s">
        <v>48</v>
      </c>
      <c r="D38" s="814" t="s">
        <v>117</v>
      </c>
      <c r="E38" s="822"/>
      <c r="F38" s="822">
        <v>60000</v>
      </c>
      <c r="G38" s="823">
        <f t="shared" si="1"/>
        <v>111000</v>
      </c>
      <c r="H38" s="817" t="s">
        <v>163</v>
      </c>
      <c r="I38" s="817" t="s">
        <v>18</v>
      </c>
      <c r="J38" s="818" t="s">
        <v>345</v>
      </c>
      <c r="K38" s="788" t="s">
        <v>1069</v>
      </c>
      <c r="L38" s="817" t="s">
        <v>44</v>
      </c>
      <c r="M38" s="817"/>
      <c r="N38" s="824"/>
    </row>
    <row r="39" spans="1:14" x14ac:dyDescent="0.3">
      <c r="A39" s="406">
        <v>45572</v>
      </c>
      <c r="B39" s="415" t="s">
        <v>111</v>
      </c>
      <c r="C39" s="415" t="s">
        <v>321</v>
      </c>
      <c r="D39" s="666" t="s">
        <v>110</v>
      </c>
      <c r="E39" s="398">
        <v>15000</v>
      </c>
      <c r="F39" s="398"/>
      <c r="G39" s="131">
        <f>G38-E39+F39</f>
        <v>96000</v>
      </c>
      <c r="H39" s="126" t="s">
        <v>163</v>
      </c>
      <c r="I39" s="126" t="s">
        <v>18</v>
      </c>
      <c r="J39" s="303" t="s">
        <v>345</v>
      </c>
      <c r="K39" s="788" t="s">
        <v>1069</v>
      </c>
      <c r="L39" s="126" t="s">
        <v>44</v>
      </c>
      <c r="M39" s="126"/>
      <c r="N39" s="81" t="s">
        <v>271</v>
      </c>
    </row>
    <row r="40" spans="1:14" x14ac:dyDescent="0.3">
      <c r="A40" s="406">
        <v>45572</v>
      </c>
      <c r="B40" s="126" t="s">
        <v>111</v>
      </c>
      <c r="C40" s="415" t="s">
        <v>321</v>
      </c>
      <c r="D40" s="126" t="s">
        <v>110</v>
      </c>
      <c r="E40" s="398">
        <v>10000</v>
      </c>
      <c r="F40" s="398"/>
      <c r="G40" s="131">
        <f t="shared" si="1"/>
        <v>86000</v>
      </c>
      <c r="H40" s="126" t="s">
        <v>163</v>
      </c>
      <c r="I40" s="126" t="s">
        <v>18</v>
      </c>
      <c r="J40" s="303" t="s">
        <v>345</v>
      </c>
      <c r="K40" s="788" t="s">
        <v>1069</v>
      </c>
      <c r="L40" s="126" t="s">
        <v>44</v>
      </c>
      <c r="M40" s="126"/>
      <c r="N40" s="81" t="s">
        <v>346</v>
      </c>
    </row>
    <row r="41" spans="1:14" x14ac:dyDescent="0.3">
      <c r="A41" s="406">
        <v>45572</v>
      </c>
      <c r="B41" s="415" t="s">
        <v>111</v>
      </c>
      <c r="C41" s="415" t="s">
        <v>321</v>
      </c>
      <c r="D41" s="666" t="s">
        <v>110</v>
      </c>
      <c r="E41" s="398">
        <v>9000</v>
      </c>
      <c r="F41" s="398"/>
      <c r="G41" s="131">
        <f t="shared" si="1"/>
        <v>77000</v>
      </c>
      <c r="H41" s="126" t="s">
        <v>163</v>
      </c>
      <c r="I41" s="126" t="s">
        <v>18</v>
      </c>
      <c r="J41" s="303" t="s">
        <v>345</v>
      </c>
      <c r="K41" s="788" t="s">
        <v>1069</v>
      </c>
      <c r="L41" s="126" t="s">
        <v>44</v>
      </c>
      <c r="M41" s="126"/>
      <c r="N41" s="81" t="s">
        <v>347</v>
      </c>
    </row>
    <row r="42" spans="1:14" x14ac:dyDescent="0.3">
      <c r="A42" s="406">
        <v>45572</v>
      </c>
      <c r="B42" s="415" t="s">
        <v>111</v>
      </c>
      <c r="C42" s="415" t="s">
        <v>321</v>
      </c>
      <c r="D42" s="666" t="s">
        <v>110</v>
      </c>
      <c r="E42" s="398">
        <v>10000</v>
      </c>
      <c r="F42" s="398"/>
      <c r="G42" s="131">
        <f t="shared" si="1"/>
        <v>67000</v>
      </c>
      <c r="H42" s="126" t="s">
        <v>163</v>
      </c>
      <c r="I42" s="126" t="s">
        <v>18</v>
      </c>
      <c r="J42" s="303" t="s">
        <v>345</v>
      </c>
      <c r="K42" s="788" t="s">
        <v>1069</v>
      </c>
      <c r="L42" s="126" t="s">
        <v>44</v>
      </c>
      <c r="M42" s="126"/>
      <c r="N42" s="81" t="s">
        <v>175</v>
      </c>
    </row>
    <row r="43" spans="1:14" x14ac:dyDescent="0.3">
      <c r="A43" s="406">
        <v>45572</v>
      </c>
      <c r="B43" s="415" t="s">
        <v>111</v>
      </c>
      <c r="C43" s="415" t="s">
        <v>321</v>
      </c>
      <c r="D43" s="666" t="s">
        <v>110</v>
      </c>
      <c r="E43" s="398">
        <v>15000</v>
      </c>
      <c r="F43" s="398"/>
      <c r="G43" s="131">
        <f t="shared" si="1"/>
        <v>52000</v>
      </c>
      <c r="H43" s="126" t="s">
        <v>163</v>
      </c>
      <c r="I43" s="126" t="s">
        <v>18</v>
      </c>
      <c r="J43" s="303" t="s">
        <v>345</v>
      </c>
      <c r="K43" s="788" t="s">
        <v>1069</v>
      </c>
      <c r="L43" s="126" t="s">
        <v>44</v>
      </c>
      <c r="M43" s="126"/>
      <c r="N43" s="81" t="s">
        <v>150</v>
      </c>
    </row>
    <row r="44" spans="1:14" x14ac:dyDescent="0.3">
      <c r="A44" s="406">
        <v>45572</v>
      </c>
      <c r="B44" s="415" t="s">
        <v>218</v>
      </c>
      <c r="C44" s="415" t="s">
        <v>48</v>
      </c>
      <c r="D44" s="666" t="s">
        <v>110</v>
      </c>
      <c r="E44" s="398"/>
      <c r="F44" s="398">
        <v>-1000</v>
      </c>
      <c r="G44" s="131">
        <f t="shared" si="1"/>
        <v>51000</v>
      </c>
      <c r="H44" s="126" t="s">
        <v>163</v>
      </c>
      <c r="I44" s="126" t="s">
        <v>18</v>
      </c>
      <c r="J44" s="303" t="s">
        <v>345</v>
      </c>
      <c r="K44" s="788" t="s">
        <v>1069</v>
      </c>
      <c r="L44" s="126" t="s">
        <v>44</v>
      </c>
      <c r="M44" s="126"/>
      <c r="N44" s="81"/>
    </row>
    <row r="45" spans="1:14" s="837" customFormat="1" x14ac:dyDescent="0.3">
      <c r="A45" s="826">
        <v>45573</v>
      </c>
      <c r="B45" s="813" t="s">
        <v>171</v>
      </c>
      <c r="C45" s="813" t="s">
        <v>48</v>
      </c>
      <c r="D45" s="814" t="s">
        <v>110</v>
      </c>
      <c r="E45" s="822"/>
      <c r="F45" s="822">
        <v>50000</v>
      </c>
      <c r="G45" s="823">
        <f>G44-E45+F45</f>
        <v>101000</v>
      </c>
      <c r="H45" s="817" t="s">
        <v>163</v>
      </c>
      <c r="I45" s="817" t="s">
        <v>18</v>
      </c>
      <c r="J45" s="818" t="s">
        <v>348</v>
      </c>
      <c r="K45" s="788" t="s">
        <v>1069</v>
      </c>
      <c r="L45" s="817" t="s">
        <v>44</v>
      </c>
      <c r="M45" s="817"/>
      <c r="N45" s="824"/>
    </row>
    <row r="46" spans="1:14" x14ac:dyDescent="0.3">
      <c r="A46" s="406">
        <v>45573</v>
      </c>
      <c r="B46" s="415" t="s">
        <v>111</v>
      </c>
      <c r="C46" s="415" t="s">
        <v>112</v>
      </c>
      <c r="D46" s="666" t="s">
        <v>110</v>
      </c>
      <c r="E46" s="398">
        <v>15000</v>
      </c>
      <c r="F46" s="398"/>
      <c r="G46" s="131">
        <f t="shared" ref="G46:G109" si="2">G45-E46+F46</f>
        <v>86000</v>
      </c>
      <c r="H46" s="126" t="s">
        <v>163</v>
      </c>
      <c r="I46" s="126" t="s">
        <v>18</v>
      </c>
      <c r="J46" s="303" t="s">
        <v>348</v>
      </c>
      <c r="K46" s="788" t="s">
        <v>1069</v>
      </c>
      <c r="L46" s="126" t="s">
        <v>44</v>
      </c>
      <c r="M46" s="126"/>
      <c r="N46" s="81" t="s">
        <v>213</v>
      </c>
    </row>
    <row r="47" spans="1:14" x14ac:dyDescent="0.3">
      <c r="A47" s="406">
        <v>45573</v>
      </c>
      <c r="B47" s="415" t="s">
        <v>111</v>
      </c>
      <c r="C47" s="415" t="s">
        <v>112</v>
      </c>
      <c r="D47" s="666" t="s">
        <v>110</v>
      </c>
      <c r="E47" s="398">
        <v>10000</v>
      </c>
      <c r="F47" s="398"/>
      <c r="G47" s="131">
        <f t="shared" si="2"/>
        <v>76000</v>
      </c>
      <c r="H47" s="126" t="s">
        <v>163</v>
      </c>
      <c r="I47" s="126" t="s">
        <v>18</v>
      </c>
      <c r="J47" s="303" t="s">
        <v>348</v>
      </c>
      <c r="K47" s="788" t="s">
        <v>1069</v>
      </c>
      <c r="L47" s="126" t="s">
        <v>44</v>
      </c>
      <c r="M47" s="126"/>
      <c r="N47" s="81" t="s">
        <v>349</v>
      </c>
    </row>
    <row r="48" spans="1:14" x14ac:dyDescent="0.3">
      <c r="A48" s="406">
        <v>45573</v>
      </c>
      <c r="B48" s="415" t="s">
        <v>111</v>
      </c>
      <c r="C48" s="415" t="s">
        <v>112</v>
      </c>
      <c r="D48" s="666" t="s">
        <v>110</v>
      </c>
      <c r="E48" s="398">
        <v>10000</v>
      </c>
      <c r="F48" s="398"/>
      <c r="G48" s="131">
        <f t="shared" si="2"/>
        <v>66000</v>
      </c>
      <c r="H48" s="126" t="s">
        <v>163</v>
      </c>
      <c r="I48" s="126" t="s">
        <v>18</v>
      </c>
      <c r="J48" s="303" t="s">
        <v>348</v>
      </c>
      <c r="K48" s="788" t="s">
        <v>1069</v>
      </c>
      <c r="L48" s="126" t="s">
        <v>44</v>
      </c>
      <c r="M48" s="126"/>
      <c r="N48" s="81" t="s">
        <v>350</v>
      </c>
    </row>
    <row r="49" spans="1:14" x14ac:dyDescent="0.3">
      <c r="A49" s="406">
        <v>45573</v>
      </c>
      <c r="B49" s="415" t="s">
        <v>111</v>
      </c>
      <c r="C49" s="415" t="s">
        <v>112</v>
      </c>
      <c r="D49" s="666" t="s">
        <v>110</v>
      </c>
      <c r="E49" s="398">
        <v>15000</v>
      </c>
      <c r="F49" s="398"/>
      <c r="G49" s="131">
        <f t="shared" si="2"/>
        <v>51000</v>
      </c>
      <c r="H49" s="126" t="s">
        <v>163</v>
      </c>
      <c r="I49" s="126" t="s">
        <v>18</v>
      </c>
      <c r="J49" s="303" t="s">
        <v>348</v>
      </c>
      <c r="K49" s="788" t="s">
        <v>1069</v>
      </c>
      <c r="L49" s="126" t="s">
        <v>44</v>
      </c>
      <c r="M49" s="126"/>
      <c r="N49" s="81" t="s">
        <v>351</v>
      </c>
    </row>
    <row r="50" spans="1:14" s="837" customFormat="1" x14ac:dyDescent="0.3">
      <c r="A50" s="826">
        <v>45575</v>
      </c>
      <c r="B50" s="813" t="s">
        <v>171</v>
      </c>
      <c r="C50" s="813" t="s">
        <v>48</v>
      </c>
      <c r="D50" s="814" t="s">
        <v>110</v>
      </c>
      <c r="E50" s="822"/>
      <c r="F50" s="822">
        <v>70000</v>
      </c>
      <c r="G50" s="823">
        <f t="shared" si="2"/>
        <v>121000</v>
      </c>
      <c r="H50" s="817" t="s">
        <v>163</v>
      </c>
      <c r="I50" s="817" t="s">
        <v>18</v>
      </c>
      <c r="J50" s="818" t="s">
        <v>375</v>
      </c>
      <c r="K50" s="788" t="s">
        <v>1069</v>
      </c>
      <c r="L50" s="817" t="s">
        <v>44</v>
      </c>
      <c r="M50" s="817"/>
      <c r="N50" s="824"/>
    </row>
    <row r="51" spans="1:14" x14ac:dyDescent="0.3">
      <c r="A51" s="406">
        <v>45575</v>
      </c>
      <c r="B51" s="415" t="s">
        <v>111</v>
      </c>
      <c r="C51" s="415" t="s">
        <v>112</v>
      </c>
      <c r="D51" s="666" t="s">
        <v>110</v>
      </c>
      <c r="E51" s="398">
        <v>15000</v>
      </c>
      <c r="F51" s="398"/>
      <c r="G51" s="131">
        <f t="shared" si="2"/>
        <v>106000</v>
      </c>
      <c r="H51" s="126" t="s">
        <v>163</v>
      </c>
      <c r="I51" s="126" t="s">
        <v>18</v>
      </c>
      <c r="J51" s="303" t="s">
        <v>375</v>
      </c>
      <c r="K51" s="788" t="s">
        <v>1069</v>
      </c>
      <c r="L51" s="126" t="s">
        <v>44</v>
      </c>
      <c r="M51" s="126"/>
      <c r="N51" s="81" t="s">
        <v>151</v>
      </c>
    </row>
    <row r="52" spans="1:14" x14ac:dyDescent="0.3">
      <c r="A52" s="406">
        <v>45575</v>
      </c>
      <c r="B52" s="415" t="s">
        <v>111</v>
      </c>
      <c r="C52" s="415" t="s">
        <v>112</v>
      </c>
      <c r="D52" s="666" t="s">
        <v>110</v>
      </c>
      <c r="E52" s="398">
        <v>10000</v>
      </c>
      <c r="F52" s="398"/>
      <c r="G52" s="131">
        <f t="shared" si="2"/>
        <v>96000</v>
      </c>
      <c r="H52" s="126" t="s">
        <v>163</v>
      </c>
      <c r="I52" s="126" t="s">
        <v>18</v>
      </c>
      <c r="J52" s="303" t="s">
        <v>375</v>
      </c>
      <c r="K52" s="788" t="s">
        <v>1069</v>
      </c>
      <c r="L52" s="126" t="s">
        <v>44</v>
      </c>
      <c r="M52" s="126"/>
      <c r="N52" s="81" t="s">
        <v>380</v>
      </c>
    </row>
    <row r="53" spans="1:14" x14ac:dyDescent="0.3">
      <c r="A53" s="406">
        <v>45575</v>
      </c>
      <c r="B53" s="415" t="s">
        <v>111</v>
      </c>
      <c r="C53" s="415" t="s">
        <v>112</v>
      </c>
      <c r="D53" s="666" t="s">
        <v>110</v>
      </c>
      <c r="E53" s="398">
        <v>10000</v>
      </c>
      <c r="F53" s="398"/>
      <c r="G53" s="131">
        <f t="shared" si="2"/>
        <v>86000</v>
      </c>
      <c r="H53" s="126" t="s">
        <v>163</v>
      </c>
      <c r="I53" s="126" t="s">
        <v>18</v>
      </c>
      <c r="J53" s="303" t="s">
        <v>375</v>
      </c>
      <c r="K53" s="788" t="s">
        <v>1069</v>
      </c>
      <c r="L53" s="126" t="s">
        <v>44</v>
      </c>
      <c r="M53" s="126"/>
      <c r="N53" s="81" t="s">
        <v>175</v>
      </c>
    </row>
    <row r="54" spans="1:14" x14ac:dyDescent="0.3">
      <c r="A54" s="406">
        <v>45575</v>
      </c>
      <c r="B54" s="415" t="s">
        <v>111</v>
      </c>
      <c r="C54" s="415" t="s">
        <v>112</v>
      </c>
      <c r="D54" s="666" t="s">
        <v>110</v>
      </c>
      <c r="E54" s="398">
        <v>15000</v>
      </c>
      <c r="F54" s="398"/>
      <c r="G54" s="131">
        <f t="shared" si="2"/>
        <v>71000</v>
      </c>
      <c r="H54" s="126" t="s">
        <v>163</v>
      </c>
      <c r="I54" s="126" t="s">
        <v>18</v>
      </c>
      <c r="J54" s="303" t="s">
        <v>375</v>
      </c>
      <c r="K54" s="788" t="s">
        <v>1069</v>
      </c>
      <c r="L54" s="126" t="s">
        <v>44</v>
      </c>
      <c r="M54" s="126"/>
      <c r="N54" s="81" t="s">
        <v>150</v>
      </c>
    </row>
    <row r="55" spans="1:14" x14ac:dyDescent="0.3">
      <c r="A55" s="406">
        <v>45575</v>
      </c>
      <c r="B55" s="415" t="s">
        <v>379</v>
      </c>
      <c r="C55" s="415" t="s">
        <v>48</v>
      </c>
      <c r="D55" s="666" t="s">
        <v>110</v>
      </c>
      <c r="E55" s="398"/>
      <c r="F55" s="398">
        <v>-20000</v>
      </c>
      <c r="G55" s="131">
        <f t="shared" si="2"/>
        <v>51000</v>
      </c>
      <c r="H55" s="126" t="s">
        <v>163</v>
      </c>
      <c r="I55" s="126" t="s">
        <v>18</v>
      </c>
      <c r="J55" s="303" t="s">
        <v>375</v>
      </c>
      <c r="K55" s="788" t="s">
        <v>1069</v>
      </c>
      <c r="L55" s="126" t="s">
        <v>44</v>
      </c>
      <c r="M55" s="126"/>
      <c r="N55" s="81"/>
    </row>
    <row r="56" spans="1:14" s="837" customFormat="1" x14ac:dyDescent="0.3">
      <c r="A56" s="826">
        <v>45576</v>
      </c>
      <c r="B56" s="813" t="s">
        <v>171</v>
      </c>
      <c r="C56" s="813" t="s">
        <v>48</v>
      </c>
      <c r="D56" s="814" t="s">
        <v>110</v>
      </c>
      <c r="E56" s="822"/>
      <c r="F56" s="822">
        <v>75000</v>
      </c>
      <c r="G56" s="823">
        <f t="shared" si="2"/>
        <v>126000</v>
      </c>
      <c r="H56" s="817" t="s">
        <v>163</v>
      </c>
      <c r="I56" s="817" t="s">
        <v>18</v>
      </c>
      <c r="J56" s="818" t="s">
        <v>394</v>
      </c>
      <c r="K56" s="788" t="s">
        <v>1069</v>
      </c>
      <c r="L56" s="817" t="s">
        <v>44</v>
      </c>
      <c r="M56" s="817"/>
      <c r="N56" s="824"/>
    </row>
    <row r="57" spans="1:14" x14ac:dyDescent="0.3">
      <c r="A57" s="406">
        <v>45576</v>
      </c>
      <c r="B57" s="415" t="s">
        <v>111</v>
      </c>
      <c r="C57" s="415" t="s">
        <v>112</v>
      </c>
      <c r="D57" s="666" t="s">
        <v>110</v>
      </c>
      <c r="E57" s="398">
        <v>15000</v>
      </c>
      <c r="F57" s="398"/>
      <c r="G57" s="131">
        <f t="shared" si="2"/>
        <v>111000</v>
      </c>
      <c r="H57" s="126" t="s">
        <v>163</v>
      </c>
      <c r="I57" s="126" t="s">
        <v>18</v>
      </c>
      <c r="J57" s="303" t="s">
        <v>394</v>
      </c>
      <c r="K57" s="788" t="s">
        <v>1069</v>
      </c>
      <c r="L57" s="126" t="s">
        <v>44</v>
      </c>
      <c r="M57" s="126"/>
      <c r="N57" s="81" t="s">
        <v>151</v>
      </c>
    </row>
    <row r="58" spans="1:14" x14ac:dyDescent="0.3">
      <c r="A58" s="406">
        <v>45576</v>
      </c>
      <c r="B58" s="415" t="s">
        <v>111</v>
      </c>
      <c r="C58" s="415" t="s">
        <v>112</v>
      </c>
      <c r="D58" s="666" t="s">
        <v>110</v>
      </c>
      <c r="E58" s="398">
        <v>19000</v>
      </c>
      <c r="F58" s="398"/>
      <c r="G58" s="131">
        <f t="shared" si="2"/>
        <v>92000</v>
      </c>
      <c r="H58" s="126" t="s">
        <v>163</v>
      </c>
      <c r="I58" s="126" t="s">
        <v>18</v>
      </c>
      <c r="J58" s="303" t="s">
        <v>394</v>
      </c>
      <c r="K58" s="788" t="s">
        <v>1069</v>
      </c>
      <c r="L58" s="126" t="s">
        <v>44</v>
      </c>
      <c r="M58" s="126"/>
      <c r="N58" s="81" t="s">
        <v>933</v>
      </c>
    </row>
    <row r="59" spans="1:14" x14ac:dyDescent="0.3">
      <c r="A59" s="406">
        <v>45576</v>
      </c>
      <c r="B59" s="415" t="s">
        <v>111</v>
      </c>
      <c r="C59" s="415" t="s">
        <v>112</v>
      </c>
      <c r="D59" s="666" t="s">
        <v>110</v>
      </c>
      <c r="E59" s="398">
        <v>16000</v>
      </c>
      <c r="F59" s="398"/>
      <c r="G59" s="131">
        <f t="shared" si="2"/>
        <v>76000</v>
      </c>
      <c r="H59" s="126" t="s">
        <v>163</v>
      </c>
      <c r="I59" s="126" t="s">
        <v>18</v>
      </c>
      <c r="J59" s="303" t="s">
        <v>394</v>
      </c>
      <c r="K59" s="788" t="s">
        <v>1069</v>
      </c>
      <c r="L59" s="126" t="s">
        <v>44</v>
      </c>
      <c r="M59" s="126"/>
      <c r="N59" s="81" t="s">
        <v>934</v>
      </c>
    </row>
    <row r="60" spans="1:14" x14ac:dyDescent="0.3">
      <c r="A60" s="406">
        <v>45576</v>
      </c>
      <c r="B60" s="415" t="s">
        <v>111</v>
      </c>
      <c r="C60" s="415" t="s">
        <v>112</v>
      </c>
      <c r="D60" s="666" t="s">
        <v>110</v>
      </c>
      <c r="E60" s="398">
        <v>15000</v>
      </c>
      <c r="F60" s="398"/>
      <c r="G60" s="131">
        <f t="shared" si="2"/>
        <v>61000</v>
      </c>
      <c r="H60" s="126" t="s">
        <v>163</v>
      </c>
      <c r="I60" s="126" t="s">
        <v>18</v>
      </c>
      <c r="J60" s="303" t="s">
        <v>394</v>
      </c>
      <c r="K60" s="788" t="s">
        <v>1069</v>
      </c>
      <c r="L60" s="126" t="s">
        <v>44</v>
      </c>
      <c r="M60" s="126"/>
      <c r="N60" s="81" t="s">
        <v>935</v>
      </c>
    </row>
    <row r="61" spans="1:14" x14ac:dyDescent="0.3">
      <c r="A61" s="406">
        <v>45576</v>
      </c>
      <c r="B61" s="415" t="s">
        <v>111</v>
      </c>
      <c r="C61" s="415" t="s">
        <v>112</v>
      </c>
      <c r="D61" s="666" t="s">
        <v>110</v>
      </c>
      <c r="E61" s="398">
        <v>23000</v>
      </c>
      <c r="F61" s="398"/>
      <c r="G61" s="131">
        <f t="shared" si="2"/>
        <v>38000</v>
      </c>
      <c r="H61" s="126" t="s">
        <v>163</v>
      </c>
      <c r="I61" s="126" t="s">
        <v>18</v>
      </c>
      <c r="J61" s="303" t="s">
        <v>394</v>
      </c>
      <c r="K61" s="788" t="s">
        <v>1069</v>
      </c>
      <c r="L61" s="126" t="s">
        <v>44</v>
      </c>
      <c r="M61" s="126"/>
      <c r="N61" s="81" t="s">
        <v>936</v>
      </c>
    </row>
    <row r="62" spans="1:14" x14ac:dyDescent="0.3">
      <c r="A62" s="406">
        <v>45576</v>
      </c>
      <c r="B62" s="415" t="s">
        <v>241</v>
      </c>
      <c r="C62" s="415" t="s">
        <v>48</v>
      </c>
      <c r="D62" s="666" t="s">
        <v>110</v>
      </c>
      <c r="E62" s="398"/>
      <c r="F62" s="398">
        <v>13000</v>
      </c>
      <c r="G62" s="131">
        <f t="shared" si="2"/>
        <v>51000</v>
      </c>
      <c r="H62" s="126" t="s">
        <v>163</v>
      </c>
      <c r="I62" s="126" t="s">
        <v>18</v>
      </c>
      <c r="J62" s="303" t="s">
        <v>394</v>
      </c>
      <c r="K62" s="788" t="s">
        <v>1069</v>
      </c>
      <c r="L62" s="126" t="s">
        <v>44</v>
      </c>
      <c r="M62" s="126"/>
      <c r="N62" s="81"/>
    </row>
    <row r="63" spans="1:14" s="837" customFormat="1" x14ac:dyDescent="0.3">
      <c r="A63" s="826">
        <v>45579</v>
      </c>
      <c r="B63" s="813" t="s">
        <v>171</v>
      </c>
      <c r="C63" s="813" t="s">
        <v>48</v>
      </c>
      <c r="D63" s="814" t="s">
        <v>110</v>
      </c>
      <c r="E63" s="822"/>
      <c r="F63" s="822">
        <v>80000</v>
      </c>
      <c r="G63" s="823">
        <f t="shared" si="2"/>
        <v>131000</v>
      </c>
      <c r="H63" s="817" t="s">
        <v>163</v>
      </c>
      <c r="I63" s="817" t="s">
        <v>18</v>
      </c>
      <c r="J63" s="818" t="s">
        <v>448</v>
      </c>
      <c r="K63" s="788" t="s">
        <v>1069</v>
      </c>
      <c r="L63" s="817" t="s">
        <v>44</v>
      </c>
      <c r="M63" s="817"/>
      <c r="N63" s="824"/>
    </row>
    <row r="64" spans="1:14" x14ac:dyDescent="0.3">
      <c r="A64" s="406">
        <v>45579</v>
      </c>
      <c r="B64" s="415" t="s">
        <v>111</v>
      </c>
      <c r="C64" s="415" t="s">
        <v>112</v>
      </c>
      <c r="D64" s="666" t="s">
        <v>110</v>
      </c>
      <c r="E64" s="398">
        <v>15000</v>
      </c>
      <c r="F64" s="398"/>
      <c r="G64" s="131">
        <f t="shared" si="2"/>
        <v>116000</v>
      </c>
      <c r="H64" s="126" t="s">
        <v>163</v>
      </c>
      <c r="I64" s="126" t="s">
        <v>18</v>
      </c>
      <c r="J64" s="303" t="s">
        <v>448</v>
      </c>
      <c r="K64" s="788" t="s">
        <v>1069</v>
      </c>
      <c r="L64" s="126" t="s">
        <v>44</v>
      </c>
      <c r="M64" s="126"/>
      <c r="N64" s="81" t="s">
        <v>151</v>
      </c>
    </row>
    <row r="65" spans="1:14" x14ac:dyDescent="0.3">
      <c r="A65" s="406">
        <v>45579</v>
      </c>
      <c r="B65" s="415" t="s">
        <v>111</v>
      </c>
      <c r="C65" s="415" t="s">
        <v>112</v>
      </c>
      <c r="D65" s="666" t="s">
        <v>110</v>
      </c>
      <c r="E65" s="398">
        <v>25000</v>
      </c>
      <c r="F65" s="398"/>
      <c r="G65" s="131">
        <f t="shared" si="2"/>
        <v>91000</v>
      </c>
      <c r="H65" s="126" t="s">
        <v>163</v>
      </c>
      <c r="I65" s="126" t="s">
        <v>18</v>
      </c>
      <c r="J65" s="303" t="s">
        <v>448</v>
      </c>
      <c r="K65" s="788" t="s">
        <v>1069</v>
      </c>
      <c r="L65" s="126" t="s">
        <v>44</v>
      </c>
      <c r="M65" s="126"/>
      <c r="N65" s="81" t="s">
        <v>449</v>
      </c>
    </row>
    <row r="66" spans="1:14" x14ac:dyDescent="0.3">
      <c r="A66" s="406">
        <v>45579</v>
      </c>
      <c r="B66" s="415" t="s">
        <v>111</v>
      </c>
      <c r="C66" s="415" t="s">
        <v>112</v>
      </c>
      <c r="D66" s="666" t="s">
        <v>110</v>
      </c>
      <c r="E66" s="398">
        <v>10000</v>
      </c>
      <c r="F66" s="398"/>
      <c r="G66" s="131">
        <f>G65-E66+F66</f>
        <v>81000</v>
      </c>
      <c r="H66" s="126" t="s">
        <v>163</v>
      </c>
      <c r="I66" s="126" t="s">
        <v>18</v>
      </c>
      <c r="J66" s="303" t="s">
        <v>448</v>
      </c>
      <c r="K66" s="788" t="s">
        <v>1069</v>
      </c>
      <c r="L66" s="126" t="s">
        <v>44</v>
      </c>
      <c r="M66" s="126"/>
      <c r="N66" s="81" t="s">
        <v>450</v>
      </c>
    </row>
    <row r="67" spans="1:14" x14ac:dyDescent="0.3">
      <c r="A67" s="406">
        <v>45579</v>
      </c>
      <c r="B67" s="415" t="s">
        <v>111</v>
      </c>
      <c r="C67" s="415" t="s">
        <v>112</v>
      </c>
      <c r="D67" s="666" t="s">
        <v>110</v>
      </c>
      <c r="E67" s="398">
        <v>5000</v>
      </c>
      <c r="F67" s="398"/>
      <c r="G67" s="131">
        <f t="shared" si="2"/>
        <v>76000</v>
      </c>
      <c r="H67" s="126" t="s">
        <v>163</v>
      </c>
      <c r="I67" s="126" t="s">
        <v>18</v>
      </c>
      <c r="J67" s="303" t="s">
        <v>448</v>
      </c>
      <c r="K67" s="788" t="s">
        <v>1069</v>
      </c>
      <c r="L67" s="126" t="s">
        <v>44</v>
      </c>
      <c r="M67" s="126"/>
      <c r="N67" s="81" t="s">
        <v>451</v>
      </c>
    </row>
    <row r="68" spans="1:14" x14ac:dyDescent="0.3">
      <c r="A68" s="406">
        <v>45579</v>
      </c>
      <c r="B68" s="415" t="s">
        <v>111</v>
      </c>
      <c r="C68" s="415" t="s">
        <v>112</v>
      </c>
      <c r="D68" s="666" t="s">
        <v>110</v>
      </c>
      <c r="E68" s="398">
        <v>25000</v>
      </c>
      <c r="F68" s="398"/>
      <c r="G68" s="131">
        <f t="shared" si="2"/>
        <v>51000</v>
      </c>
      <c r="H68" s="126" t="s">
        <v>163</v>
      </c>
      <c r="I68" s="126" t="s">
        <v>18</v>
      </c>
      <c r="J68" s="303" t="s">
        <v>448</v>
      </c>
      <c r="K68" s="788" t="s">
        <v>1069</v>
      </c>
      <c r="L68" s="126" t="s">
        <v>44</v>
      </c>
      <c r="M68" s="126"/>
      <c r="N68" s="81" t="s">
        <v>452</v>
      </c>
    </row>
    <row r="69" spans="1:14" s="837" customFormat="1" x14ac:dyDescent="0.3">
      <c r="A69" s="826">
        <v>45580</v>
      </c>
      <c r="B69" s="813" t="s">
        <v>171</v>
      </c>
      <c r="C69" s="813" t="s">
        <v>48</v>
      </c>
      <c r="D69" s="814" t="s">
        <v>110</v>
      </c>
      <c r="E69" s="822"/>
      <c r="F69" s="822">
        <v>50000</v>
      </c>
      <c r="G69" s="823">
        <f t="shared" si="2"/>
        <v>101000</v>
      </c>
      <c r="H69" s="817" t="s">
        <v>163</v>
      </c>
      <c r="I69" s="817" t="s">
        <v>18</v>
      </c>
      <c r="J69" s="818" t="s">
        <v>471</v>
      </c>
      <c r="K69" s="788" t="s">
        <v>1069</v>
      </c>
      <c r="L69" s="817" t="s">
        <v>44</v>
      </c>
      <c r="M69" s="817"/>
      <c r="N69" s="824"/>
    </row>
    <row r="70" spans="1:14" x14ac:dyDescent="0.3">
      <c r="A70" s="406">
        <v>45580</v>
      </c>
      <c r="B70" s="415" t="s">
        <v>111</v>
      </c>
      <c r="C70" s="415" t="s">
        <v>112</v>
      </c>
      <c r="D70" s="666" t="s">
        <v>110</v>
      </c>
      <c r="E70" s="398">
        <v>15000</v>
      </c>
      <c r="F70" s="398"/>
      <c r="G70" s="131">
        <f t="shared" si="2"/>
        <v>86000</v>
      </c>
      <c r="H70" s="126" t="s">
        <v>163</v>
      </c>
      <c r="I70" s="126" t="s">
        <v>18</v>
      </c>
      <c r="J70" s="303" t="s">
        <v>471</v>
      </c>
      <c r="K70" s="788" t="s">
        <v>1069</v>
      </c>
      <c r="L70" s="126" t="s">
        <v>44</v>
      </c>
      <c r="M70" s="126"/>
      <c r="N70" s="81" t="s">
        <v>150</v>
      </c>
    </row>
    <row r="71" spans="1:14" x14ac:dyDescent="0.3">
      <c r="A71" s="406">
        <v>45580</v>
      </c>
      <c r="B71" s="415" t="s">
        <v>111</v>
      </c>
      <c r="C71" s="415" t="s">
        <v>112</v>
      </c>
      <c r="D71" s="666" t="s">
        <v>110</v>
      </c>
      <c r="E71" s="398">
        <v>5000</v>
      </c>
      <c r="F71" s="398"/>
      <c r="G71" s="131">
        <f t="shared" si="2"/>
        <v>81000</v>
      </c>
      <c r="H71" s="126" t="s">
        <v>163</v>
      </c>
      <c r="I71" s="126" t="s">
        <v>18</v>
      </c>
      <c r="J71" s="303" t="s">
        <v>471</v>
      </c>
      <c r="K71" s="788" t="s">
        <v>1069</v>
      </c>
      <c r="L71" s="126" t="s">
        <v>44</v>
      </c>
      <c r="M71" s="126"/>
      <c r="N71" s="81" t="s">
        <v>488</v>
      </c>
    </row>
    <row r="72" spans="1:14" x14ac:dyDescent="0.3">
      <c r="A72" s="406">
        <v>45580</v>
      </c>
      <c r="B72" s="415" t="s">
        <v>111</v>
      </c>
      <c r="C72" s="415" t="s">
        <v>112</v>
      </c>
      <c r="D72" s="666" t="s">
        <v>110</v>
      </c>
      <c r="E72" s="398">
        <v>5000</v>
      </c>
      <c r="F72" s="398"/>
      <c r="G72" s="131">
        <f t="shared" si="2"/>
        <v>76000</v>
      </c>
      <c r="H72" s="126" t="s">
        <v>163</v>
      </c>
      <c r="I72" s="126" t="s">
        <v>18</v>
      </c>
      <c r="J72" s="303" t="s">
        <v>471</v>
      </c>
      <c r="K72" s="788" t="s">
        <v>1069</v>
      </c>
      <c r="L72" s="126" t="s">
        <v>44</v>
      </c>
      <c r="M72" s="126"/>
      <c r="N72" s="81" t="s">
        <v>489</v>
      </c>
    </row>
    <row r="73" spans="1:14" x14ac:dyDescent="0.3">
      <c r="A73" s="406">
        <v>45580</v>
      </c>
      <c r="B73" s="415" t="s">
        <v>111</v>
      </c>
      <c r="C73" s="415" t="s">
        <v>112</v>
      </c>
      <c r="D73" s="666" t="s">
        <v>110</v>
      </c>
      <c r="E73" s="398">
        <v>5000</v>
      </c>
      <c r="F73" s="398"/>
      <c r="G73" s="131">
        <f t="shared" si="2"/>
        <v>71000</v>
      </c>
      <c r="H73" s="126" t="s">
        <v>163</v>
      </c>
      <c r="I73" s="126" t="s">
        <v>18</v>
      </c>
      <c r="J73" s="303" t="s">
        <v>471</v>
      </c>
      <c r="K73" s="788" t="s">
        <v>1069</v>
      </c>
      <c r="L73" s="126" t="s">
        <v>44</v>
      </c>
      <c r="M73" s="126"/>
      <c r="N73" s="81" t="s">
        <v>490</v>
      </c>
    </row>
    <row r="74" spans="1:14" x14ac:dyDescent="0.3">
      <c r="A74" s="406">
        <v>45580</v>
      </c>
      <c r="B74" s="415" t="s">
        <v>111</v>
      </c>
      <c r="C74" s="415" t="s">
        <v>112</v>
      </c>
      <c r="D74" s="666" t="s">
        <v>110</v>
      </c>
      <c r="E74" s="398">
        <v>20000</v>
      </c>
      <c r="F74" s="398"/>
      <c r="G74" s="131">
        <f t="shared" si="2"/>
        <v>51000</v>
      </c>
      <c r="H74" s="126" t="s">
        <v>163</v>
      </c>
      <c r="I74" s="126" t="s">
        <v>18</v>
      </c>
      <c r="J74" s="303" t="s">
        <v>471</v>
      </c>
      <c r="K74" s="788" t="s">
        <v>1069</v>
      </c>
      <c r="L74" s="126" t="s">
        <v>44</v>
      </c>
      <c r="M74" s="126"/>
      <c r="N74" s="81"/>
    </row>
    <row r="75" spans="1:14" s="837" customFormat="1" x14ac:dyDescent="0.3">
      <c r="A75" s="826">
        <v>45581</v>
      </c>
      <c r="B75" s="813" t="s">
        <v>171</v>
      </c>
      <c r="C75" s="813" t="s">
        <v>48</v>
      </c>
      <c r="D75" s="814" t="s">
        <v>110</v>
      </c>
      <c r="E75" s="822"/>
      <c r="F75" s="822">
        <v>85000</v>
      </c>
      <c r="G75" s="823">
        <f t="shared" si="2"/>
        <v>136000</v>
      </c>
      <c r="H75" s="817" t="s">
        <v>163</v>
      </c>
      <c r="I75" s="817" t="s">
        <v>18</v>
      </c>
      <c r="J75" s="818" t="s">
        <v>481</v>
      </c>
      <c r="K75" s="788" t="s">
        <v>1069</v>
      </c>
      <c r="L75" s="817" t="s">
        <v>44</v>
      </c>
      <c r="M75" s="817"/>
      <c r="N75" s="824"/>
    </row>
    <row r="76" spans="1:14" x14ac:dyDescent="0.3">
      <c r="A76" s="406">
        <v>45581</v>
      </c>
      <c r="B76" s="415" t="s">
        <v>111</v>
      </c>
      <c r="C76" s="415" t="s">
        <v>112</v>
      </c>
      <c r="D76" s="666" t="s">
        <v>110</v>
      </c>
      <c r="E76" s="398">
        <v>15000</v>
      </c>
      <c r="F76" s="398"/>
      <c r="G76" s="131">
        <f t="shared" si="2"/>
        <v>121000</v>
      </c>
      <c r="H76" s="126" t="s">
        <v>163</v>
      </c>
      <c r="I76" s="126" t="s">
        <v>18</v>
      </c>
      <c r="J76" s="303" t="s">
        <v>481</v>
      </c>
      <c r="K76" s="788" t="s">
        <v>1069</v>
      </c>
      <c r="L76" s="126" t="s">
        <v>44</v>
      </c>
      <c r="M76" s="126"/>
      <c r="N76" s="81" t="s">
        <v>151</v>
      </c>
    </row>
    <row r="77" spans="1:14" x14ac:dyDescent="0.3">
      <c r="A77" s="406">
        <v>45581</v>
      </c>
      <c r="B77" s="415" t="s">
        <v>111</v>
      </c>
      <c r="C77" s="415" t="s">
        <v>112</v>
      </c>
      <c r="D77" s="666" t="s">
        <v>110</v>
      </c>
      <c r="E77" s="398">
        <v>10000</v>
      </c>
      <c r="F77" s="398"/>
      <c r="G77" s="131">
        <f t="shared" si="2"/>
        <v>111000</v>
      </c>
      <c r="H77" s="126" t="s">
        <v>163</v>
      </c>
      <c r="I77" s="126" t="s">
        <v>18</v>
      </c>
      <c r="J77" s="303" t="s">
        <v>481</v>
      </c>
      <c r="K77" s="788" t="s">
        <v>1069</v>
      </c>
      <c r="L77" s="126" t="s">
        <v>44</v>
      </c>
      <c r="M77" s="126"/>
      <c r="N77" s="81" t="s">
        <v>482</v>
      </c>
    </row>
    <row r="78" spans="1:14" x14ac:dyDescent="0.3">
      <c r="A78" s="406">
        <v>45581</v>
      </c>
      <c r="B78" s="415" t="s">
        <v>111</v>
      </c>
      <c r="C78" s="415" t="s">
        <v>112</v>
      </c>
      <c r="D78" s="666" t="s">
        <v>110</v>
      </c>
      <c r="E78" s="398">
        <v>5000</v>
      </c>
      <c r="F78" s="398"/>
      <c r="G78" s="131">
        <f t="shared" si="2"/>
        <v>106000</v>
      </c>
      <c r="H78" s="126" t="s">
        <v>163</v>
      </c>
      <c r="I78" s="126" t="s">
        <v>18</v>
      </c>
      <c r="J78" s="303" t="s">
        <v>481</v>
      </c>
      <c r="K78" s="788" t="s">
        <v>1069</v>
      </c>
      <c r="L78" s="126" t="s">
        <v>44</v>
      </c>
      <c r="M78" s="126"/>
      <c r="N78" s="81" t="s">
        <v>483</v>
      </c>
    </row>
    <row r="79" spans="1:14" x14ac:dyDescent="0.3">
      <c r="A79" s="406">
        <v>45581</v>
      </c>
      <c r="B79" s="415" t="s">
        <v>111</v>
      </c>
      <c r="C79" s="415" t="s">
        <v>112</v>
      </c>
      <c r="D79" s="666" t="s">
        <v>110</v>
      </c>
      <c r="E79" s="398">
        <v>8000</v>
      </c>
      <c r="F79" s="398"/>
      <c r="G79" s="131">
        <f t="shared" si="2"/>
        <v>98000</v>
      </c>
      <c r="H79" s="126" t="s">
        <v>163</v>
      </c>
      <c r="I79" s="126" t="s">
        <v>18</v>
      </c>
      <c r="J79" s="303" t="s">
        <v>481</v>
      </c>
      <c r="K79" s="788" t="s">
        <v>1069</v>
      </c>
      <c r="L79" s="126" t="s">
        <v>44</v>
      </c>
      <c r="M79" s="126"/>
      <c r="N79" s="81" t="s">
        <v>484</v>
      </c>
    </row>
    <row r="80" spans="1:14" x14ac:dyDescent="0.3">
      <c r="A80" s="406">
        <v>45581</v>
      </c>
      <c r="B80" s="415" t="s">
        <v>111</v>
      </c>
      <c r="C80" s="415" t="s">
        <v>112</v>
      </c>
      <c r="D80" s="666" t="s">
        <v>110</v>
      </c>
      <c r="E80" s="398">
        <v>7000</v>
      </c>
      <c r="F80" s="398"/>
      <c r="G80" s="131">
        <f t="shared" si="2"/>
        <v>91000</v>
      </c>
      <c r="H80" s="126" t="s">
        <v>163</v>
      </c>
      <c r="I80" s="126" t="s">
        <v>18</v>
      </c>
      <c r="J80" s="303" t="s">
        <v>481</v>
      </c>
      <c r="K80" s="788" t="s">
        <v>1069</v>
      </c>
      <c r="L80" s="126" t="s">
        <v>44</v>
      </c>
      <c r="M80" s="126"/>
      <c r="N80" s="81" t="s">
        <v>485</v>
      </c>
    </row>
    <row r="81" spans="1:14" x14ac:dyDescent="0.3">
      <c r="A81" s="406">
        <v>45581</v>
      </c>
      <c r="B81" s="415" t="s">
        <v>111</v>
      </c>
      <c r="C81" s="415" t="s">
        <v>112</v>
      </c>
      <c r="D81" s="666" t="s">
        <v>110</v>
      </c>
      <c r="E81" s="398">
        <v>10000</v>
      </c>
      <c r="F81" s="398"/>
      <c r="G81" s="131">
        <f t="shared" si="2"/>
        <v>81000</v>
      </c>
      <c r="H81" s="126" t="s">
        <v>163</v>
      </c>
      <c r="I81" s="126" t="s">
        <v>18</v>
      </c>
      <c r="J81" s="303" t="s">
        <v>471</v>
      </c>
      <c r="K81" s="788" t="s">
        <v>1069</v>
      </c>
      <c r="L81" s="126" t="s">
        <v>44</v>
      </c>
      <c r="M81" s="126"/>
      <c r="N81" s="81" t="s">
        <v>486</v>
      </c>
    </row>
    <row r="82" spans="1:14" x14ac:dyDescent="0.3">
      <c r="A82" s="406">
        <v>45581</v>
      </c>
      <c r="B82" s="415" t="s">
        <v>111</v>
      </c>
      <c r="C82" s="415" t="s">
        <v>112</v>
      </c>
      <c r="D82" s="666" t="s">
        <v>110</v>
      </c>
      <c r="E82" s="398">
        <v>20000</v>
      </c>
      <c r="F82" s="398"/>
      <c r="G82" s="131">
        <f t="shared" si="2"/>
        <v>61000</v>
      </c>
      <c r="H82" s="126" t="s">
        <v>163</v>
      </c>
      <c r="I82" s="126" t="s">
        <v>18</v>
      </c>
      <c r="J82" s="303" t="s">
        <v>481</v>
      </c>
      <c r="K82" s="788" t="s">
        <v>1069</v>
      </c>
      <c r="L82" s="126" t="s">
        <v>44</v>
      </c>
      <c r="M82" s="126"/>
      <c r="N82" s="81" t="s">
        <v>487</v>
      </c>
    </row>
    <row r="83" spans="1:14" x14ac:dyDescent="0.3">
      <c r="A83" s="406">
        <v>45581</v>
      </c>
      <c r="B83" s="415" t="s">
        <v>218</v>
      </c>
      <c r="C83" s="415" t="s">
        <v>48</v>
      </c>
      <c r="D83" s="666" t="s">
        <v>110</v>
      </c>
      <c r="E83" s="398"/>
      <c r="F83" s="398">
        <v>-10000</v>
      </c>
      <c r="G83" s="131">
        <f t="shared" si="2"/>
        <v>51000</v>
      </c>
      <c r="H83" s="126" t="s">
        <v>163</v>
      </c>
      <c r="I83" s="126" t="s">
        <v>18</v>
      </c>
      <c r="J83" s="303" t="s">
        <v>481</v>
      </c>
      <c r="K83" s="788" t="s">
        <v>1069</v>
      </c>
      <c r="L83" s="126" t="s">
        <v>44</v>
      </c>
      <c r="M83" s="126"/>
      <c r="N83" s="81"/>
    </row>
    <row r="84" spans="1:14" s="837" customFormat="1" x14ac:dyDescent="0.3">
      <c r="A84" s="826">
        <v>45582</v>
      </c>
      <c r="B84" s="813" t="s">
        <v>171</v>
      </c>
      <c r="C84" s="813" t="s">
        <v>48</v>
      </c>
      <c r="D84" s="814" t="s">
        <v>110</v>
      </c>
      <c r="E84" s="822"/>
      <c r="F84" s="822">
        <v>80000</v>
      </c>
      <c r="G84" s="823">
        <f t="shared" si="2"/>
        <v>131000</v>
      </c>
      <c r="H84" s="817" t="s">
        <v>163</v>
      </c>
      <c r="I84" s="817" t="s">
        <v>18</v>
      </c>
      <c r="J84" s="818" t="s">
        <v>526</v>
      </c>
      <c r="K84" s="788" t="s">
        <v>1069</v>
      </c>
      <c r="L84" s="126" t="s">
        <v>44</v>
      </c>
      <c r="M84" s="817"/>
      <c r="N84" s="824"/>
    </row>
    <row r="85" spans="1:14" x14ac:dyDescent="0.3">
      <c r="A85" s="406">
        <v>45582</v>
      </c>
      <c r="B85" s="415" t="s">
        <v>111</v>
      </c>
      <c r="C85" s="415" t="s">
        <v>112</v>
      </c>
      <c r="D85" s="666" t="s">
        <v>110</v>
      </c>
      <c r="E85" s="398">
        <v>15000</v>
      </c>
      <c r="F85" s="398"/>
      <c r="G85" s="131">
        <f t="shared" si="2"/>
        <v>116000</v>
      </c>
      <c r="H85" s="126" t="s">
        <v>163</v>
      </c>
      <c r="I85" s="126" t="s">
        <v>18</v>
      </c>
      <c r="J85" s="303" t="s">
        <v>526</v>
      </c>
      <c r="K85" s="788" t="s">
        <v>1069</v>
      </c>
      <c r="L85" s="126" t="s">
        <v>44</v>
      </c>
      <c r="M85" s="126"/>
      <c r="N85" s="81" t="s">
        <v>150</v>
      </c>
    </row>
    <row r="86" spans="1:14" x14ac:dyDescent="0.3">
      <c r="A86" s="406">
        <v>45582</v>
      </c>
      <c r="B86" s="415" t="s">
        <v>111</v>
      </c>
      <c r="C86" s="415" t="s">
        <v>112</v>
      </c>
      <c r="D86" s="666" t="s">
        <v>110</v>
      </c>
      <c r="E86" s="398">
        <v>14000</v>
      </c>
      <c r="F86" s="398"/>
      <c r="G86" s="131">
        <f t="shared" si="2"/>
        <v>102000</v>
      </c>
      <c r="H86" s="126" t="s">
        <v>163</v>
      </c>
      <c r="I86" s="126" t="s">
        <v>18</v>
      </c>
      <c r="J86" s="303" t="s">
        <v>526</v>
      </c>
      <c r="K86" s="788" t="s">
        <v>1069</v>
      </c>
      <c r="L86" s="126" t="s">
        <v>44</v>
      </c>
      <c r="M86" s="126"/>
      <c r="N86" s="81" t="s">
        <v>527</v>
      </c>
    </row>
    <row r="87" spans="1:14" x14ac:dyDescent="0.3">
      <c r="A87" s="406">
        <v>45582</v>
      </c>
      <c r="B87" s="415" t="s">
        <v>111</v>
      </c>
      <c r="C87" s="415" t="s">
        <v>112</v>
      </c>
      <c r="D87" s="666" t="s">
        <v>110</v>
      </c>
      <c r="E87" s="398">
        <v>5000</v>
      </c>
      <c r="F87" s="398"/>
      <c r="G87" s="131">
        <f t="shared" si="2"/>
        <v>97000</v>
      </c>
      <c r="H87" s="126" t="s">
        <v>163</v>
      </c>
      <c r="I87" s="126" t="s">
        <v>18</v>
      </c>
      <c r="J87" s="303" t="s">
        <v>526</v>
      </c>
      <c r="K87" s="788" t="s">
        <v>1069</v>
      </c>
      <c r="L87" s="126" t="s">
        <v>44</v>
      </c>
      <c r="M87" s="126"/>
      <c r="N87" s="81" t="s">
        <v>528</v>
      </c>
    </row>
    <row r="88" spans="1:14" x14ac:dyDescent="0.3">
      <c r="A88" s="406">
        <v>45582</v>
      </c>
      <c r="B88" s="415" t="s">
        <v>111</v>
      </c>
      <c r="C88" s="415" t="s">
        <v>112</v>
      </c>
      <c r="D88" s="666" t="s">
        <v>110</v>
      </c>
      <c r="E88" s="398">
        <v>9000</v>
      </c>
      <c r="F88" s="398"/>
      <c r="G88" s="131">
        <f t="shared" si="2"/>
        <v>88000</v>
      </c>
      <c r="H88" s="126" t="s">
        <v>163</v>
      </c>
      <c r="I88" s="126" t="s">
        <v>18</v>
      </c>
      <c r="J88" s="303" t="s">
        <v>526</v>
      </c>
      <c r="K88" s="788" t="s">
        <v>1069</v>
      </c>
      <c r="L88" s="126" t="s">
        <v>44</v>
      </c>
      <c r="M88" s="126"/>
      <c r="N88" s="81" t="s">
        <v>529</v>
      </c>
    </row>
    <row r="89" spans="1:14" x14ac:dyDescent="0.3">
      <c r="A89" s="406">
        <v>45582</v>
      </c>
      <c r="B89" s="415" t="s">
        <v>111</v>
      </c>
      <c r="C89" s="415" t="s">
        <v>112</v>
      </c>
      <c r="D89" s="666" t="s">
        <v>110</v>
      </c>
      <c r="E89" s="398">
        <v>10000</v>
      </c>
      <c r="F89" s="398"/>
      <c r="G89" s="131">
        <f t="shared" si="2"/>
        <v>78000</v>
      </c>
      <c r="H89" s="126" t="s">
        <v>163</v>
      </c>
      <c r="I89" s="126" t="s">
        <v>18</v>
      </c>
      <c r="J89" s="303" t="s">
        <v>526</v>
      </c>
      <c r="K89" s="788" t="s">
        <v>1069</v>
      </c>
      <c r="L89" s="126" t="s">
        <v>44</v>
      </c>
      <c r="M89" s="126"/>
      <c r="N89" s="81" t="s">
        <v>530</v>
      </c>
    </row>
    <row r="90" spans="1:14" x14ac:dyDescent="0.3">
      <c r="A90" s="406">
        <v>45582</v>
      </c>
      <c r="B90" s="415" t="s">
        <v>111</v>
      </c>
      <c r="C90" s="415" t="s">
        <v>112</v>
      </c>
      <c r="D90" s="666" t="s">
        <v>110</v>
      </c>
      <c r="E90" s="398">
        <v>24000</v>
      </c>
      <c r="F90" s="398"/>
      <c r="G90" s="131">
        <f t="shared" si="2"/>
        <v>54000</v>
      </c>
      <c r="H90" s="126" t="s">
        <v>163</v>
      </c>
      <c r="I90" s="126" t="s">
        <v>18</v>
      </c>
      <c r="J90" s="303" t="s">
        <v>526</v>
      </c>
      <c r="K90" s="788" t="s">
        <v>1069</v>
      </c>
      <c r="L90" s="126" t="s">
        <v>44</v>
      </c>
      <c r="M90" s="126"/>
      <c r="N90" s="81" t="s">
        <v>531</v>
      </c>
    </row>
    <row r="91" spans="1:14" x14ac:dyDescent="0.3">
      <c r="A91" s="406">
        <v>45582</v>
      </c>
      <c r="B91" s="415" t="s">
        <v>218</v>
      </c>
      <c r="C91" s="415" t="s">
        <v>48</v>
      </c>
      <c r="D91" s="666" t="s">
        <v>110</v>
      </c>
      <c r="E91" s="398"/>
      <c r="F91" s="398">
        <v>-3000</v>
      </c>
      <c r="G91" s="131">
        <f t="shared" si="2"/>
        <v>51000</v>
      </c>
      <c r="H91" s="126" t="s">
        <v>163</v>
      </c>
      <c r="I91" s="126" t="s">
        <v>18</v>
      </c>
      <c r="J91" s="303" t="s">
        <v>526</v>
      </c>
      <c r="K91" s="788" t="s">
        <v>1069</v>
      </c>
      <c r="L91" s="126" t="s">
        <v>44</v>
      </c>
      <c r="M91" s="126"/>
      <c r="N91" s="81"/>
    </row>
    <row r="92" spans="1:14" s="837" customFormat="1" x14ac:dyDescent="0.3">
      <c r="A92" s="826">
        <v>45583</v>
      </c>
      <c r="B92" s="813" t="s">
        <v>171</v>
      </c>
      <c r="C92" s="813" t="s">
        <v>48</v>
      </c>
      <c r="D92" s="814" t="s">
        <v>110</v>
      </c>
      <c r="E92" s="822"/>
      <c r="F92" s="822">
        <v>65000</v>
      </c>
      <c r="G92" s="823">
        <f t="shared" si="2"/>
        <v>116000</v>
      </c>
      <c r="H92" s="817" t="s">
        <v>163</v>
      </c>
      <c r="I92" s="817" t="s">
        <v>18</v>
      </c>
      <c r="J92" s="818" t="s">
        <v>534</v>
      </c>
      <c r="K92" s="788" t="s">
        <v>1069</v>
      </c>
      <c r="L92" s="126" t="s">
        <v>44</v>
      </c>
      <c r="M92" s="817"/>
      <c r="N92" s="824"/>
    </row>
    <row r="93" spans="1:14" x14ac:dyDescent="0.3">
      <c r="A93" s="406">
        <v>45583</v>
      </c>
      <c r="B93" s="415" t="s">
        <v>111</v>
      </c>
      <c r="C93" s="415" t="s">
        <v>112</v>
      </c>
      <c r="D93" s="666" t="s">
        <v>110</v>
      </c>
      <c r="E93" s="398">
        <v>15000</v>
      </c>
      <c r="F93" s="398"/>
      <c r="G93" s="131">
        <f t="shared" si="2"/>
        <v>101000</v>
      </c>
      <c r="H93" s="126" t="s">
        <v>163</v>
      </c>
      <c r="I93" s="126" t="s">
        <v>18</v>
      </c>
      <c r="J93" s="303" t="s">
        <v>534</v>
      </c>
      <c r="K93" s="788" t="s">
        <v>1069</v>
      </c>
      <c r="L93" s="126" t="s">
        <v>44</v>
      </c>
      <c r="M93" s="126"/>
      <c r="N93" s="81" t="s">
        <v>151</v>
      </c>
    </row>
    <row r="94" spans="1:14" x14ac:dyDescent="0.3">
      <c r="A94" s="406">
        <v>45583</v>
      </c>
      <c r="B94" s="415" t="s">
        <v>111</v>
      </c>
      <c r="C94" s="415" t="s">
        <v>112</v>
      </c>
      <c r="D94" s="666" t="s">
        <v>110</v>
      </c>
      <c r="E94" s="398">
        <v>9000</v>
      </c>
      <c r="F94" s="398"/>
      <c r="G94" s="131">
        <f t="shared" si="2"/>
        <v>92000</v>
      </c>
      <c r="H94" s="126" t="s">
        <v>163</v>
      </c>
      <c r="I94" s="126" t="s">
        <v>18</v>
      </c>
      <c r="J94" s="303" t="s">
        <v>534</v>
      </c>
      <c r="K94" s="788" t="s">
        <v>1069</v>
      </c>
      <c r="L94" s="126" t="s">
        <v>44</v>
      </c>
      <c r="M94" s="126"/>
      <c r="N94" s="81" t="s">
        <v>544</v>
      </c>
    </row>
    <row r="95" spans="1:14" x14ac:dyDescent="0.3">
      <c r="A95" s="406">
        <v>45583</v>
      </c>
      <c r="B95" s="415" t="s">
        <v>111</v>
      </c>
      <c r="C95" s="415" t="s">
        <v>112</v>
      </c>
      <c r="D95" s="666" t="s">
        <v>110</v>
      </c>
      <c r="E95" s="398">
        <v>10000</v>
      </c>
      <c r="F95" s="398"/>
      <c r="G95" s="131">
        <f t="shared" si="2"/>
        <v>82000</v>
      </c>
      <c r="H95" s="126" t="s">
        <v>163</v>
      </c>
      <c r="I95" s="126" t="s">
        <v>18</v>
      </c>
      <c r="J95" s="303" t="s">
        <v>534</v>
      </c>
      <c r="K95" s="788" t="s">
        <v>1069</v>
      </c>
      <c r="L95" s="126" t="s">
        <v>44</v>
      </c>
      <c r="M95" s="126"/>
      <c r="N95" s="81" t="s">
        <v>545</v>
      </c>
    </row>
    <row r="96" spans="1:14" x14ac:dyDescent="0.3">
      <c r="A96" s="406">
        <v>45583</v>
      </c>
      <c r="B96" s="415" t="s">
        <v>111</v>
      </c>
      <c r="C96" s="415" t="s">
        <v>112</v>
      </c>
      <c r="D96" s="666" t="s">
        <v>110</v>
      </c>
      <c r="E96" s="398">
        <v>10000</v>
      </c>
      <c r="F96" s="398"/>
      <c r="G96" s="131">
        <f t="shared" si="2"/>
        <v>72000</v>
      </c>
      <c r="H96" s="126" t="s">
        <v>163</v>
      </c>
      <c r="I96" s="126" t="s">
        <v>18</v>
      </c>
      <c r="J96" s="303" t="s">
        <v>534</v>
      </c>
      <c r="K96" s="788" t="s">
        <v>1069</v>
      </c>
      <c r="L96" s="126" t="s">
        <v>44</v>
      </c>
      <c r="M96" s="126"/>
      <c r="N96" s="81" t="s">
        <v>546</v>
      </c>
    </row>
    <row r="97" spans="1:14" x14ac:dyDescent="0.3">
      <c r="A97" s="406">
        <v>45583</v>
      </c>
      <c r="B97" s="415" t="s">
        <v>541</v>
      </c>
      <c r="C97" s="415" t="s">
        <v>542</v>
      </c>
      <c r="D97" s="666" t="s">
        <v>110</v>
      </c>
      <c r="E97" s="398">
        <v>16000</v>
      </c>
      <c r="F97" s="398"/>
      <c r="G97" s="131">
        <f t="shared" si="2"/>
        <v>56000</v>
      </c>
      <c r="H97" s="126" t="s">
        <v>163</v>
      </c>
      <c r="I97" s="126" t="s">
        <v>18</v>
      </c>
      <c r="J97" s="303" t="s">
        <v>534</v>
      </c>
      <c r="K97" s="788" t="s">
        <v>1069</v>
      </c>
      <c r="L97" s="126" t="s">
        <v>44</v>
      </c>
      <c r="M97" s="126"/>
      <c r="N97" s="81"/>
    </row>
    <row r="98" spans="1:14" x14ac:dyDescent="0.3">
      <c r="A98" s="406">
        <v>45583</v>
      </c>
      <c r="B98" s="415" t="s">
        <v>543</v>
      </c>
      <c r="C98" s="415" t="s">
        <v>542</v>
      </c>
      <c r="D98" s="666" t="s">
        <v>110</v>
      </c>
      <c r="E98" s="398">
        <v>2000</v>
      </c>
      <c r="F98" s="398"/>
      <c r="G98" s="131">
        <f t="shared" si="2"/>
        <v>54000</v>
      </c>
      <c r="H98" s="126" t="s">
        <v>163</v>
      </c>
      <c r="I98" s="126" t="s">
        <v>18</v>
      </c>
      <c r="J98" s="303" t="s">
        <v>534</v>
      </c>
      <c r="K98" s="788" t="s">
        <v>1069</v>
      </c>
      <c r="L98" s="126" t="s">
        <v>44</v>
      </c>
      <c r="M98" s="126"/>
      <c r="N98" s="81"/>
    </row>
    <row r="99" spans="1:14" x14ac:dyDescent="0.3">
      <c r="A99" s="406">
        <v>45583</v>
      </c>
      <c r="B99" s="415" t="s">
        <v>111</v>
      </c>
      <c r="C99" s="415" t="s">
        <v>112</v>
      </c>
      <c r="D99" s="666" t="s">
        <v>110</v>
      </c>
      <c r="E99" s="398">
        <v>20000</v>
      </c>
      <c r="F99" s="398"/>
      <c r="G99" s="131">
        <f t="shared" si="2"/>
        <v>34000</v>
      </c>
      <c r="H99" s="126" t="s">
        <v>163</v>
      </c>
      <c r="I99" s="126" t="s">
        <v>18</v>
      </c>
      <c r="J99" s="303" t="s">
        <v>534</v>
      </c>
      <c r="K99" s="788" t="s">
        <v>1069</v>
      </c>
      <c r="L99" s="126" t="s">
        <v>44</v>
      </c>
      <c r="M99" s="126"/>
      <c r="N99" s="81" t="s">
        <v>547</v>
      </c>
    </row>
    <row r="100" spans="1:14" x14ac:dyDescent="0.3">
      <c r="A100" s="406">
        <v>45583</v>
      </c>
      <c r="B100" s="415" t="s">
        <v>241</v>
      </c>
      <c r="C100" s="415" t="s">
        <v>48</v>
      </c>
      <c r="D100" s="666" t="s">
        <v>110</v>
      </c>
      <c r="E100" s="398"/>
      <c r="F100" s="398">
        <v>17000</v>
      </c>
      <c r="G100" s="131">
        <f t="shared" si="2"/>
        <v>51000</v>
      </c>
      <c r="H100" s="126" t="s">
        <v>163</v>
      </c>
      <c r="I100" s="126" t="s">
        <v>18</v>
      </c>
      <c r="J100" s="303" t="s">
        <v>534</v>
      </c>
      <c r="K100" s="788" t="s">
        <v>1069</v>
      </c>
      <c r="L100" s="126" t="s">
        <v>44</v>
      </c>
      <c r="M100" s="126"/>
      <c r="N100" s="81"/>
    </row>
    <row r="101" spans="1:14" s="837" customFormat="1" x14ac:dyDescent="0.3">
      <c r="A101" s="826">
        <v>45584</v>
      </c>
      <c r="B101" s="813" t="s">
        <v>171</v>
      </c>
      <c r="C101" s="813" t="s">
        <v>48</v>
      </c>
      <c r="D101" s="814" t="s">
        <v>110</v>
      </c>
      <c r="E101" s="822"/>
      <c r="F101" s="822">
        <v>30000</v>
      </c>
      <c r="G101" s="823">
        <f t="shared" si="2"/>
        <v>81000</v>
      </c>
      <c r="H101" s="817" t="s">
        <v>163</v>
      </c>
      <c r="I101" s="817" t="s">
        <v>18</v>
      </c>
      <c r="J101" s="818" t="s">
        <v>553</v>
      </c>
      <c r="K101" s="788" t="s">
        <v>1069</v>
      </c>
      <c r="L101" s="817" t="s">
        <v>44</v>
      </c>
      <c r="M101" s="817"/>
      <c r="N101" s="824"/>
    </row>
    <row r="102" spans="1:14" x14ac:dyDescent="0.3">
      <c r="A102" s="406">
        <v>45584</v>
      </c>
      <c r="B102" s="415" t="s">
        <v>111</v>
      </c>
      <c r="C102" s="415" t="s">
        <v>112</v>
      </c>
      <c r="D102" s="666" t="s">
        <v>110</v>
      </c>
      <c r="E102" s="398">
        <v>15000</v>
      </c>
      <c r="F102" s="398"/>
      <c r="G102" s="131">
        <f t="shared" si="2"/>
        <v>66000</v>
      </c>
      <c r="H102" s="126" t="s">
        <v>163</v>
      </c>
      <c r="I102" s="126" t="s">
        <v>18</v>
      </c>
      <c r="J102" s="303" t="s">
        <v>553</v>
      </c>
      <c r="K102" s="788" t="s">
        <v>1069</v>
      </c>
      <c r="L102" s="126" t="s">
        <v>44</v>
      </c>
      <c r="M102" s="126"/>
      <c r="N102" s="81" t="s">
        <v>151</v>
      </c>
    </row>
    <row r="103" spans="1:14" x14ac:dyDescent="0.3">
      <c r="A103" s="406">
        <v>45584</v>
      </c>
      <c r="B103" s="415" t="s">
        <v>111</v>
      </c>
      <c r="C103" s="415" t="s">
        <v>112</v>
      </c>
      <c r="D103" s="666" t="s">
        <v>110</v>
      </c>
      <c r="E103" s="398">
        <v>15000</v>
      </c>
      <c r="F103" s="398"/>
      <c r="G103" s="131">
        <f t="shared" si="2"/>
        <v>51000</v>
      </c>
      <c r="H103" s="126" t="s">
        <v>163</v>
      </c>
      <c r="I103" s="126" t="s">
        <v>18</v>
      </c>
      <c r="J103" s="303" t="s">
        <v>553</v>
      </c>
      <c r="K103" s="788" t="s">
        <v>1069</v>
      </c>
      <c r="L103" s="126" t="s">
        <v>44</v>
      </c>
      <c r="M103" s="126"/>
      <c r="N103" s="81" t="s">
        <v>150</v>
      </c>
    </row>
    <row r="104" spans="1:14" s="837" customFormat="1" x14ac:dyDescent="0.3">
      <c r="A104" s="826">
        <v>45586</v>
      </c>
      <c r="B104" s="813" t="s">
        <v>171</v>
      </c>
      <c r="C104" s="813" t="s">
        <v>48</v>
      </c>
      <c r="D104" s="814" t="s">
        <v>110</v>
      </c>
      <c r="E104" s="822"/>
      <c r="F104" s="822">
        <v>75000</v>
      </c>
      <c r="G104" s="823">
        <f t="shared" si="2"/>
        <v>126000</v>
      </c>
      <c r="H104" s="817" t="s">
        <v>163</v>
      </c>
      <c r="I104" s="817" t="s">
        <v>18</v>
      </c>
      <c r="J104" s="818" t="s">
        <v>573</v>
      </c>
      <c r="K104" s="788" t="s">
        <v>1069</v>
      </c>
      <c r="L104" s="817" t="s">
        <v>44</v>
      </c>
      <c r="M104" s="817"/>
      <c r="N104" s="824"/>
    </row>
    <row r="105" spans="1:14" x14ac:dyDescent="0.3">
      <c r="A105" s="406">
        <v>45586</v>
      </c>
      <c r="B105" s="415" t="s">
        <v>111</v>
      </c>
      <c r="C105" s="415" t="s">
        <v>112</v>
      </c>
      <c r="D105" s="666" t="s">
        <v>110</v>
      </c>
      <c r="E105" s="398">
        <v>15000</v>
      </c>
      <c r="F105" s="398"/>
      <c r="G105" s="131">
        <f t="shared" si="2"/>
        <v>111000</v>
      </c>
      <c r="H105" s="126" t="s">
        <v>163</v>
      </c>
      <c r="I105" s="126" t="s">
        <v>18</v>
      </c>
      <c r="J105" s="303" t="s">
        <v>573</v>
      </c>
      <c r="K105" s="788" t="s">
        <v>1069</v>
      </c>
      <c r="L105" s="126" t="s">
        <v>44</v>
      </c>
      <c r="M105" s="126"/>
      <c r="N105" s="81" t="s">
        <v>151</v>
      </c>
    </row>
    <row r="106" spans="1:14" x14ac:dyDescent="0.3">
      <c r="A106" s="406">
        <v>45586</v>
      </c>
      <c r="B106" s="415" t="s">
        <v>111</v>
      </c>
      <c r="C106" s="415" t="s">
        <v>112</v>
      </c>
      <c r="D106" s="666" t="s">
        <v>110</v>
      </c>
      <c r="E106" s="398">
        <v>9000</v>
      </c>
      <c r="F106" s="398"/>
      <c r="G106" s="131">
        <f t="shared" si="2"/>
        <v>102000</v>
      </c>
      <c r="H106" s="126" t="s">
        <v>163</v>
      </c>
      <c r="I106" s="126" t="s">
        <v>18</v>
      </c>
      <c r="J106" s="303" t="s">
        <v>573</v>
      </c>
      <c r="K106" s="788" t="s">
        <v>1069</v>
      </c>
      <c r="L106" s="126" t="s">
        <v>44</v>
      </c>
      <c r="M106" s="126"/>
      <c r="N106" s="81" t="s">
        <v>549</v>
      </c>
    </row>
    <row r="107" spans="1:14" x14ac:dyDescent="0.3">
      <c r="A107" s="406">
        <v>45586</v>
      </c>
      <c r="B107" s="415" t="s">
        <v>111</v>
      </c>
      <c r="C107" s="415" t="s">
        <v>112</v>
      </c>
      <c r="D107" s="666" t="s">
        <v>110</v>
      </c>
      <c r="E107" s="398">
        <v>6000</v>
      </c>
      <c r="F107" s="398"/>
      <c r="G107" s="131">
        <f t="shared" si="2"/>
        <v>96000</v>
      </c>
      <c r="H107" s="126" t="s">
        <v>163</v>
      </c>
      <c r="I107" s="126" t="s">
        <v>18</v>
      </c>
      <c r="J107" s="303" t="s">
        <v>573</v>
      </c>
      <c r="K107" s="788" t="s">
        <v>1069</v>
      </c>
      <c r="L107" s="126" t="s">
        <v>44</v>
      </c>
      <c r="M107" s="126"/>
      <c r="N107" s="81" t="s">
        <v>581</v>
      </c>
    </row>
    <row r="108" spans="1:14" x14ac:dyDescent="0.3">
      <c r="A108" s="406">
        <v>45586</v>
      </c>
      <c r="B108" s="415" t="s">
        <v>111</v>
      </c>
      <c r="C108" s="415" t="s">
        <v>112</v>
      </c>
      <c r="D108" s="666" t="s">
        <v>110</v>
      </c>
      <c r="E108" s="398">
        <v>5000</v>
      </c>
      <c r="F108" s="398"/>
      <c r="G108" s="131">
        <f t="shared" si="2"/>
        <v>91000</v>
      </c>
      <c r="H108" s="126" t="s">
        <v>163</v>
      </c>
      <c r="I108" s="126" t="s">
        <v>18</v>
      </c>
      <c r="J108" s="303" t="s">
        <v>573</v>
      </c>
      <c r="K108" s="788" t="s">
        <v>1069</v>
      </c>
      <c r="L108" s="126" t="s">
        <v>44</v>
      </c>
      <c r="M108" s="126"/>
      <c r="N108" s="81" t="s">
        <v>582</v>
      </c>
    </row>
    <row r="109" spans="1:14" x14ac:dyDescent="0.3">
      <c r="A109" s="406">
        <v>45586</v>
      </c>
      <c r="B109" s="415" t="s">
        <v>111</v>
      </c>
      <c r="C109" s="415" t="s">
        <v>112</v>
      </c>
      <c r="D109" s="666" t="s">
        <v>110</v>
      </c>
      <c r="E109" s="398">
        <v>20000</v>
      </c>
      <c r="F109" s="398"/>
      <c r="G109" s="131">
        <f t="shared" si="2"/>
        <v>71000</v>
      </c>
      <c r="H109" s="126" t="s">
        <v>163</v>
      </c>
      <c r="I109" s="126" t="s">
        <v>18</v>
      </c>
      <c r="J109" s="303" t="s">
        <v>573</v>
      </c>
      <c r="K109" s="788" t="s">
        <v>1069</v>
      </c>
      <c r="L109" s="126" t="s">
        <v>44</v>
      </c>
      <c r="M109" s="126"/>
      <c r="N109" s="81" t="s">
        <v>583</v>
      </c>
    </row>
    <row r="110" spans="1:14" x14ac:dyDescent="0.3">
      <c r="A110" s="406">
        <v>45586</v>
      </c>
      <c r="B110" s="415" t="s">
        <v>577</v>
      </c>
      <c r="C110" s="415" t="s">
        <v>542</v>
      </c>
      <c r="D110" s="666" t="s">
        <v>110</v>
      </c>
      <c r="E110" s="398">
        <v>12000</v>
      </c>
      <c r="F110" s="398"/>
      <c r="G110" s="131">
        <f t="shared" ref="G110:G149" si="3">G109-E110+F110</f>
        <v>59000</v>
      </c>
      <c r="H110" s="126" t="s">
        <v>163</v>
      </c>
      <c r="I110" s="126" t="s">
        <v>18</v>
      </c>
      <c r="J110" s="303" t="s">
        <v>573</v>
      </c>
      <c r="K110" s="788" t="s">
        <v>1069</v>
      </c>
      <c r="L110" s="126" t="s">
        <v>44</v>
      </c>
      <c r="M110" s="126"/>
      <c r="N110" s="81"/>
    </row>
    <row r="111" spans="1:14" x14ac:dyDescent="0.3">
      <c r="A111" s="406">
        <v>45586</v>
      </c>
      <c r="B111" s="415" t="s">
        <v>578</v>
      </c>
      <c r="C111" s="415" t="s">
        <v>542</v>
      </c>
      <c r="D111" s="666" t="s">
        <v>110</v>
      </c>
      <c r="E111" s="398">
        <v>5000</v>
      </c>
      <c r="F111" s="398"/>
      <c r="G111" s="131">
        <f t="shared" si="3"/>
        <v>54000</v>
      </c>
      <c r="H111" s="126" t="s">
        <v>163</v>
      </c>
      <c r="I111" s="126" t="s">
        <v>18</v>
      </c>
      <c r="J111" s="303" t="s">
        <v>573</v>
      </c>
      <c r="K111" s="788" t="s">
        <v>1069</v>
      </c>
      <c r="L111" s="126" t="s">
        <v>44</v>
      </c>
      <c r="M111" s="126"/>
      <c r="N111" s="81"/>
    </row>
    <row r="112" spans="1:14" x14ac:dyDescent="0.3">
      <c r="A112" s="406">
        <v>45586</v>
      </c>
      <c r="B112" s="415" t="s">
        <v>579</v>
      </c>
      <c r="C112" s="415" t="s">
        <v>542</v>
      </c>
      <c r="D112" s="666" t="s">
        <v>110</v>
      </c>
      <c r="E112" s="398">
        <v>2000</v>
      </c>
      <c r="F112" s="398"/>
      <c r="G112" s="131">
        <f t="shared" si="3"/>
        <v>52000</v>
      </c>
      <c r="H112" s="126" t="s">
        <v>163</v>
      </c>
      <c r="I112" s="126" t="s">
        <v>18</v>
      </c>
      <c r="J112" s="303" t="s">
        <v>573</v>
      </c>
      <c r="K112" s="788" t="s">
        <v>1069</v>
      </c>
      <c r="L112" s="126" t="s">
        <v>44</v>
      </c>
      <c r="M112" s="126"/>
      <c r="N112" s="81"/>
    </row>
    <row r="113" spans="1:14" x14ac:dyDescent="0.3">
      <c r="A113" s="406">
        <v>45586</v>
      </c>
      <c r="B113" s="415" t="s">
        <v>218</v>
      </c>
      <c r="C113" s="415" t="s">
        <v>48</v>
      </c>
      <c r="D113" s="666" t="s">
        <v>110</v>
      </c>
      <c r="E113" s="398"/>
      <c r="F113" s="398">
        <v>-1000</v>
      </c>
      <c r="G113" s="131">
        <f t="shared" si="3"/>
        <v>51000</v>
      </c>
      <c r="H113" s="126" t="s">
        <v>163</v>
      </c>
      <c r="I113" s="126" t="s">
        <v>18</v>
      </c>
      <c r="J113" s="303" t="s">
        <v>573</v>
      </c>
      <c r="K113" s="788" t="s">
        <v>1069</v>
      </c>
      <c r="L113" s="126" t="s">
        <v>44</v>
      </c>
      <c r="M113" s="126"/>
      <c r="N113" s="81"/>
    </row>
    <row r="114" spans="1:14" s="837" customFormat="1" x14ac:dyDescent="0.3">
      <c r="A114" s="826">
        <v>45587</v>
      </c>
      <c r="B114" s="813" t="s">
        <v>171</v>
      </c>
      <c r="C114" s="813" t="s">
        <v>48</v>
      </c>
      <c r="D114" s="814" t="s">
        <v>110</v>
      </c>
      <c r="E114" s="822"/>
      <c r="F114" s="822">
        <v>30000</v>
      </c>
      <c r="G114" s="823">
        <f t="shared" si="3"/>
        <v>81000</v>
      </c>
      <c r="H114" s="817" t="s">
        <v>163</v>
      </c>
      <c r="I114" s="817" t="s">
        <v>18</v>
      </c>
      <c r="J114" s="818" t="s">
        <v>580</v>
      </c>
      <c r="K114" s="788" t="s">
        <v>1069</v>
      </c>
      <c r="L114" s="817" t="s">
        <v>44</v>
      </c>
      <c r="M114" s="817"/>
      <c r="N114" s="824"/>
    </row>
    <row r="115" spans="1:14" x14ac:dyDescent="0.3">
      <c r="A115" s="406">
        <v>45587</v>
      </c>
      <c r="B115" s="415" t="s">
        <v>111</v>
      </c>
      <c r="C115" s="415" t="s">
        <v>321</v>
      </c>
      <c r="D115" s="666" t="s">
        <v>110</v>
      </c>
      <c r="E115" s="398">
        <v>15000</v>
      </c>
      <c r="F115" s="398"/>
      <c r="G115" s="131">
        <f t="shared" si="3"/>
        <v>66000</v>
      </c>
      <c r="H115" s="126" t="s">
        <v>163</v>
      </c>
      <c r="I115" s="126" t="s">
        <v>18</v>
      </c>
      <c r="J115" s="303" t="s">
        <v>580</v>
      </c>
      <c r="K115" s="788" t="s">
        <v>1069</v>
      </c>
      <c r="L115" s="126" t="s">
        <v>44</v>
      </c>
      <c r="M115" s="126"/>
      <c r="N115" s="81" t="s">
        <v>151</v>
      </c>
    </row>
    <row r="116" spans="1:14" x14ac:dyDescent="0.3">
      <c r="A116" s="406">
        <v>45587</v>
      </c>
      <c r="B116" s="415" t="s">
        <v>111</v>
      </c>
      <c r="C116" s="415" t="s">
        <v>321</v>
      </c>
      <c r="D116" s="666" t="s">
        <v>110</v>
      </c>
      <c r="E116" s="398">
        <v>15000</v>
      </c>
      <c r="F116" s="398"/>
      <c r="G116" s="131">
        <f t="shared" si="3"/>
        <v>51000</v>
      </c>
      <c r="H116" s="126" t="s">
        <v>163</v>
      </c>
      <c r="I116" s="126" t="s">
        <v>18</v>
      </c>
      <c r="J116" s="303" t="s">
        <v>580</v>
      </c>
      <c r="K116" s="788" t="s">
        <v>1069</v>
      </c>
      <c r="L116" s="126" t="s">
        <v>44</v>
      </c>
      <c r="M116" s="126"/>
      <c r="N116" s="81" t="s">
        <v>150</v>
      </c>
    </row>
    <row r="117" spans="1:14" s="837" customFormat="1" x14ac:dyDescent="0.3">
      <c r="A117" s="826">
        <v>45588</v>
      </c>
      <c r="B117" s="813" t="s">
        <v>171</v>
      </c>
      <c r="C117" s="813" t="s">
        <v>48</v>
      </c>
      <c r="D117" s="814" t="s">
        <v>110</v>
      </c>
      <c r="E117" s="822"/>
      <c r="F117" s="822">
        <v>50000</v>
      </c>
      <c r="G117" s="823">
        <f t="shared" si="3"/>
        <v>101000</v>
      </c>
      <c r="H117" s="817" t="s">
        <v>163</v>
      </c>
      <c r="I117" s="817" t="s">
        <v>18</v>
      </c>
      <c r="J117" s="818" t="s">
        <v>610</v>
      </c>
      <c r="K117" s="788" t="s">
        <v>1069</v>
      </c>
      <c r="L117" s="817" t="s">
        <v>44</v>
      </c>
      <c r="M117" s="817"/>
      <c r="N117" s="824"/>
    </row>
    <row r="118" spans="1:14" x14ac:dyDescent="0.3">
      <c r="A118" s="406">
        <v>45588</v>
      </c>
      <c r="B118" s="415" t="s">
        <v>111</v>
      </c>
      <c r="C118" s="415" t="s">
        <v>321</v>
      </c>
      <c r="D118" s="666" t="s">
        <v>110</v>
      </c>
      <c r="E118" s="398">
        <v>15000</v>
      </c>
      <c r="F118" s="398"/>
      <c r="G118" s="131">
        <f t="shared" si="3"/>
        <v>86000</v>
      </c>
      <c r="H118" s="126" t="s">
        <v>163</v>
      </c>
      <c r="I118" s="126" t="s">
        <v>18</v>
      </c>
      <c r="J118" s="303" t="s">
        <v>610</v>
      </c>
      <c r="K118" s="788" t="s">
        <v>1069</v>
      </c>
      <c r="L118" s="126" t="s">
        <v>44</v>
      </c>
      <c r="M118" s="126"/>
      <c r="N118" s="81" t="s">
        <v>151</v>
      </c>
    </row>
    <row r="119" spans="1:14" x14ac:dyDescent="0.3">
      <c r="A119" s="406">
        <v>45588</v>
      </c>
      <c r="B119" s="415" t="s">
        <v>111</v>
      </c>
      <c r="C119" s="415" t="s">
        <v>321</v>
      </c>
      <c r="D119" s="666" t="s">
        <v>110</v>
      </c>
      <c r="E119" s="398">
        <v>8000</v>
      </c>
      <c r="F119" s="398"/>
      <c r="G119" s="131">
        <f t="shared" si="3"/>
        <v>78000</v>
      </c>
      <c r="H119" s="126" t="s">
        <v>163</v>
      </c>
      <c r="I119" s="126" t="s">
        <v>18</v>
      </c>
      <c r="J119" s="303" t="s">
        <v>610</v>
      </c>
      <c r="K119" s="788" t="s">
        <v>1069</v>
      </c>
      <c r="L119" s="126" t="s">
        <v>44</v>
      </c>
      <c r="M119" s="126"/>
      <c r="N119" s="81" t="s">
        <v>632</v>
      </c>
    </row>
    <row r="120" spans="1:14" x14ac:dyDescent="0.3">
      <c r="A120" s="406">
        <v>45588</v>
      </c>
      <c r="B120" s="415" t="s">
        <v>111</v>
      </c>
      <c r="C120" s="415" t="s">
        <v>321</v>
      </c>
      <c r="D120" s="666" t="s">
        <v>110</v>
      </c>
      <c r="E120" s="398">
        <v>10000</v>
      </c>
      <c r="F120" s="398"/>
      <c r="G120" s="131">
        <f t="shared" si="3"/>
        <v>68000</v>
      </c>
      <c r="H120" s="126" t="s">
        <v>163</v>
      </c>
      <c r="I120" s="126" t="s">
        <v>18</v>
      </c>
      <c r="J120" s="303" t="s">
        <v>610</v>
      </c>
      <c r="K120" s="788" t="s">
        <v>1069</v>
      </c>
      <c r="L120" s="126" t="s">
        <v>44</v>
      </c>
      <c r="M120" s="126"/>
      <c r="N120" s="81" t="s">
        <v>633</v>
      </c>
    </row>
    <row r="121" spans="1:14" x14ac:dyDescent="0.3">
      <c r="A121" s="406">
        <v>45588</v>
      </c>
      <c r="B121" s="415" t="s">
        <v>111</v>
      </c>
      <c r="C121" s="415" t="s">
        <v>321</v>
      </c>
      <c r="D121" s="666" t="s">
        <v>110</v>
      </c>
      <c r="E121" s="398">
        <v>15000</v>
      </c>
      <c r="F121" s="398"/>
      <c r="G121" s="131">
        <f t="shared" si="3"/>
        <v>53000</v>
      </c>
      <c r="H121" s="126" t="s">
        <v>163</v>
      </c>
      <c r="I121" s="126" t="s">
        <v>18</v>
      </c>
      <c r="J121" s="303" t="s">
        <v>610</v>
      </c>
      <c r="K121" s="788" t="s">
        <v>1069</v>
      </c>
      <c r="L121" s="126" t="s">
        <v>44</v>
      </c>
      <c r="M121" s="126"/>
      <c r="N121" s="81" t="s">
        <v>150</v>
      </c>
    </row>
    <row r="122" spans="1:14" s="837" customFormat="1" x14ac:dyDescent="0.3">
      <c r="A122" s="826">
        <v>45589</v>
      </c>
      <c r="B122" s="813" t="s">
        <v>171</v>
      </c>
      <c r="C122" s="813" t="s">
        <v>48</v>
      </c>
      <c r="D122" s="814" t="s">
        <v>110</v>
      </c>
      <c r="E122" s="822"/>
      <c r="F122" s="822">
        <v>30000</v>
      </c>
      <c r="G122" s="823">
        <f t="shared" si="3"/>
        <v>83000</v>
      </c>
      <c r="H122" s="817" t="s">
        <v>163</v>
      </c>
      <c r="I122" s="817" t="s">
        <v>18</v>
      </c>
      <c r="J122" s="818" t="s">
        <v>643</v>
      </c>
      <c r="K122" s="788" t="s">
        <v>1069</v>
      </c>
      <c r="L122" s="817" t="s">
        <v>44</v>
      </c>
      <c r="M122" s="817"/>
      <c r="N122" s="824"/>
    </row>
    <row r="123" spans="1:14" x14ac:dyDescent="0.3">
      <c r="A123" s="406">
        <v>45589</v>
      </c>
      <c r="B123" s="415" t="s">
        <v>111</v>
      </c>
      <c r="C123" s="415" t="s">
        <v>112</v>
      </c>
      <c r="D123" s="666" t="s">
        <v>110</v>
      </c>
      <c r="E123" s="398">
        <v>15000</v>
      </c>
      <c r="F123" s="398"/>
      <c r="G123" s="131">
        <f t="shared" si="3"/>
        <v>68000</v>
      </c>
      <c r="H123" s="126" t="s">
        <v>163</v>
      </c>
      <c r="I123" s="126" t="s">
        <v>18</v>
      </c>
      <c r="J123" s="303" t="s">
        <v>643</v>
      </c>
      <c r="K123" s="788" t="s">
        <v>1069</v>
      </c>
      <c r="L123" s="126" t="s">
        <v>44</v>
      </c>
      <c r="M123" s="126"/>
      <c r="N123" s="81" t="s">
        <v>151</v>
      </c>
    </row>
    <row r="124" spans="1:14" x14ac:dyDescent="0.3">
      <c r="A124" s="406">
        <v>45589</v>
      </c>
      <c r="B124" s="415" t="s">
        <v>111</v>
      </c>
      <c r="C124" s="415" t="s">
        <v>112</v>
      </c>
      <c r="D124" s="666" t="s">
        <v>110</v>
      </c>
      <c r="E124" s="398">
        <v>15000</v>
      </c>
      <c r="F124" s="398"/>
      <c r="G124" s="131">
        <f t="shared" si="3"/>
        <v>53000</v>
      </c>
      <c r="H124" s="126" t="s">
        <v>163</v>
      </c>
      <c r="I124" s="126" t="s">
        <v>18</v>
      </c>
      <c r="J124" s="303" t="s">
        <v>643</v>
      </c>
      <c r="K124" s="788" t="s">
        <v>1069</v>
      </c>
      <c r="L124" s="126" t="s">
        <v>44</v>
      </c>
      <c r="M124" s="126"/>
      <c r="N124" s="81" t="s">
        <v>150</v>
      </c>
    </row>
    <row r="125" spans="1:14" s="837" customFormat="1" x14ac:dyDescent="0.3">
      <c r="A125" s="826">
        <v>45590</v>
      </c>
      <c r="B125" s="813" t="s">
        <v>171</v>
      </c>
      <c r="C125" s="813" t="s">
        <v>48</v>
      </c>
      <c r="D125" s="814" t="s">
        <v>110</v>
      </c>
      <c r="E125" s="822"/>
      <c r="F125" s="822">
        <v>30000</v>
      </c>
      <c r="G125" s="823">
        <f t="shared" si="3"/>
        <v>83000</v>
      </c>
      <c r="H125" s="817" t="s">
        <v>163</v>
      </c>
      <c r="I125" s="817" t="s">
        <v>18</v>
      </c>
      <c r="J125" s="818" t="s">
        <v>678</v>
      </c>
      <c r="K125" s="788" t="s">
        <v>1069</v>
      </c>
      <c r="L125" s="817" t="s">
        <v>44</v>
      </c>
      <c r="M125" s="817"/>
      <c r="N125" s="824"/>
    </row>
    <row r="126" spans="1:14" x14ac:dyDescent="0.3">
      <c r="A126" s="406">
        <v>45590</v>
      </c>
      <c r="B126" s="415" t="s">
        <v>111</v>
      </c>
      <c r="C126" s="415" t="s">
        <v>112</v>
      </c>
      <c r="D126" s="666" t="s">
        <v>110</v>
      </c>
      <c r="E126" s="398">
        <v>15000</v>
      </c>
      <c r="F126" s="398"/>
      <c r="G126" s="131">
        <f t="shared" si="3"/>
        <v>68000</v>
      </c>
      <c r="H126" s="126" t="s">
        <v>163</v>
      </c>
      <c r="I126" s="126" t="s">
        <v>18</v>
      </c>
      <c r="J126" s="303" t="s">
        <v>678</v>
      </c>
      <c r="K126" s="788" t="s">
        <v>1069</v>
      </c>
      <c r="L126" s="126" t="s">
        <v>44</v>
      </c>
      <c r="M126" s="126"/>
      <c r="N126" s="81" t="s">
        <v>151</v>
      </c>
    </row>
    <row r="127" spans="1:14" x14ac:dyDescent="0.3">
      <c r="A127" s="406">
        <v>45590</v>
      </c>
      <c r="B127" s="415" t="s">
        <v>111</v>
      </c>
      <c r="C127" s="415" t="s">
        <v>112</v>
      </c>
      <c r="D127" s="666" t="s">
        <v>110</v>
      </c>
      <c r="E127" s="398">
        <v>15000</v>
      </c>
      <c r="F127" s="398"/>
      <c r="G127" s="131">
        <f t="shared" si="3"/>
        <v>53000</v>
      </c>
      <c r="H127" s="126" t="s">
        <v>163</v>
      </c>
      <c r="I127" s="126" t="s">
        <v>18</v>
      </c>
      <c r="J127" s="303" t="s">
        <v>678</v>
      </c>
      <c r="K127" s="788" t="s">
        <v>1069</v>
      </c>
      <c r="L127" s="126" t="s">
        <v>44</v>
      </c>
      <c r="M127" s="126"/>
      <c r="N127" s="81" t="s">
        <v>150</v>
      </c>
    </row>
    <row r="128" spans="1:14" s="837" customFormat="1" x14ac:dyDescent="0.3">
      <c r="A128" s="826">
        <v>45593</v>
      </c>
      <c r="B128" s="813" t="s">
        <v>171</v>
      </c>
      <c r="C128" s="813" t="s">
        <v>48</v>
      </c>
      <c r="D128" s="814" t="s">
        <v>110</v>
      </c>
      <c r="E128" s="822"/>
      <c r="F128" s="822">
        <v>30000</v>
      </c>
      <c r="G128" s="823">
        <f t="shared" si="3"/>
        <v>83000</v>
      </c>
      <c r="H128" s="817" t="s">
        <v>163</v>
      </c>
      <c r="I128" s="817" t="s">
        <v>18</v>
      </c>
      <c r="J128" s="818" t="s">
        <v>824</v>
      </c>
      <c r="K128" s="788" t="s">
        <v>1069</v>
      </c>
      <c r="L128" s="126" t="s">
        <v>44</v>
      </c>
      <c r="M128" s="817"/>
      <c r="N128" s="824"/>
    </row>
    <row r="129" spans="1:14" x14ac:dyDescent="0.3">
      <c r="A129" s="406">
        <v>45593</v>
      </c>
      <c r="B129" s="415" t="s">
        <v>111</v>
      </c>
      <c r="C129" s="415" t="s">
        <v>112</v>
      </c>
      <c r="D129" s="666" t="s">
        <v>110</v>
      </c>
      <c r="E129" s="398">
        <v>15000</v>
      </c>
      <c r="F129" s="398"/>
      <c r="G129" s="131">
        <f t="shared" si="3"/>
        <v>68000</v>
      </c>
      <c r="H129" s="126" t="s">
        <v>163</v>
      </c>
      <c r="I129" s="126" t="s">
        <v>18</v>
      </c>
      <c r="J129" s="303" t="s">
        <v>824</v>
      </c>
      <c r="K129" s="788" t="s">
        <v>1069</v>
      </c>
      <c r="L129" s="126" t="s">
        <v>44</v>
      </c>
      <c r="M129" s="126"/>
      <c r="N129" s="81" t="s">
        <v>151</v>
      </c>
    </row>
    <row r="130" spans="1:14" x14ac:dyDescent="0.3">
      <c r="A130" s="406">
        <v>45593</v>
      </c>
      <c r="B130" s="415" t="s">
        <v>111</v>
      </c>
      <c r="C130" s="415" t="s">
        <v>112</v>
      </c>
      <c r="D130" s="666" t="s">
        <v>110</v>
      </c>
      <c r="E130" s="398">
        <v>15000</v>
      </c>
      <c r="F130" s="398"/>
      <c r="G130" s="131">
        <f t="shared" si="3"/>
        <v>53000</v>
      </c>
      <c r="H130" s="126" t="s">
        <v>163</v>
      </c>
      <c r="I130" s="126" t="s">
        <v>18</v>
      </c>
      <c r="J130" s="303" t="s">
        <v>824</v>
      </c>
      <c r="K130" s="788" t="s">
        <v>1069</v>
      </c>
      <c r="L130" s="126" t="s">
        <v>44</v>
      </c>
      <c r="M130" s="126"/>
      <c r="N130" s="81" t="s">
        <v>150</v>
      </c>
    </row>
    <row r="131" spans="1:14" s="837" customFormat="1" x14ac:dyDescent="0.3">
      <c r="A131" s="826">
        <v>45594</v>
      </c>
      <c r="B131" s="813" t="s">
        <v>171</v>
      </c>
      <c r="C131" s="813" t="s">
        <v>48</v>
      </c>
      <c r="D131" s="814" t="s">
        <v>110</v>
      </c>
      <c r="E131" s="822"/>
      <c r="F131" s="822">
        <v>30000</v>
      </c>
      <c r="G131" s="823">
        <f t="shared" si="3"/>
        <v>83000</v>
      </c>
      <c r="H131" s="817" t="s">
        <v>163</v>
      </c>
      <c r="I131" s="817" t="s">
        <v>18</v>
      </c>
      <c r="J131" s="818" t="s">
        <v>611</v>
      </c>
      <c r="K131" s="788" t="s">
        <v>1069</v>
      </c>
      <c r="L131" s="126" t="s">
        <v>44</v>
      </c>
      <c r="M131" s="817"/>
      <c r="N131" s="824"/>
    </row>
    <row r="132" spans="1:14" x14ac:dyDescent="0.3">
      <c r="A132" s="406">
        <v>45594</v>
      </c>
      <c r="B132" s="415" t="s">
        <v>111</v>
      </c>
      <c r="C132" s="415" t="s">
        <v>112</v>
      </c>
      <c r="D132" s="666" t="s">
        <v>110</v>
      </c>
      <c r="E132" s="398">
        <v>15000</v>
      </c>
      <c r="F132" s="398"/>
      <c r="G132" s="131">
        <f t="shared" si="3"/>
        <v>68000</v>
      </c>
      <c r="H132" s="126" t="s">
        <v>163</v>
      </c>
      <c r="I132" s="126" t="s">
        <v>18</v>
      </c>
      <c r="J132" s="303" t="s">
        <v>611</v>
      </c>
      <c r="K132" s="788" t="s">
        <v>1069</v>
      </c>
      <c r="L132" s="126" t="s">
        <v>44</v>
      </c>
      <c r="M132" s="126"/>
      <c r="N132" s="81" t="s">
        <v>151</v>
      </c>
    </row>
    <row r="133" spans="1:14" x14ac:dyDescent="0.3">
      <c r="A133" s="406">
        <v>45594</v>
      </c>
      <c r="B133" s="415" t="s">
        <v>111</v>
      </c>
      <c r="C133" s="415" t="s">
        <v>112</v>
      </c>
      <c r="D133" s="666" t="s">
        <v>110</v>
      </c>
      <c r="E133" s="398">
        <v>15000</v>
      </c>
      <c r="F133" s="398"/>
      <c r="G133" s="131">
        <f t="shared" si="3"/>
        <v>53000</v>
      </c>
      <c r="H133" s="126" t="s">
        <v>163</v>
      </c>
      <c r="I133" s="126" t="s">
        <v>18</v>
      </c>
      <c r="J133" s="303" t="s">
        <v>611</v>
      </c>
      <c r="K133" s="788" t="s">
        <v>1069</v>
      </c>
      <c r="L133" s="126" t="s">
        <v>44</v>
      </c>
      <c r="M133" s="126"/>
      <c r="N133" s="81" t="s">
        <v>150</v>
      </c>
    </row>
    <row r="134" spans="1:14" s="837" customFormat="1" x14ac:dyDescent="0.3">
      <c r="A134" s="826">
        <v>45595</v>
      </c>
      <c r="B134" s="813" t="s">
        <v>171</v>
      </c>
      <c r="C134" s="813" t="s">
        <v>48</v>
      </c>
      <c r="D134" s="814" t="s">
        <v>110</v>
      </c>
      <c r="E134" s="822"/>
      <c r="F134" s="822">
        <v>65000</v>
      </c>
      <c r="G134" s="823">
        <f t="shared" si="3"/>
        <v>118000</v>
      </c>
      <c r="H134" s="817" t="s">
        <v>163</v>
      </c>
      <c r="I134" s="817" t="s">
        <v>18</v>
      </c>
      <c r="J134" s="818" t="s">
        <v>612</v>
      </c>
      <c r="K134" s="788" t="s">
        <v>1069</v>
      </c>
      <c r="L134" s="817" t="s">
        <v>44</v>
      </c>
      <c r="M134" s="817"/>
      <c r="N134" s="824"/>
    </row>
    <row r="135" spans="1:14" x14ac:dyDescent="0.3">
      <c r="A135" s="406">
        <v>45595</v>
      </c>
      <c r="B135" s="415" t="s">
        <v>111</v>
      </c>
      <c r="C135" s="415" t="s">
        <v>112</v>
      </c>
      <c r="D135" s="666" t="s">
        <v>110</v>
      </c>
      <c r="E135" s="398">
        <v>15000</v>
      </c>
      <c r="F135" s="398"/>
      <c r="G135" s="131">
        <f t="shared" si="3"/>
        <v>103000</v>
      </c>
      <c r="H135" s="126" t="s">
        <v>163</v>
      </c>
      <c r="I135" s="126" t="s">
        <v>18</v>
      </c>
      <c r="J135" s="303" t="s">
        <v>612</v>
      </c>
      <c r="K135" s="788" t="s">
        <v>1069</v>
      </c>
      <c r="L135" s="126" t="s">
        <v>44</v>
      </c>
      <c r="M135" s="126"/>
      <c r="N135" s="81" t="s">
        <v>151</v>
      </c>
    </row>
    <row r="136" spans="1:14" x14ac:dyDescent="0.3">
      <c r="A136" s="406">
        <v>45595</v>
      </c>
      <c r="B136" s="415" t="s">
        <v>111</v>
      </c>
      <c r="C136" s="415" t="s">
        <v>112</v>
      </c>
      <c r="D136" s="666" t="s">
        <v>110</v>
      </c>
      <c r="E136" s="398">
        <v>9000</v>
      </c>
      <c r="F136" s="398"/>
      <c r="G136" s="131">
        <f t="shared" si="3"/>
        <v>94000</v>
      </c>
      <c r="H136" s="126" t="s">
        <v>163</v>
      </c>
      <c r="I136" s="126" t="s">
        <v>18</v>
      </c>
      <c r="J136" s="303" t="s">
        <v>612</v>
      </c>
      <c r="K136" s="788" t="s">
        <v>1069</v>
      </c>
      <c r="L136" s="126" t="s">
        <v>44</v>
      </c>
      <c r="M136" s="126"/>
      <c r="N136" s="81" t="s">
        <v>769</v>
      </c>
    </row>
    <row r="137" spans="1:14" x14ac:dyDescent="0.3">
      <c r="A137" s="406">
        <v>45595</v>
      </c>
      <c r="B137" s="415" t="s">
        <v>111</v>
      </c>
      <c r="C137" s="415" t="s">
        <v>112</v>
      </c>
      <c r="D137" s="666" t="s">
        <v>110</v>
      </c>
      <c r="E137" s="398">
        <v>15000</v>
      </c>
      <c r="F137" s="398"/>
      <c r="G137" s="131">
        <f t="shared" si="3"/>
        <v>79000</v>
      </c>
      <c r="H137" s="126" t="s">
        <v>163</v>
      </c>
      <c r="I137" s="126" t="s">
        <v>18</v>
      </c>
      <c r="J137" s="303" t="s">
        <v>612</v>
      </c>
      <c r="K137" s="788" t="s">
        <v>1069</v>
      </c>
      <c r="L137" s="126" t="s">
        <v>44</v>
      </c>
      <c r="M137" s="126"/>
      <c r="N137" s="81" t="s">
        <v>772</v>
      </c>
    </row>
    <row r="138" spans="1:14" x14ac:dyDescent="0.3">
      <c r="A138" s="406">
        <v>45595</v>
      </c>
      <c r="B138" s="415" t="s">
        <v>111</v>
      </c>
      <c r="C138" s="415" t="s">
        <v>112</v>
      </c>
      <c r="D138" s="666" t="s">
        <v>110</v>
      </c>
      <c r="E138" s="398">
        <v>9000</v>
      </c>
      <c r="F138" s="398"/>
      <c r="G138" s="131">
        <f t="shared" si="3"/>
        <v>70000</v>
      </c>
      <c r="H138" s="126" t="s">
        <v>163</v>
      </c>
      <c r="I138" s="126" t="s">
        <v>18</v>
      </c>
      <c r="J138" s="303" t="s">
        <v>612</v>
      </c>
      <c r="K138" s="788" t="s">
        <v>1069</v>
      </c>
      <c r="L138" s="126" t="s">
        <v>44</v>
      </c>
      <c r="M138" s="126"/>
      <c r="N138" s="81" t="s">
        <v>773</v>
      </c>
    </row>
    <row r="139" spans="1:14" x14ac:dyDescent="0.3">
      <c r="A139" s="406">
        <v>45595</v>
      </c>
      <c r="B139" s="415" t="s">
        <v>111</v>
      </c>
      <c r="C139" s="415" t="s">
        <v>112</v>
      </c>
      <c r="D139" s="666" t="s">
        <v>110</v>
      </c>
      <c r="E139" s="398">
        <v>15000</v>
      </c>
      <c r="F139" s="398"/>
      <c r="G139" s="131">
        <f t="shared" si="3"/>
        <v>55000</v>
      </c>
      <c r="H139" s="126" t="s">
        <v>163</v>
      </c>
      <c r="I139" s="126" t="s">
        <v>18</v>
      </c>
      <c r="J139" s="303" t="s">
        <v>612</v>
      </c>
      <c r="K139" s="788" t="s">
        <v>1069</v>
      </c>
      <c r="L139" s="126" t="s">
        <v>44</v>
      </c>
      <c r="M139" s="126"/>
      <c r="N139" s="81" t="s">
        <v>150</v>
      </c>
    </row>
    <row r="140" spans="1:14" x14ac:dyDescent="0.3">
      <c r="A140" s="406">
        <v>45595</v>
      </c>
      <c r="B140" s="415" t="s">
        <v>218</v>
      </c>
      <c r="C140" s="415" t="s">
        <v>48</v>
      </c>
      <c r="D140" s="666" t="s">
        <v>110</v>
      </c>
      <c r="E140" s="398"/>
      <c r="F140" s="398">
        <v>-2000</v>
      </c>
      <c r="G140" s="131">
        <f t="shared" si="3"/>
        <v>53000</v>
      </c>
      <c r="H140" s="126" t="s">
        <v>163</v>
      </c>
      <c r="I140" s="126" t="s">
        <v>18</v>
      </c>
      <c r="J140" s="303" t="s">
        <v>612</v>
      </c>
      <c r="K140" s="788" t="s">
        <v>1069</v>
      </c>
      <c r="L140" s="126" t="s">
        <v>44</v>
      </c>
      <c r="M140" s="126"/>
      <c r="N140" s="81"/>
    </row>
    <row r="141" spans="1:14" x14ac:dyDescent="0.3">
      <c r="A141" s="406">
        <v>45595</v>
      </c>
      <c r="B141" s="415" t="s">
        <v>218</v>
      </c>
      <c r="C141" s="415" t="s">
        <v>48</v>
      </c>
      <c r="D141" s="666" t="s">
        <v>110</v>
      </c>
      <c r="E141" s="398"/>
      <c r="F141" s="398">
        <v>-10000</v>
      </c>
      <c r="G141" s="131">
        <f t="shared" si="3"/>
        <v>43000</v>
      </c>
      <c r="H141" s="126" t="s">
        <v>163</v>
      </c>
      <c r="I141" s="126" t="s">
        <v>18</v>
      </c>
      <c r="J141" s="303" t="s">
        <v>612</v>
      </c>
      <c r="K141" s="788" t="s">
        <v>1069</v>
      </c>
      <c r="L141" s="126" t="s">
        <v>44</v>
      </c>
      <c r="M141" s="126"/>
      <c r="N141" s="81"/>
    </row>
    <row r="142" spans="1:14" s="837" customFormat="1" x14ac:dyDescent="0.3">
      <c r="A142" s="826">
        <v>45596</v>
      </c>
      <c r="B142" s="813" t="s">
        <v>171</v>
      </c>
      <c r="C142" s="813" t="s">
        <v>48</v>
      </c>
      <c r="D142" s="814" t="s">
        <v>110</v>
      </c>
      <c r="E142" s="822"/>
      <c r="F142" s="822">
        <v>93000</v>
      </c>
      <c r="G142" s="823">
        <f t="shared" si="3"/>
        <v>136000</v>
      </c>
      <c r="H142" s="817" t="s">
        <v>163</v>
      </c>
      <c r="I142" s="817" t="s">
        <v>18</v>
      </c>
      <c r="J142" s="818" t="s">
        <v>896</v>
      </c>
      <c r="K142" s="788" t="s">
        <v>1069</v>
      </c>
      <c r="L142" s="817" t="s">
        <v>44</v>
      </c>
      <c r="M142" s="817"/>
      <c r="N142" s="824"/>
    </row>
    <row r="143" spans="1:14" x14ac:dyDescent="0.3">
      <c r="A143" s="406">
        <v>45596</v>
      </c>
      <c r="B143" s="415" t="s">
        <v>111</v>
      </c>
      <c r="C143" s="415" t="s">
        <v>112</v>
      </c>
      <c r="D143" s="666" t="s">
        <v>110</v>
      </c>
      <c r="E143" s="398">
        <v>15000</v>
      </c>
      <c r="F143" s="398"/>
      <c r="G143" s="131">
        <f t="shared" si="3"/>
        <v>121000</v>
      </c>
      <c r="H143" s="126" t="s">
        <v>163</v>
      </c>
      <c r="I143" s="126" t="s">
        <v>18</v>
      </c>
      <c r="J143" s="303" t="s">
        <v>896</v>
      </c>
      <c r="K143" s="788" t="s">
        <v>1069</v>
      </c>
      <c r="L143" s="126" t="s">
        <v>44</v>
      </c>
      <c r="M143" s="126"/>
      <c r="N143" s="81" t="s">
        <v>151</v>
      </c>
    </row>
    <row r="144" spans="1:14" x14ac:dyDescent="0.3">
      <c r="A144" s="406">
        <v>45596</v>
      </c>
      <c r="B144" s="415" t="s">
        <v>111</v>
      </c>
      <c r="C144" s="415" t="s">
        <v>112</v>
      </c>
      <c r="D144" s="666" t="s">
        <v>110</v>
      </c>
      <c r="E144" s="398">
        <v>20000</v>
      </c>
      <c r="F144" s="398"/>
      <c r="G144" s="131">
        <f t="shared" si="3"/>
        <v>101000</v>
      </c>
      <c r="H144" s="126" t="s">
        <v>163</v>
      </c>
      <c r="I144" s="126" t="s">
        <v>18</v>
      </c>
      <c r="J144" s="303" t="s">
        <v>896</v>
      </c>
      <c r="K144" s="788" t="s">
        <v>1069</v>
      </c>
      <c r="L144" s="126" t="s">
        <v>44</v>
      </c>
      <c r="M144" s="126"/>
      <c r="N144" s="81" t="s">
        <v>899</v>
      </c>
    </row>
    <row r="145" spans="1:14" x14ac:dyDescent="0.3">
      <c r="A145" s="406">
        <v>45596</v>
      </c>
      <c r="B145" s="415" t="s">
        <v>111</v>
      </c>
      <c r="C145" s="415" t="s">
        <v>112</v>
      </c>
      <c r="D145" s="666" t="s">
        <v>110</v>
      </c>
      <c r="E145" s="398">
        <v>17000</v>
      </c>
      <c r="F145" s="398"/>
      <c r="G145" s="131">
        <f t="shared" si="3"/>
        <v>84000</v>
      </c>
      <c r="H145" s="126" t="s">
        <v>163</v>
      </c>
      <c r="I145" s="126" t="s">
        <v>18</v>
      </c>
      <c r="J145" s="303" t="s">
        <v>896</v>
      </c>
      <c r="K145" s="788" t="s">
        <v>1069</v>
      </c>
      <c r="L145" s="126" t="s">
        <v>44</v>
      </c>
      <c r="M145" s="126"/>
      <c r="N145" s="81" t="s">
        <v>900</v>
      </c>
    </row>
    <row r="146" spans="1:14" x14ac:dyDescent="0.3">
      <c r="A146" s="406">
        <v>45596</v>
      </c>
      <c r="B146" s="415" t="s">
        <v>111</v>
      </c>
      <c r="C146" s="415" t="s">
        <v>112</v>
      </c>
      <c r="D146" s="666" t="s">
        <v>110</v>
      </c>
      <c r="E146" s="398">
        <v>16000</v>
      </c>
      <c r="F146" s="398"/>
      <c r="G146" s="131">
        <f t="shared" si="3"/>
        <v>68000</v>
      </c>
      <c r="H146" s="126" t="s">
        <v>163</v>
      </c>
      <c r="I146" s="126" t="s">
        <v>18</v>
      </c>
      <c r="J146" s="303" t="s">
        <v>896</v>
      </c>
      <c r="K146" s="788" t="s">
        <v>1069</v>
      </c>
      <c r="L146" s="126" t="s">
        <v>44</v>
      </c>
      <c r="M146" s="126"/>
      <c r="N146" s="81" t="s">
        <v>901</v>
      </c>
    </row>
    <row r="147" spans="1:14" x14ac:dyDescent="0.3">
      <c r="A147" s="406">
        <v>45596</v>
      </c>
      <c r="B147" s="415" t="s">
        <v>897</v>
      </c>
      <c r="C147" s="415" t="s">
        <v>542</v>
      </c>
      <c r="D147" s="666" t="s">
        <v>110</v>
      </c>
      <c r="E147" s="398">
        <v>15000</v>
      </c>
      <c r="F147" s="398"/>
      <c r="G147" s="131">
        <f t="shared" si="3"/>
        <v>53000</v>
      </c>
      <c r="H147" s="126" t="s">
        <v>163</v>
      </c>
      <c r="I147" s="126" t="s">
        <v>18</v>
      </c>
      <c r="J147" s="303" t="s">
        <v>896</v>
      </c>
      <c r="K147" s="788" t="s">
        <v>1069</v>
      </c>
      <c r="L147" s="126" t="s">
        <v>44</v>
      </c>
      <c r="M147" s="126"/>
      <c r="N147" s="81"/>
    </row>
    <row r="148" spans="1:14" x14ac:dyDescent="0.3">
      <c r="A148" s="406">
        <v>45596</v>
      </c>
      <c r="B148" s="415" t="s">
        <v>898</v>
      </c>
      <c r="C148" s="415" t="s">
        <v>542</v>
      </c>
      <c r="D148" s="666" t="s">
        <v>110</v>
      </c>
      <c r="E148" s="398">
        <v>5000</v>
      </c>
      <c r="F148" s="398"/>
      <c r="G148" s="131">
        <f t="shared" si="3"/>
        <v>48000</v>
      </c>
      <c r="H148" s="126" t="s">
        <v>163</v>
      </c>
      <c r="I148" s="126" t="s">
        <v>18</v>
      </c>
      <c r="J148" s="303" t="s">
        <v>896</v>
      </c>
      <c r="K148" s="788" t="s">
        <v>1069</v>
      </c>
      <c r="L148" s="126" t="s">
        <v>44</v>
      </c>
      <c r="M148" s="126"/>
      <c r="N148" s="81"/>
    </row>
    <row r="149" spans="1:14" ht="15" thickBot="1" x14ac:dyDescent="0.35">
      <c r="A149" s="406">
        <v>45596</v>
      </c>
      <c r="B149" s="415" t="s">
        <v>218</v>
      </c>
      <c r="C149" s="415" t="s">
        <v>48</v>
      </c>
      <c r="D149" s="666" t="s">
        <v>110</v>
      </c>
      <c r="E149" s="398"/>
      <c r="F149" s="398">
        <v>-5000</v>
      </c>
      <c r="G149" s="131">
        <f t="shared" si="3"/>
        <v>43000</v>
      </c>
      <c r="H149" s="126" t="s">
        <v>163</v>
      </c>
      <c r="I149" s="126" t="s">
        <v>18</v>
      </c>
      <c r="J149" s="303" t="s">
        <v>896</v>
      </c>
      <c r="K149" s="788" t="s">
        <v>1069</v>
      </c>
      <c r="L149" s="126" t="s">
        <v>44</v>
      </c>
      <c r="M149" s="126"/>
      <c r="N149" s="81"/>
    </row>
    <row r="150" spans="1:14" ht="15" thickBot="1" x14ac:dyDescent="0.35">
      <c r="E150" s="456">
        <f>SUM(E4:E149)</f>
        <v>1373000</v>
      </c>
      <c r="F150" s="457">
        <f>SUM(F4:F149)+G4</f>
        <v>1416000</v>
      </c>
      <c r="G150" s="458">
        <f>F150-E150</f>
        <v>43000</v>
      </c>
    </row>
    <row r="350" spans="8:8" x14ac:dyDescent="0.3">
      <c r="H350" s="15" t="s">
        <v>123</v>
      </c>
    </row>
    <row r="351" spans="8:8" x14ac:dyDescent="0.3">
      <c r="H351" s="15" t="s">
        <v>123</v>
      </c>
    </row>
    <row r="352" spans="8:8" x14ac:dyDescent="0.3">
      <c r="H352" s="15" t="s">
        <v>123</v>
      </c>
    </row>
    <row r="353" spans="8:8" x14ac:dyDescent="0.3">
      <c r="H353" s="15" t="s">
        <v>123</v>
      </c>
    </row>
    <row r="354" spans="8:8" x14ac:dyDescent="0.3">
      <c r="H354" s="15" t="s">
        <v>123</v>
      </c>
    </row>
  </sheetData>
  <autoFilter ref="A1:N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3E6F-80DB-45E2-97C6-4078A1649F0F}">
  <dimension ref="A1:N359"/>
  <sheetViews>
    <sheetView topLeftCell="F1" zoomScaleNormal="100" workbookViewId="0">
      <selection activeCell="K4" sqref="K4:K152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164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714">
        <v>44835</v>
      </c>
      <c r="B4" s="715" t="s">
        <v>191</v>
      </c>
      <c r="C4" s="715"/>
      <c r="D4" s="716"/>
      <c r="E4" s="717"/>
      <c r="F4" s="717"/>
      <c r="G4" s="717">
        <v>4000</v>
      </c>
      <c r="H4" s="718"/>
      <c r="I4" s="709"/>
      <c r="J4" s="710"/>
      <c r="K4" s="788" t="s">
        <v>1069</v>
      </c>
      <c r="L4" s="711"/>
      <c r="M4" s="712"/>
      <c r="N4" s="713"/>
    </row>
    <row r="5" spans="1:14" s="11" customFormat="1" ht="13.5" customHeight="1" x14ac:dyDescent="0.3">
      <c r="A5" s="577">
        <v>45566</v>
      </c>
      <c r="B5" s="452" t="s">
        <v>171</v>
      </c>
      <c r="C5" s="452" t="s">
        <v>48</v>
      </c>
      <c r="D5" s="578" t="s">
        <v>110</v>
      </c>
      <c r="E5" s="453"/>
      <c r="F5" s="453">
        <v>90000</v>
      </c>
      <c r="G5" s="453">
        <f>G4-E5+F5</f>
        <v>94000</v>
      </c>
      <c r="H5" s="455" t="s">
        <v>210</v>
      </c>
      <c r="I5" s="455" t="s">
        <v>18</v>
      </c>
      <c r="J5" s="394" t="s">
        <v>212</v>
      </c>
      <c r="K5" s="788" t="s">
        <v>1069</v>
      </c>
      <c r="L5" s="452" t="s">
        <v>44</v>
      </c>
      <c r="M5" s="579"/>
      <c r="N5" s="454"/>
    </row>
    <row r="6" spans="1:14" s="11" customFormat="1" ht="13.5" customHeight="1" x14ac:dyDescent="0.3">
      <c r="A6" s="665">
        <v>45566</v>
      </c>
      <c r="B6" s="415" t="s">
        <v>111</v>
      </c>
      <c r="C6" s="415" t="s">
        <v>112</v>
      </c>
      <c r="D6" s="666" t="s">
        <v>110</v>
      </c>
      <c r="E6" s="124">
        <v>25000</v>
      </c>
      <c r="F6" s="124"/>
      <c r="G6" s="124">
        <f t="shared" ref="G6" si="0">G5-E6+F6</f>
        <v>69000</v>
      </c>
      <c r="H6" s="249" t="s">
        <v>210</v>
      </c>
      <c r="I6" s="249" t="s">
        <v>18</v>
      </c>
      <c r="J6" s="303" t="s">
        <v>212</v>
      </c>
      <c r="K6" s="788" t="s">
        <v>1069</v>
      </c>
      <c r="L6" s="291" t="s">
        <v>44</v>
      </c>
      <c r="M6" s="352"/>
      <c r="N6" s="353" t="s">
        <v>151</v>
      </c>
    </row>
    <row r="7" spans="1:14" x14ac:dyDescent="0.3">
      <c r="A7" s="665">
        <v>45566</v>
      </c>
      <c r="B7" s="415" t="s">
        <v>111</v>
      </c>
      <c r="C7" s="415" t="s">
        <v>112</v>
      </c>
      <c r="D7" s="666" t="s">
        <v>110</v>
      </c>
      <c r="E7" s="124">
        <v>18000</v>
      </c>
      <c r="F7" s="124"/>
      <c r="G7" s="124">
        <f>G6-E7+F7</f>
        <v>51000</v>
      </c>
      <c r="H7" s="249" t="s">
        <v>210</v>
      </c>
      <c r="I7" s="126" t="s">
        <v>18</v>
      </c>
      <c r="J7" s="303" t="s">
        <v>212</v>
      </c>
      <c r="K7" s="788" t="s">
        <v>1069</v>
      </c>
      <c r="L7" s="126" t="s">
        <v>44</v>
      </c>
      <c r="M7" s="126"/>
      <c r="N7" s="353" t="s">
        <v>150</v>
      </c>
    </row>
    <row r="8" spans="1:14" x14ac:dyDescent="0.3">
      <c r="A8" s="665">
        <v>45566</v>
      </c>
      <c r="B8" s="291" t="s">
        <v>111</v>
      </c>
      <c r="C8" s="291" t="s">
        <v>112</v>
      </c>
      <c r="D8" s="427" t="s">
        <v>110</v>
      </c>
      <c r="E8" s="124">
        <v>12000</v>
      </c>
      <c r="F8" s="124"/>
      <c r="G8" s="124">
        <f t="shared" ref="G8:G71" si="1">G7-E8+F8</f>
        <v>39000</v>
      </c>
      <c r="H8" s="249" t="s">
        <v>210</v>
      </c>
      <c r="I8" s="126" t="s">
        <v>18</v>
      </c>
      <c r="J8" s="303" t="s">
        <v>212</v>
      </c>
      <c r="K8" s="788" t="s">
        <v>1069</v>
      </c>
      <c r="L8" s="126" t="s">
        <v>44</v>
      </c>
      <c r="M8" s="126"/>
      <c r="N8" s="353"/>
    </row>
    <row r="9" spans="1:14" x14ac:dyDescent="0.3">
      <c r="A9" s="665">
        <v>45566</v>
      </c>
      <c r="B9" s="415" t="s">
        <v>111</v>
      </c>
      <c r="C9" s="415" t="s">
        <v>112</v>
      </c>
      <c r="D9" s="666" t="s">
        <v>110</v>
      </c>
      <c r="E9" s="124">
        <v>6000</v>
      </c>
      <c r="F9" s="124"/>
      <c r="G9" s="124">
        <f t="shared" si="1"/>
        <v>33000</v>
      </c>
      <c r="H9" s="249" t="s">
        <v>210</v>
      </c>
      <c r="I9" s="126" t="s">
        <v>18</v>
      </c>
      <c r="J9" s="303" t="s">
        <v>212</v>
      </c>
      <c r="K9" s="788" t="s">
        <v>1069</v>
      </c>
      <c r="L9" s="126" t="s">
        <v>44</v>
      </c>
      <c r="M9" s="126"/>
      <c r="N9" s="353" t="s">
        <v>151</v>
      </c>
    </row>
    <row r="10" spans="1:14" x14ac:dyDescent="0.3">
      <c r="A10" s="665">
        <v>45566</v>
      </c>
      <c r="B10" s="415" t="s">
        <v>111</v>
      </c>
      <c r="C10" s="415" t="s">
        <v>112</v>
      </c>
      <c r="D10" s="666" t="s">
        <v>110</v>
      </c>
      <c r="E10" s="124">
        <v>10000</v>
      </c>
      <c r="F10" s="124"/>
      <c r="G10" s="124">
        <f t="shared" si="1"/>
        <v>23000</v>
      </c>
      <c r="H10" s="249" t="s">
        <v>210</v>
      </c>
      <c r="I10" s="126" t="s">
        <v>18</v>
      </c>
      <c r="J10" s="303" t="s">
        <v>212</v>
      </c>
      <c r="K10" s="788" t="s">
        <v>1069</v>
      </c>
      <c r="L10" s="126" t="s">
        <v>44</v>
      </c>
      <c r="M10" s="126"/>
      <c r="N10" s="353" t="s">
        <v>150</v>
      </c>
    </row>
    <row r="11" spans="1:14" x14ac:dyDescent="0.3">
      <c r="A11" s="665">
        <v>45566</v>
      </c>
      <c r="B11" s="415" t="s">
        <v>111</v>
      </c>
      <c r="C11" s="415" t="s">
        <v>112</v>
      </c>
      <c r="D11" s="666" t="s">
        <v>110</v>
      </c>
      <c r="E11" s="124">
        <v>10000</v>
      </c>
      <c r="F11" s="124"/>
      <c r="G11" s="124">
        <f t="shared" si="1"/>
        <v>13000</v>
      </c>
      <c r="H11" s="249" t="s">
        <v>210</v>
      </c>
      <c r="I11" s="126" t="s">
        <v>18</v>
      </c>
      <c r="J11" s="303" t="s">
        <v>212</v>
      </c>
      <c r="K11" s="788" t="s">
        <v>1069</v>
      </c>
      <c r="L11" s="126" t="s">
        <v>44</v>
      </c>
      <c r="M11" s="126"/>
      <c r="N11" s="353" t="s">
        <v>229</v>
      </c>
    </row>
    <row r="12" spans="1:14" x14ac:dyDescent="0.3">
      <c r="A12" s="665">
        <v>45566</v>
      </c>
      <c r="B12" s="415" t="s">
        <v>111</v>
      </c>
      <c r="C12" s="415" t="s">
        <v>112</v>
      </c>
      <c r="D12" s="666" t="s">
        <v>110</v>
      </c>
      <c r="E12" s="131">
        <v>18000</v>
      </c>
      <c r="F12" s="131"/>
      <c r="G12" s="131">
        <f t="shared" si="1"/>
        <v>-5000</v>
      </c>
      <c r="H12" s="403" t="s">
        <v>210</v>
      </c>
      <c r="I12" s="126" t="s">
        <v>18</v>
      </c>
      <c r="J12" s="303" t="s">
        <v>212</v>
      </c>
      <c r="K12" s="788" t="s">
        <v>1069</v>
      </c>
      <c r="L12" s="126" t="s">
        <v>44</v>
      </c>
      <c r="M12" s="126"/>
      <c r="N12" s="353" t="s">
        <v>175</v>
      </c>
    </row>
    <row r="13" spans="1:14" x14ac:dyDescent="0.3">
      <c r="A13" s="665">
        <v>45566</v>
      </c>
      <c r="B13" s="415" t="s">
        <v>211</v>
      </c>
      <c r="C13" s="415" t="s">
        <v>112</v>
      </c>
      <c r="D13" s="666" t="s">
        <v>110</v>
      </c>
      <c r="E13" s="129"/>
      <c r="F13" s="124">
        <v>9000</v>
      </c>
      <c r="G13" s="131">
        <f t="shared" si="1"/>
        <v>4000</v>
      </c>
      <c r="H13" s="403" t="s">
        <v>210</v>
      </c>
      <c r="I13" s="126" t="s">
        <v>18</v>
      </c>
      <c r="J13" s="303" t="s">
        <v>212</v>
      </c>
      <c r="K13" s="788" t="s">
        <v>1069</v>
      </c>
      <c r="L13" s="126" t="s">
        <v>44</v>
      </c>
      <c r="M13" s="126"/>
      <c r="N13" s="353"/>
    </row>
    <row r="14" spans="1:14" x14ac:dyDescent="0.3">
      <c r="A14" s="812">
        <v>45567</v>
      </c>
      <c r="B14" s="813" t="s">
        <v>171</v>
      </c>
      <c r="C14" s="813" t="s">
        <v>48</v>
      </c>
      <c r="D14" s="814" t="s">
        <v>110</v>
      </c>
      <c r="E14" s="825"/>
      <c r="F14" s="822">
        <v>85000</v>
      </c>
      <c r="G14" s="823">
        <f t="shared" si="1"/>
        <v>89000</v>
      </c>
      <c r="H14" s="817"/>
      <c r="I14" s="817" t="s">
        <v>18</v>
      </c>
      <c r="J14" s="818" t="s">
        <v>222</v>
      </c>
      <c r="K14" s="788" t="s">
        <v>1069</v>
      </c>
      <c r="L14" s="817" t="s">
        <v>44</v>
      </c>
      <c r="M14" s="817"/>
      <c r="N14" s="824"/>
    </row>
    <row r="15" spans="1:14" x14ac:dyDescent="0.3">
      <c r="A15" s="665">
        <v>45567</v>
      </c>
      <c r="B15" s="415" t="s">
        <v>111</v>
      </c>
      <c r="C15" s="415" t="s">
        <v>112</v>
      </c>
      <c r="D15" s="666" t="s">
        <v>110</v>
      </c>
      <c r="E15" s="124">
        <v>25000</v>
      </c>
      <c r="F15" s="398"/>
      <c r="G15" s="131">
        <f t="shared" si="1"/>
        <v>64000</v>
      </c>
      <c r="H15" s="126"/>
      <c r="I15" s="126" t="s">
        <v>18</v>
      </c>
      <c r="J15" s="303" t="s">
        <v>227</v>
      </c>
      <c r="K15" s="788" t="s">
        <v>1069</v>
      </c>
      <c r="L15" s="126" t="s">
        <v>44</v>
      </c>
      <c r="M15" s="126"/>
      <c r="N15" s="81" t="s">
        <v>150</v>
      </c>
    </row>
    <row r="16" spans="1:14" x14ac:dyDescent="0.3">
      <c r="A16" s="665">
        <v>45567</v>
      </c>
      <c r="B16" s="415" t="s">
        <v>111</v>
      </c>
      <c r="C16" s="415" t="s">
        <v>112</v>
      </c>
      <c r="D16" s="666" t="s">
        <v>110</v>
      </c>
      <c r="E16" s="124">
        <v>8000</v>
      </c>
      <c r="F16" s="398"/>
      <c r="G16" s="131">
        <f t="shared" si="1"/>
        <v>56000</v>
      </c>
      <c r="H16" s="126"/>
      <c r="I16" s="126" t="s">
        <v>18</v>
      </c>
      <c r="J16" s="303" t="s">
        <v>222</v>
      </c>
      <c r="K16" s="788" t="s">
        <v>1069</v>
      </c>
      <c r="L16" s="126" t="s">
        <v>44</v>
      </c>
      <c r="M16" s="126"/>
      <c r="N16" s="81" t="s">
        <v>230</v>
      </c>
    </row>
    <row r="17" spans="1:14" x14ac:dyDescent="0.3">
      <c r="A17" s="665">
        <v>45567</v>
      </c>
      <c r="B17" s="415" t="s">
        <v>111</v>
      </c>
      <c r="C17" s="415" t="s">
        <v>112</v>
      </c>
      <c r="D17" s="666" t="s">
        <v>110</v>
      </c>
      <c r="E17" s="580">
        <v>18000</v>
      </c>
      <c r="F17" s="398"/>
      <c r="G17" s="131">
        <f t="shared" si="1"/>
        <v>38000</v>
      </c>
      <c r="H17" s="126"/>
      <c r="I17" s="126" t="s">
        <v>18</v>
      </c>
      <c r="J17" s="303" t="s">
        <v>227</v>
      </c>
      <c r="K17" s="788" t="s">
        <v>1069</v>
      </c>
      <c r="L17" s="126" t="s">
        <v>44</v>
      </c>
      <c r="M17" s="126"/>
      <c r="N17" s="81" t="s">
        <v>231</v>
      </c>
    </row>
    <row r="18" spans="1:14" x14ac:dyDescent="0.3">
      <c r="A18" s="137">
        <v>45567</v>
      </c>
      <c r="B18" s="415" t="s">
        <v>111</v>
      </c>
      <c r="C18" s="415" t="s">
        <v>112</v>
      </c>
      <c r="D18" s="666" t="s">
        <v>110</v>
      </c>
      <c r="E18" s="580">
        <v>30000</v>
      </c>
      <c r="F18" s="398"/>
      <c r="G18" s="131">
        <f>G17-E18+F18</f>
        <v>8000</v>
      </c>
      <c r="H18" s="126"/>
      <c r="I18" s="126" t="s">
        <v>18</v>
      </c>
      <c r="J18" s="303" t="s">
        <v>222</v>
      </c>
      <c r="K18" s="788" t="s">
        <v>1069</v>
      </c>
      <c r="L18" s="126" t="s">
        <v>44</v>
      </c>
      <c r="M18" s="126"/>
      <c r="N18" s="81" t="s">
        <v>232</v>
      </c>
    </row>
    <row r="19" spans="1:14" x14ac:dyDescent="0.3">
      <c r="A19" s="137">
        <v>45568</v>
      </c>
      <c r="B19" s="415" t="s">
        <v>156</v>
      </c>
      <c r="C19" s="415" t="s">
        <v>48</v>
      </c>
      <c r="D19" s="666" t="s">
        <v>110</v>
      </c>
      <c r="E19" s="580"/>
      <c r="F19" s="398">
        <v>-4000</v>
      </c>
      <c r="G19" s="131">
        <f t="shared" si="1"/>
        <v>4000</v>
      </c>
      <c r="H19" s="126"/>
      <c r="I19" s="126" t="s">
        <v>18</v>
      </c>
      <c r="J19" s="303" t="s">
        <v>222</v>
      </c>
      <c r="K19" s="788" t="s">
        <v>1069</v>
      </c>
      <c r="L19" s="126" t="s">
        <v>44</v>
      </c>
      <c r="M19" s="126"/>
      <c r="N19" s="81"/>
    </row>
    <row r="20" spans="1:14" x14ac:dyDescent="0.3">
      <c r="A20" s="820">
        <v>45568</v>
      </c>
      <c r="B20" s="813" t="s">
        <v>171</v>
      </c>
      <c r="C20" s="813" t="s">
        <v>48</v>
      </c>
      <c r="D20" s="814" t="s">
        <v>110</v>
      </c>
      <c r="E20" s="821"/>
      <c r="F20" s="822">
        <v>65000</v>
      </c>
      <c r="G20" s="823">
        <f t="shared" si="1"/>
        <v>69000</v>
      </c>
      <c r="H20" s="817"/>
      <c r="I20" s="817" t="s">
        <v>18</v>
      </c>
      <c r="J20" s="818" t="s">
        <v>228</v>
      </c>
      <c r="K20" s="788" t="s">
        <v>1069</v>
      </c>
      <c r="L20" s="817" t="s">
        <v>44</v>
      </c>
      <c r="M20" s="817"/>
      <c r="N20" s="824"/>
    </row>
    <row r="21" spans="1:14" x14ac:dyDescent="0.3">
      <c r="A21" s="137">
        <v>45568</v>
      </c>
      <c r="B21" s="415" t="s">
        <v>111</v>
      </c>
      <c r="C21" s="415" t="s">
        <v>112</v>
      </c>
      <c r="D21" s="666" t="s">
        <v>110</v>
      </c>
      <c r="E21" s="580">
        <v>25000</v>
      </c>
      <c r="F21" s="398"/>
      <c r="G21" s="131">
        <f t="shared" si="1"/>
        <v>44000</v>
      </c>
      <c r="H21" s="126"/>
      <c r="I21" s="126" t="s">
        <v>18</v>
      </c>
      <c r="J21" s="303" t="s">
        <v>228</v>
      </c>
      <c r="K21" s="788" t="s">
        <v>1069</v>
      </c>
      <c r="L21" s="126" t="s">
        <v>44</v>
      </c>
      <c r="M21" s="126"/>
      <c r="N21" s="81" t="s">
        <v>213</v>
      </c>
    </row>
    <row r="22" spans="1:14" x14ac:dyDescent="0.3">
      <c r="A22" s="137">
        <v>45568</v>
      </c>
      <c r="B22" s="415" t="s">
        <v>111</v>
      </c>
      <c r="C22" s="415" t="s">
        <v>112</v>
      </c>
      <c r="D22" s="666" t="s">
        <v>110</v>
      </c>
      <c r="E22" s="580">
        <v>8000</v>
      </c>
      <c r="F22" s="398"/>
      <c r="G22" s="131">
        <f t="shared" si="1"/>
        <v>36000</v>
      </c>
      <c r="H22" s="126"/>
      <c r="I22" s="126" t="s">
        <v>18</v>
      </c>
      <c r="J22" s="303" t="s">
        <v>250</v>
      </c>
      <c r="K22" s="788" t="s">
        <v>1069</v>
      </c>
      <c r="L22" s="126" t="s">
        <v>44</v>
      </c>
      <c r="M22" s="126"/>
      <c r="N22" s="81" t="s">
        <v>243</v>
      </c>
    </row>
    <row r="23" spans="1:14" x14ac:dyDescent="0.3">
      <c r="A23" s="406">
        <v>45568</v>
      </c>
      <c r="B23" s="415" t="s">
        <v>111</v>
      </c>
      <c r="C23" s="415" t="s">
        <v>112</v>
      </c>
      <c r="D23" s="666" t="s">
        <v>110</v>
      </c>
      <c r="E23" s="580">
        <v>30000</v>
      </c>
      <c r="F23" s="398"/>
      <c r="G23" s="131">
        <f t="shared" si="1"/>
        <v>6000</v>
      </c>
      <c r="H23" s="126"/>
      <c r="I23" s="126" t="s">
        <v>18</v>
      </c>
      <c r="J23" s="303" t="s">
        <v>250</v>
      </c>
      <c r="K23" s="788" t="s">
        <v>1069</v>
      </c>
      <c r="L23" s="126" t="s">
        <v>44</v>
      </c>
      <c r="M23" s="126"/>
      <c r="N23" s="81" t="s">
        <v>232</v>
      </c>
    </row>
    <row r="24" spans="1:14" x14ac:dyDescent="0.3">
      <c r="A24" s="406">
        <v>45568</v>
      </c>
      <c r="B24" s="415" t="s">
        <v>218</v>
      </c>
      <c r="C24" s="415" t="s">
        <v>48</v>
      </c>
      <c r="D24" s="666" t="s">
        <v>110</v>
      </c>
      <c r="E24" s="580"/>
      <c r="F24" s="398">
        <v>-2000</v>
      </c>
      <c r="G24" s="131">
        <f>G23-E24+F24</f>
        <v>4000</v>
      </c>
      <c r="H24" s="126"/>
      <c r="I24" s="126" t="s">
        <v>18</v>
      </c>
      <c r="J24" s="303" t="s">
        <v>250</v>
      </c>
      <c r="K24" s="788" t="s">
        <v>1069</v>
      </c>
      <c r="L24" s="126" t="s">
        <v>44</v>
      </c>
      <c r="M24" s="126"/>
      <c r="N24" s="81"/>
    </row>
    <row r="25" spans="1:14" x14ac:dyDescent="0.3">
      <c r="A25" s="826">
        <v>45569</v>
      </c>
      <c r="B25" s="813" t="s">
        <v>171</v>
      </c>
      <c r="C25" s="813" t="s">
        <v>48</v>
      </c>
      <c r="D25" s="814" t="s">
        <v>110</v>
      </c>
      <c r="E25" s="821"/>
      <c r="F25" s="822">
        <v>90000</v>
      </c>
      <c r="G25" s="823">
        <f t="shared" si="1"/>
        <v>94000</v>
      </c>
      <c r="H25" s="817"/>
      <c r="I25" s="817" t="s">
        <v>18</v>
      </c>
      <c r="J25" s="818" t="s">
        <v>276</v>
      </c>
      <c r="K25" s="788" t="s">
        <v>1069</v>
      </c>
      <c r="L25" s="817" t="s">
        <v>44</v>
      </c>
      <c r="M25" s="817"/>
      <c r="N25" s="824"/>
    </row>
    <row r="26" spans="1:14" x14ac:dyDescent="0.3">
      <c r="A26" s="406">
        <v>45569</v>
      </c>
      <c r="B26" s="415" t="s">
        <v>111</v>
      </c>
      <c r="C26" s="415" t="s">
        <v>112</v>
      </c>
      <c r="D26" s="666" t="s">
        <v>110</v>
      </c>
      <c r="E26" s="398">
        <v>25000</v>
      </c>
      <c r="F26" s="398"/>
      <c r="G26" s="131">
        <f t="shared" si="1"/>
        <v>69000</v>
      </c>
      <c r="H26" s="126"/>
      <c r="I26" s="126" t="s">
        <v>18</v>
      </c>
      <c r="J26" s="303" t="s">
        <v>276</v>
      </c>
      <c r="K26" s="788" t="s">
        <v>1069</v>
      </c>
      <c r="L26" s="126" t="s">
        <v>44</v>
      </c>
      <c r="M26" s="126"/>
      <c r="N26" s="81" t="s">
        <v>213</v>
      </c>
    </row>
    <row r="27" spans="1:14" x14ac:dyDescent="0.3">
      <c r="A27" s="406">
        <v>45569</v>
      </c>
      <c r="B27" s="415" t="s">
        <v>111</v>
      </c>
      <c r="C27" s="415" t="s">
        <v>112</v>
      </c>
      <c r="D27" s="666" t="s">
        <v>110</v>
      </c>
      <c r="E27" s="398">
        <v>5000</v>
      </c>
      <c r="F27" s="398"/>
      <c r="G27" s="131">
        <f t="shared" si="1"/>
        <v>64000</v>
      </c>
      <c r="H27" s="126"/>
      <c r="I27" s="126" t="s">
        <v>18</v>
      </c>
      <c r="J27" s="303" t="s">
        <v>276</v>
      </c>
      <c r="K27" s="788" t="s">
        <v>1069</v>
      </c>
      <c r="L27" s="126" t="s">
        <v>44</v>
      </c>
      <c r="M27" s="126"/>
      <c r="N27" s="81" t="s">
        <v>303</v>
      </c>
    </row>
    <row r="28" spans="1:14" x14ac:dyDescent="0.3">
      <c r="A28" s="406">
        <v>45569</v>
      </c>
      <c r="B28" s="291" t="s">
        <v>111</v>
      </c>
      <c r="C28" s="291" t="s">
        <v>112</v>
      </c>
      <c r="D28" s="427" t="s">
        <v>110</v>
      </c>
      <c r="E28" s="398">
        <v>8000</v>
      </c>
      <c r="F28" s="398"/>
      <c r="G28" s="131">
        <f t="shared" si="1"/>
        <v>56000</v>
      </c>
      <c r="H28" s="126"/>
      <c r="I28" s="126" t="s">
        <v>18</v>
      </c>
      <c r="J28" s="303" t="s">
        <v>276</v>
      </c>
      <c r="K28" s="788" t="s">
        <v>1069</v>
      </c>
      <c r="L28" s="126" t="s">
        <v>44</v>
      </c>
      <c r="M28" s="126"/>
      <c r="N28" s="81" t="s">
        <v>304</v>
      </c>
    </row>
    <row r="29" spans="1:14" x14ac:dyDescent="0.3">
      <c r="A29" s="406">
        <v>45569</v>
      </c>
      <c r="B29" s="415" t="s">
        <v>111</v>
      </c>
      <c r="C29" s="415" t="s">
        <v>112</v>
      </c>
      <c r="D29" s="666" t="s">
        <v>110</v>
      </c>
      <c r="E29" s="398">
        <v>3000</v>
      </c>
      <c r="F29" s="398"/>
      <c r="G29" s="131">
        <f t="shared" si="1"/>
        <v>53000</v>
      </c>
      <c r="H29" s="126"/>
      <c r="I29" s="126" t="s">
        <v>18</v>
      </c>
      <c r="J29" s="303" t="s">
        <v>276</v>
      </c>
      <c r="K29" s="788" t="s">
        <v>1069</v>
      </c>
      <c r="L29" s="126" t="s">
        <v>44</v>
      </c>
      <c r="M29" s="126"/>
      <c r="N29" s="81" t="s">
        <v>305</v>
      </c>
    </row>
    <row r="30" spans="1:14" x14ac:dyDescent="0.3">
      <c r="A30" s="406">
        <v>45569</v>
      </c>
      <c r="B30" s="415" t="s">
        <v>111</v>
      </c>
      <c r="C30" s="415" t="s">
        <v>112</v>
      </c>
      <c r="D30" s="666" t="s">
        <v>110</v>
      </c>
      <c r="E30" s="398">
        <v>15000</v>
      </c>
      <c r="F30" s="398"/>
      <c r="G30" s="131">
        <f t="shared" si="1"/>
        <v>38000</v>
      </c>
      <c r="H30" s="126"/>
      <c r="I30" s="126" t="s">
        <v>18</v>
      </c>
      <c r="J30" s="303" t="s">
        <v>276</v>
      </c>
      <c r="K30" s="788" t="s">
        <v>1069</v>
      </c>
      <c r="L30" s="126" t="s">
        <v>44</v>
      </c>
      <c r="M30" s="126"/>
      <c r="N30" s="81" t="s">
        <v>306</v>
      </c>
    </row>
    <row r="31" spans="1:14" x14ac:dyDescent="0.3">
      <c r="A31" s="406">
        <v>45569</v>
      </c>
      <c r="B31" s="126" t="s">
        <v>111</v>
      </c>
      <c r="C31" s="126" t="s">
        <v>112</v>
      </c>
      <c r="D31" s="126" t="s">
        <v>110</v>
      </c>
      <c r="E31" s="398">
        <v>10000</v>
      </c>
      <c r="F31" s="398"/>
      <c r="G31" s="131">
        <f t="shared" si="1"/>
        <v>28000</v>
      </c>
      <c r="H31" s="126"/>
      <c r="I31" s="126" t="s">
        <v>18</v>
      </c>
      <c r="J31" s="303" t="s">
        <v>301</v>
      </c>
      <c r="K31" s="788" t="s">
        <v>1069</v>
      </c>
      <c r="L31" s="126" t="s">
        <v>44</v>
      </c>
      <c r="M31" s="126"/>
      <c r="N31" s="81" t="s">
        <v>307</v>
      </c>
    </row>
    <row r="32" spans="1:14" x14ac:dyDescent="0.3">
      <c r="A32" s="406">
        <v>45569</v>
      </c>
      <c r="B32" s="415" t="s">
        <v>111</v>
      </c>
      <c r="C32" s="415" t="s">
        <v>112</v>
      </c>
      <c r="D32" s="666" t="s">
        <v>110</v>
      </c>
      <c r="E32" s="398">
        <v>20000</v>
      </c>
      <c r="F32" s="398"/>
      <c r="G32" s="131">
        <f t="shared" si="1"/>
        <v>8000</v>
      </c>
      <c r="H32" s="126"/>
      <c r="I32" s="126" t="s">
        <v>18</v>
      </c>
      <c r="J32" s="303" t="s">
        <v>276</v>
      </c>
      <c r="K32" s="788" t="s">
        <v>1069</v>
      </c>
      <c r="L32" s="126" t="s">
        <v>44</v>
      </c>
      <c r="M32" s="126"/>
      <c r="N32" s="81" t="s">
        <v>308</v>
      </c>
    </row>
    <row r="33" spans="1:14" x14ac:dyDescent="0.3">
      <c r="A33" s="406">
        <v>45569</v>
      </c>
      <c r="B33" s="415" t="s">
        <v>218</v>
      </c>
      <c r="C33" s="415" t="s">
        <v>48</v>
      </c>
      <c r="D33" s="666" t="s">
        <v>110</v>
      </c>
      <c r="E33" s="398"/>
      <c r="F33" s="398">
        <v>-4000</v>
      </c>
      <c r="G33" s="131">
        <f t="shared" si="1"/>
        <v>4000</v>
      </c>
      <c r="H33" s="126"/>
      <c r="I33" s="126" t="s">
        <v>18</v>
      </c>
      <c r="J33" s="303"/>
      <c r="K33" s="788" t="s">
        <v>1069</v>
      </c>
      <c r="L33" s="126" t="s">
        <v>44</v>
      </c>
      <c r="M33" s="126"/>
      <c r="N33" s="81"/>
    </row>
    <row r="34" spans="1:14" x14ac:dyDescent="0.3">
      <c r="A34" s="826">
        <v>45570</v>
      </c>
      <c r="B34" s="813" t="s">
        <v>171</v>
      </c>
      <c r="C34" s="813" t="s">
        <v>48</v>
      </c>
      <c r="D34" s="814" t="s">
        <v>110</v>
      </c>
      <c r="E34" s="822"/>
      <c r="F34" s="822">
        <v>50000</v>
      </c>
      <c r="G34" s="823">
        <f t="shared" si="1"/>
        <v>54000</v>
      </c>
      <c r="H34" s="817"/>
      <c r="I34" s="817" t="s">
        <v>18</v>
      </c>
      <c r="J34" s="818" t="s">
        <v>300</v>
      </c>
      <c r="K34" s="788" t="s">
        <v>1069</v>
      </c>
      <c r="L34" s="817" t="s">
        <v>44</v>
      </c>
      <c r="M34" s="817"/>
      <c r="N34" s="824"/>
    </row>
    <row r="35" spans="1:14" x14ac:dyDescent="0.3">
      <c r="A35" s="406">
        <v>45570</v>
      </c>
      <c r="B35" s="415" t="s">
        <v>111</v>
      </c>
      <c r="C35" s="415" t="s">
        <v>112</v>
      </c>
      <c r="D35" s="666" t="s">
        <v>110</v>
      </c>
      <c r="E35" s="398">
        <v>25000</v>
      </c>
      <c r="F35" s="398"/>
      <c r="G35" s="131">
        <f t="shared" si="1"/>
        <v>29000</v>
      </c>
      <c r="H35" s="126"/>
      <c r="I35" s="126" t="s">
        <v>18</v>
      </c>
      <c r="J35" s="303" t="s">
        <v>300</v>
      </c>
      <c r="K35" s="788" t="s">
        <v>1069</v>
      </c>
      <c r="L35" s="126" t="s">
        <v>44</v>
      </c>
      <c r="M35" s="126"/>
      <c r="N35" s="81" t="s">
        <v>213</v>
      </c>
    </row>
    <row r="36" spans="1:14" x14ac:dyDescent="0.3">
      <c r="A36" s="406">
        <v>45570</v>
      </c>
      <c r="B36" s="415" t="s">
        <v>111</v>
      </c>
      <c r="C36" s="415" t="s">
        <v>112</v>
      </c>
      <c r="D36" s="666" t="s">
        <v>110</v>
      </c>
      <c r="E36" s="398">
        <v>25000</v>
      </c>
      <c r="F36" s="398"/>
      <c r="G36" s="131">
        <f t="shared" si="1"/>
        <v>4000</v>
      </c>
      <c r="H36" s="126"/>
      <c r="I36" s="126" t="s">
        <v>18</v>
      </c>
      <c r="J36" s="303" t="s">
        <v>300</v>
      </c>
      <c r="K36" s="788" t="s">
        <v>1069</v>
      </c>
      <c r="L36" s="126" t="s">
        <v>44</v>
      </c>
      <c r="M36" s="126"/>
      <c r="N36" s="81" t="s">
        <v>217</v>
      </c>
    </row>
    <row r="37" spans="1:14" s="837" customFormat="1" x14ac:dyDescent="0.3">
      <c r="A37" s="826">
        <v>45572</v>
      </c>
      <c r="B37" s="813" t="s">
        <v>171</v>
      </c>
      <c r="C37" s="813" t="s">
        <v>48</v>
      </c>
      <c r="D37" s="814" t="s">
        <v>110</v>
      </c>
      <c r="E37" s="822"/>
      <c r="F37" s="822">
        <v>85000</v>
      </c>
      <c r="G37" s="823">
        <f t="shared" si="1"/>
        <v>89000</v>
      </c>
      <c r="H37" s="817"/>
      <c r="I37" s="817" t="s">
        <v>18</v>
      </c>
      <c r="J37" s="818" t="s">
        <v>309</v>
      </c>
      <c r="K37" s="788" t="s">
        <v>1069</v>
      </c>
      <c r="L37" s="817" t="s">
        <v>44</v>
      </c>
      <c r="M37" s="817"/>
      <c r="N37" s="824"/>
    </row>
    <row r="38" spans="1:14" x14ac:dyDescent="0.3">
      <c r="A38" s="406">
        <v>45572</v>
      </c>
      <c r="B38" s="415" t="s">
        <v>111</v>
      </c>
      <c r="C38" s="415" t="s">
        <v>48</v>
      </c>
      <c r="D38" s="666" t="s">
        <v>117</v>
      </c>
      <c r="E38" s="398">
        <v>25000</v>
      </c>
      <c r="F38" s="398"/>
      <c r="G38" s="131">
        <f t="shared" si="1"/>
        <v>64000</v>
      </c>
      <c r="H38" s="126"/>
      <c r="I38" s="126" t="s">
        <v>18</v>
      </c>
      <c r="J38" s="303" t="s">
        <v>309</v>
      </c>
      <c r="K38" s="788" t="s">
        <v>1069</v>
      </c>
      <c r="L38" s="126" t="s">
        <v>44</v>
      </c>
      <c r="M38" s="126"/>
      <c r="N38" s="81" t="s">
        <v>151</v>
      </c>
    </row>
    <row r="39" spans="1:14" x14ac:dyDescent="0.3">
      <c r="A39" s="406">
        <v>45572</v>
      </c>
      <c r="B39" s="415" t="s">
        <v>111</v>
      </c>
      <c r="C39" s="415" t="s">
        <v>112</v>
      </c>
      <c r="D39" s="666" t="s">
        <v>110</v>
      </c>
      <c r="E39" s="398">
        <v>10000</v>
      </c>
      <c r="F39" s="398"/>
      <c r="G39" s="131">
        <f t="shared" si="1"/>
        <v>54000</v>
      </c>
      <c r="H39" s="126"/>
      <c r="I39" s="126" t="s">
        <v>18</v>
      </c>
      <c r="J39" s="303" t="s">
        <v>309</v>
      </c>
      <c r="K39" s="788" t="s">
        <v>1069</v>
      </c>
      <c r="L39" s="126" t="s">
        <v>44</v>
      </c>
      <c r="M39" s="126"/>
      <c r="N39" s="81" t="s">
        <v>417</v>
      </c>
    </row>
    <row r="40" spans="1:14" x14ac:dyDescent="0.3">
      <c r="A40" s="406">
        <v>45572</v>
      </c>
      <c r="B40" s="126" t="s">
        <v>111</v>
      </c>
      <c r="C40" s="126" t="s">
        <v>112</v>
      </c>
      <c r="D40" s="126" t="s">
        <v>110</v>
      </c>
      <c r="E40" s="398">
        <v>2000</v>
      </c>
      <c r="F40" s="398"/>
      <c r="G40" s="131">
        <f t="shared" si="1"/>
        <v>52000</v>
      </c>
      <c r="H40" s="126"/>
      <c r="I40" s="126" t="s">
        <v>18</v>
      </c>
      <c r="J40" s="303" t="s">
        <v>309</v>
      </c>
      <c r="K40" s="788" t="s">
        <v>1069</v>
      </c>
      <c r="L40" s="126" t="s">
        <v>44</v>
      </c>
      <c r="M40" s="126"/>
      <c r="N40" s="81" t="s">
        <v>418</v>
      </c>
    </row>
    <row r="41" spans="1:14" x14ac:dyDescent="0.3">
      <c r="A41" s="406">
        <v>45572</v>
      </c>
      <c r="B41" s="415" t="s">
        <v>111</v>
      </c>
      <c r="C41" s="415" t="s">
        <v>112</v>
      </c>
      <c r="D41" s="666" t="s">
        <v>110</v>
      </c>
      <c r="E41" s="398">
        <v>3000</v>
      </c>
      <c r="F41" s="398"/>
      <c r="G41" s="131">
        <f t="shared" si="1"/>
        <v>49000</v>
      </c>
      <c r="H41" s="126"/>
      <c r="I41" s="126" t="s">
        <v>18</v>
      </c>
      <c r="J41" s="303" t="s">
        <v>309</v>
      </c>
      <c r="K41" s="788" t="s">
        <v>1069</v>
      </c>
      <c r="L41" s="126" t="s">
        <v>44</v>
      </c>
      <c r="M41" s="126"/>
      <c r="N41" s="81" t="s">
        <v>419</v>
      </c>
    </row>
    <row r="42" spans="1:14" x14ac:dyDescent="0.3">
      <c r="A42" s="406">
        <v>45572</v>
      </c>
      <c r="B42" s="415" t="s">
        <v>111</v>
      </c>
      <c r="C42" s="415" t="s">
        <v>112</v>
      </c>
      <c r="D42" s="666" t="s">
        <v>110</v>
      </c>
      <c r="E42" s="398">
        <v>5000</v>
      </c>
      <c r="F42" s="398"/>
      <c r="G42" s="131">
        <f t="shared" si="1"/>
        <v>44000</v>
      </c>
      <c r="H42" s="126"/>
      <c r="I42" s="126" t="s">
        <v>18</v>
      </c>
      <c r="J42" s="303" t="s">
        <v>309</v>
      </c>
      <c r="K42" s="788" t="s">
        <v>1069</v>
      </c>
      <c r="L42" s="126" t="s">
        <v>44</v>
      </c>
      <c r="M42" s="126"/>
      <c r="N42" s="81" t="s">
        <v>420</v>
      </c>
    </row>
    <row r="43" spans="1:14" x14ac:dyDescent="0.3">
      <c r="A43" s="406">
        <v>45572</v>
      </c>
      <c r="B43" s="415" t="s">
        <v>111</v>
      </c>
      <c r="C43" s="415" t="s">
        <v>112</v>
      </c>
      <c r="D43" s="666" t="s">
        <v>110</v>
      </c>
      <c r="E43" s="398">
        <v>20000</v>
      </c>
      <c r="F43" s="398"/>
      <c r="G43" s="131">
        <f t="shared" si="1"/>
        <v>24000</v>
      </c>
      <c r="H43" s="126"/>
      <c r="I43" s="126" t="s">
        <v>18</v>
      </c>
      <c r="J43" s="303" t="s">
        <v>309</v>
      </c>
      <c r="K43" s="788" t="s">
        <v>1069</v>
      </c>
      <c r="L43" s="126" t="s">
        <v>44</v>
      </c>
      <c r="M43" s="126"/>
      <c r="N43" s="81" t="s">
        <v>421</v>
      </c>
    </row>
    <row r="44" spans="1:14" x14ac:dyDescent="0.3">
      <c r="A44" s="406">
        <v>45572</v>
      </c>
      <c r="B44" s="415" t="s">
        <v>415</v>
      </c>
      <c r="C44" s="415" t="s">
        <v>416</v>
      </c>
      <c r="D44" s="666" t="s">
        <v>110</v>
      </c>
      <c r="E44" s="398">
        <v>15000</v>
      </c>
      <c r="F44" s="398"/>
      <c r="G44" s="131">
        <f t="shared" si="1"/>
        <v>9000</v>
      </c>
      <c r="H44" s="126"/>
      <c r="I44" s="126" t="s">
        <v>18</v>
      </c>
      <c r="J44" s="303" t="s">
        <v>309</v>
      </c>
      <c r="K44" s="788" t="s">
        <v>1069</v>
      </c>
      <c r="L44" s="126" t="s">
        <v>44</v>
      </c>
      <c r="M44" s="126"/>
      <c r="N44" s="81"/>
    </row>
    <row r="45" spans="1:14" x14ac:dyDescent="0.3">
      <c r="A45" s="406">
        <v>45573</v>
      </c>
      <c r="B45" s="415" t="s">
        <v>379</v>
      </c>
      <c r="C45" s="415" t="s">
        <v>48</v>
      </c>
      <c r="D45" s="666" t="s">
        <v>110</v>
      </c>
      <c r="E45" s="398"/>
      <c r="F45" s="398">
        <v>-5000</v>
      </c>
      <c r="G45" s="131">
        <f t="shared" si="1"/>
        <v>4000</v>
      </c>
      <c r="H45" s="126"/>
      <c r="I45" s="126" t="s">
        <v>18</v>
      </c>
      <c r="J45" s="303" t="s">
        <v>309</v>
      </c>
      <c r="K45" s="788" t="s">
        <v>1069</v>
      </c>
      <c r="L45" s="126" t="s">
        <v>44</v>
      </c>
      <c r="M45" s="126"/>
      <c r="N45" s="81"/>
    </row>
    <row r="46" spans="1:14" s="837" customFormat="1" x14ac:dyDescent="0.3">
      <c r="A46" s="826">
        <v>45579</v>
      </c>
      <c r="B46" s="813" t="s">
        <v>171</v>
      </c>
      <c r="C46" s="813" t="s">
        <v>48</v>
      </c>
      <c r="D46" s="814" t="s">
        <v>110</v>
      </c>
      <c r="E46" s="822"/>
      <c r="F46" s="822">
        <v>105000</v>
      </c>
      <c r="G46" s="823">
        <f t="shared" si="1"/>
        <v>109000</v>
      </c>
      <c r="H46" s="817"/>
      <c r="I46" s="817" t="s">
        <v>18</v>
      </c>
      <c r="J46" s="818" t="s">
        <v>465</v>
      </c>
      <c r="K46" s="788" t="s">
        <v>1069</v>
      </c>
      <c r="L46" s="126" t="s">
        <v>44</v>
      </c>
      <c r="M46" s="817"/>
      <c r="N46" s="824"/>
    </row>
    <row r="47" spans="1:14" x14ac:dyDescent="0.3">
      <c r="A47" s="406">
        <v>45579</v>
      </c>
      <c r="B47" s="415" t="s">
        <v>111</v>
      </c>
      <c r="C47" s="415" t="s">
        <v>112</v>
      </c>
      <c r="D47" s="666" t="s">
        <v>110</v>
      </c>
      <c r="E47" s="398">
        <v>25000</v>
      </c>
      <c r="F47" s="398"/>
      <c r="G47" s="131">
        <f t="shared" si="1"/>
        <v>84000</v>
      </c>
      <c r="H47" s="126"/>
      <c r="I47" s="126" t="s">
        <v>18</v>
      </c>
      <c r="J47" s="303" t="s">
        <v>465</v>
      </c>
      <c r="K47" s="788" t="s">
        <v>1069</v>
      </c>
      <c r="L47" s="126" t="s">
        <v>44</v>
      </c>
      <c r="M47" s="126"/>
      <c r="N47" s="81" t="s">
        <v>151</v>
      </c>
    </row>
    <row r="48" spans="1:14" x14ac:dyDescent="0.3">
      <c r="A48" s="406">
        <v>45579</v>
      </c>
      <c r="B48" s="415" t="s">
        <v>111</v>
      </c>
      <c r="C48" s="415" t="s">
        <v>112</v>
      </c>
      <c r="D48" s="666" t="s">
        <v>110</v>
      </c>
      <c r="E48" s="398">
        <v>25000</v>
      </c>
      <c r="F48" s="398"/>
      <c r="G48" s="131">
        <f t="shared" si="1"/>
        <v>59000</v>
      </c>
      <c r="H48" s="126"/>
      <c r="I48" s="126" t="s">
        <v>18</v>
      </c>
      <c r="J48" s="303" t="s">
        <v>465</v>
      </c>
      <c r="K48" s="788" t="s">
        <v>1069</v>
      </c>
      <c r="L48" s="126" t="s">
        <v>44</v>
      </c>
      <c r="M48" s="126"/>
      <c r="N48" s="81" t="s">
        <v>150</v>
      </c>
    </row>
    <row r="49" spans="1:14" x14ac:dyDescent="0.3">
      <c r="A49" s="406">
        <v>45579</v>
      </c>
      <c r="B49" s="415" t="s">
        <v>111</v>
      </c>
      <c r="C49" s="415" t="s">
        <v>112</v>
      </c>
      <c r="D49" s="666" t="s">
        <v>110</v>
      </c>
      <c r="E49" s="398">
        <v>15000</v>
      </c>
      <c r="F49" s="398"/>
      <c r="G49" s="131">
        <f t="shared" si="1"/>
        <v>44000</v>
      </c>
      <c r="H49" s="126"/>
      <c r="I49" s="126" t="s">
        <v>18</v>
      </c>
      <c r="J49" s="303" t="s">
        <v>465</v>
      </c>
      <c r="K49" s="788" t="s">
        <v>1069</v>
      </c>
      <c r="L49" s="126" t="s">
        <v>44</v>
      </c>
      <c r="M49" s="126"/>
      <c r="N49" s="81" t="s">
        <v>468</v>
      </c>
    </row>
    <row r="50" spans="1:14" x14ac:dyDescent="0.3">
      <c r="A50" s="406">
        <v>45579</v>
      </c>
      <c r="B50" s="415" t="s">
        <v>111</v>
      </c>
      <c r="C50" s="415" t="s">
        <v>112</v>
      </c>
      <c r="D50" s="666" t="s">
        <v>110</v>
      </c>
      <c r="E50" s="398">
        <v>3000</v>
      </c>
      <c r="F50" s="398"/>
      <c r="G50" s="131">
        <f t="shared" si="1"/>
        <v>41000</v>
      </c>
      <c r="H50" s="126"/>
      <c r="I50" s="126" t="s">
        <v>18</v>
      </c>
      <c r="J50" s="303" t="s">
        <v>465</v>
      </c>
      <c r="K50" s="788" t="s">
        <v>1069</v>
      </c>
      <c r="L50" s="126" t="s">
        <v>44</v>
      </c>
      <c r="M50" s="126"/>
      <c r="N50" s="81" t="s">
        <v>469</v>
      </c>
    </row>
    <row r="51" spans="1:14" x14ac:dyDescent="0.3">
      <c r="A51" s="406">
        <v>45579</v>
      </c>
      <c r="B51" s="415" t="s">
        <v>111</v>
      </c>
      <c r="C51" s="415" t="s">
        <v>112</v>
      </c>
      <c r="D51" s="666" t="s">
        <v>110</v>
      </c>
      <c r="E51" s="398">
        <v>10000</v>
      </c>
      <c r="F51" s="398"/>
      <c r="G51" s="131">
        <f t="shared" si="1"/>
        <v>31000</v>
      </c>
      <c r="H51" s="126"/>
      <c r="I51" s="126" t="s">
        <v>18</v>
      </c>
      <c r="J51" s="303" t="s">
        <v>465</v>
      </c>
      <c r="K51" s="788" t="s">
        <v>1069</v>
      </c>
      <c r="L51" s="126" t="s">
        <v>44</v>
      </c>
      <c r="M51" s="126"/>
      <c r="N51" s="81" t="s">
        <v>470</v>
      </c>
    </row>
    <row r="52" spans="1:14" x14ac:dyDescent="0.3">
      <c r="A52" s="406">
        <v>45579</v>
      </c>
      <c r="B52" s="415" t="s">
        <v>111</v>
      </c>
      <c r="C52" s="415" t="s">
        <v>112</v>
      </c>
      <c r="D52" s="666" t="s">
        <v>110</v>
      </c>
      <c r="E52" s="398">
        <v>25000</v>
      </c>
      <c r="F52" s="398"/>
      <c r="G52" s="131">
        <f t="shared" si="1"/>
        <v>6000</v>
      </c>
      <c r="H52" s="126"/>
      <c r="I52" s="126" t="s">
        <v>18</v>
      </c>
      <c r="J52" s="303" t="s">
        <v>465</v>
      </c>
      <c r="K52" s="788" t="s">
        <v>1069</v>
      </c>
      <c r="L52" s="126" t="s">
        <v>44</v>
      </c>
      <c r="M52" s="126"/>
      <c r="N52" s="81" t="s">
        <v>150</v>
      </c>
    </row>
    <row r="53" spans="1:14" x14ac:dyDescent="0.3">
      <c r="A53" s="406">
        <v>45579</v>
      </c>
      <c r="B53" s="415" t="s">
        <v>156</v>
      </c>
      <c r="C53" s="415" t="s">
        <v>48</v>
      </c>
      <c r="D53" s="666" t="s">
        <v>110</v>
      </c>
      <c r="E53" s="398"/>
      <c r="F53" s="398">
        <v>-2000</v>
      </c>
      <c r="G53" s="131">
        <f t="shared" si="1"/>
        <v>4000</v>
      </c>
      <c r="H53" s="126"/>
      <c r="I53" s="126" t="s">
        <v>18</v>
      </c>
      <c r="J53" s="303" t="s">
        <v>465</v>
      </c>
      <c r="K53" s="788" t="s">
        <v>1069</v>
      </c>
      <c r="L53" s="126" t="s">
        <v>44</v>
      </c>
      <c r="M53" s="126"/>
      <c r="N53" s="81"/>
    </row>
    <row r="54" spans="1:14" s="837" customFormat="1" x14ac:dyDescent="0.3">
      <c r="A54" s="826">
        <v>45580</v>
      </c>
      <c r="B54" s="813" t="s">
        <v>171</v>
      </c>
      <c r="C54" s="813" t="s">
        <v>48</v>
      </c>
      <c r="D54" s="814" t="s">
        <v>110</v>
      </c>
      <c r="E54" s="822"/>
      <c r="F54" s="822">
        <v>70000</v>
      </c>
      <c r="G54" s="823">
        <f t="shared" si="1"/>
        <v>74000</v>
      </c>
      <c r="H54" s="817"/>
      <c r="I54" s="817" t="s">
        <v>18</v>
      </c>
      <c r="J54" s="818" t="s">
        <v>466</v>
      </c>
      <c r="K54" s="788" t="s">
        <v>1069</v>
      </c>
      <c r="L54" s="817" t="s">
        <v>44</v>
      </c>
      <c r="M54" s="817"/>
      <c r="N54" s="824"/>
    </row>
    <row r="55" spans="1:14" x14ac:dyDescent="0.3">
      <c r="A55" s="406">
        <v>45580</v>
      </c>
      <c r="B55" s="415" t="s">
        <v>111</v>
      </c>
      <c r="C55" s="415" t="s">
        <v>112</v>
      </c>
      <c r="D55" s="666" t="s">
        <v>110</v>
      </c>
      <c r="E55" s="398">
        <v>25000</v>
      </c>
      <c r="F55" s="398"/>
      <c r="G55" s="131">
        <f t="shared" si="1"/>
        <v>49000</v>
      </c>
      <c r="H55" s="126"/>
      <c r="I55" s="126" t="s">
        <v>18</v>
      </c>
      <c r="J55" s="303" t="s">
        <v>466</v>
      </c>
      <c r="K55" s="788" t="s">
        <v>1069</v>
      </c>
      <c r="L55" s="126" t="s">
        <v>44</v>
      </c>
      <c r="M55" s="126"/>
      <c r="N55" s="81" t="s">
        <v>151</v>
      </c>
    </row>
    <row r="56" spans="1:14" x14ac:dyDescent="0.3">
      <c r="A56" s="406">
        <v>45580</v>
      </c>
      <c r="B56" s="415" t="s">
        <v>111</v>
      </c>
      <c r="C56" s="415" t="s">
        <v>112</v>
      </c>
      <c r="D56" s="666" t="s">
        <v>110</v>
      </c>
      <c r="E56" s="398">
        <v>8000</v>
      </c>
      <c r="F56" s="398"/>
      <c r="G56" s="131">
        <f t="shared" si="1"/>
        <v>41000</v>
      </c>
      <c r="H56" s="126"/>
      <c r="I56" s="126" t="s">
        <v>18</v>
      </c>
      <c r="J56" s="303" t="s">
        <v>466</v>
      </c>
      <c r="K56" s="788" t="s">
        <v>1069</v>
      </c>
      <c r="L56" s="126" t="s">
        <v>44</v>
      </c>
      <c r="M56" s="126"/>
      <c r="N56" s="81" t="s">
        <v>479</v>
      </c>
    </row>
    <row r="57" spans="1:14" x14ac:dyDescent="0.3">
      <c r="A57" s="406">
        <v>45580</v>
      </c>
      <c r="B57" s="415" t="s">
        <v>111</v>
      </c>
      <c r="C57" s="415" t="s">
        <v>112</v>
      </c>
      <c r="D57" s="666" t="s">
        <v>110</v>
      </c>
      <c r="E57" s="398">
        <v>10000</v>
      </c>
      <c r="F57" s="398"/>
      <c r="G57" s="131">
        <f t="shared" si="1"/>
        <v>31000</v>
      </c>
      <c r="H57" s="126"/>
      <c r="I57" s="126" t="s">
        <v>18</v>
      </c>
      <c r="J57" s="303" t="s">
        <v>466</v>
      </c>
      <c r="K57" s="788" t="s">
        <v>1069</v>
      </c>
      <c r="L57" s="126" t="s">
        <v>44</v>
      </c>
      <c r="M57" s="126"/>
      <c r="N57" s="81" t="s">
        <v>480</v>
      </c>
    </row>
    <row r="58" spans="1:14" x14ac:dyDescent="0.3">
      <c r="A58" s="406">
        <v>45580</v>
      </c>
      <c r="B58" s="415" t="s">
        <v>111</v>
      </c>
      <c r="C58" s="415" t="s">
        <v>112</v>
      </c>
      <c r="D58" s="666" t="s">
        <v>110</v>
      </c>
      <c r="E58" s="398">
        <v>25000</v>
      </c>
      <c r="F58" s="398"/>
      <c r="G58" s="131">
        <f t="shared" si="1"/>
        <v>6000</v>
      </c>
      <c r="H58" s="126"/>
      <c r="I58" s="126" t="s">
        <v>18</v>
      </c>
      <c r="J58" s="303" t="s">
        <v>466</v>
      </c>
      <c r="K58" s="788" t="s">
        <v>1069</v>
      </c>
      <c r="L58" s="126" t="s">
        <v>44</v>
      </c>
      <c r="M58" s="126"/>
      <c r="N58" s="81" t="s">
        <v>150</v>
      </c>
    </row>
    <row r="59" spans="1:14" x14ac:dyDescent="0.3">
      <c r="A59" s="406">
        <v>45580</v>
      </c>
      <c r="B59" s="415" t="s">
        <v>218</v>
      </c>
      <c r="C59" s="415" t="s">
        <v>48</v>
      </c>
      <c r="D59" s="666" t="s">
        <v>110</v>
      </c>
      <c r="E59" s="398"/>
      <c r="F59" s="398">
        <v>-2000</v>
      </c>
      <c r="G59" s="131">
        <f t="shared" si="1"/>
        <v>4000</v>
      </c>
      <c r="H59" s="126"/>
      <c r="I59" s="126" t="s">
        <v>18</v>
      </c>
      <c r="J59" s="303" t="s">
        <v>466</v>
      </c>
      <c r="K59" s="788" t="s">
        <v>1069</v>
      </c>
      <c r="L59" s="126" t="s">
        <v>44</v>
      </c>
      <c r="M59" s="126"/>
      <c r="N59" s="81"/>
    </row>
    <row r="60" spans="1:14" s="837" customFormat="1" x14ac:dyDescent="0.3">
      <c r="A60" s="826">
        <v>45581</v>
      </c>
      <c r="B60" s="813" t="s">
        <v>171</v>
      </c>
      <c r="C60" s="813" t="s">
        <v>48</v>
      </c>
      <c r="D60" s="814" t="s">
        <v>110</v>
      </c>
      <c r="E60" s="822"/>
      <c r="F60" s="822">
        <v>80000</v>
      </c>
      <c r="G60" s="823">
        <f t="shared" si="1"/>
        <v>84000</v>
      </c>
      <c r="H60" s="817"/>
      <c r="I60" s="817" t="s">
        <v>18</v>
      </c>
      <c r="J60" s="818" t="s">
        <v>467</v>
      </c>
      <c r="K60" s="788" t="s">
        <v>1069</v>
      </c>
      <c r="L60" s="817" t="s">
        <v>44</v>
      </c>
      <c r="M60" s="817"/>
      <c r="N60" s="824"/>
    </row>
    <row r="61" spans="1:14" x14ac:dyDescent="0.3">
      <c r="A61" s="406">
        <v>45581</v>
      </c>
      <c r="B61" s="415" t="s">
        <v>111</v>
      </c>
      <c r="C61" s="415" t="s">
        <v>112</v>
      </c>
      <c r="D61" s="666" t="s">
        <v>110</v>
      </c>
      <c r="E61" s="398">
        <v>25000</v>
      </c>
      <c r="F61" s="398"/>
      <c r="G61" s="131">
        <f t="shared" si="1"/>
        <v>59000</v>
      </c>
      <c r="H61" s="126"/>
      <c r="I61" s="126" t="s">
        <v>18</v>
      </c>
      <c r="J61" s="303" t="s">
        <v>467</v>
      </c>
      <c r="K61" s="788" t="s">
        <v>1069</v>
      </c>
      <c r="L61" s="126" t="s">
        <v>44</v>
      </c>
      <c r="M61" s="126"/>
      <c r="N61" s="81" t="s">
        <v>151</v>
      </c>
    </row>
    <row r="62" spans="1:14" x14ac:dyDescent="0.3">
      <c r="A62" s="406">
        <v>45581</v>
      </c>
      <c r="B62" s="415" t="s">
        <v>111</v>
      </c>
      <c r="C62" s="415" t="s">
        <v>112</v>
      </c>
      <c r="D62" s="666" t="s">
        <v>110</v>
      </c>
      <c r="E62" s="398">
        <v>8000</v>
      </c>
      <c r="F62" s="398"/>
      <c r="G62" s="131">
        <f t="shared" si="1"/>
        <v>51000</v>
      </c>
      <c r="H62" s="126"/>
      <c r="I62" s="126" t="s">
        <v>18</v>
      </c>
      <c r="J62" s="303" t="s">
        <v>467</v>
      </c>
      <c r="K62" s="788" t="s">
        <v>1069</v>
      </c>
      <c r="L62" s="126" t="s">
        <v>44</v>
      </c>
      <c r="M62" s="126"/>
      <c r="N62" s="81" t="s">
        <v>235</v>
      </c>
    </row>
    <row r="63" spans="1:14" x14ac:dyDescent="0.3">
      <c r="A63" s="406">
        <v>45581</v>
      </c>
      <c r="B63" s="415" t="s">
        <v>111</v>
      </c>
      <c r="C63" s="415" t="s">
        <v>112</v>
      </c>
      <c r="D63" s="666" t="s">
        <v>110</v>
      </c>
      <c r="E63" s="398">
        <v>18000</v>
      </c>
      <c r="F63" s="398"/>
      <c r="G63" s="131">
        <f t="shared" si="1"/>
        <v>33000</v>
      </c>
      <c r="H63" s="126"/>
      <c r="I63" s="126" t="s">
        <v>18</v>
      </c>
      <c r="J63" s="303" t="s">
        <v>467</v>
      </c>
      <c r="K63" s="788" t="s">
        <v>1069</v>
      </c>
      <c r="L63" s="126" t="s">
        <v>44</v>
      </c>
      <c r="M63" s="126"/>
      <c r="N63" s="81" t="s">
        <v>477</v>
      </c>
    </row>
    <row r="64" spans="1:14" x14ac:dyDescent="0.3">
      <c r="A64" s="406">
        <v>45581</v>
      </c>
      <c r="B64" s="415" t="s">
        <v>111</v>
      </c>
      <c r="C64" s="415" t="s">
        <v>112</v>
      </c>
      <c r="D64" s="666" t="s">
        <v>110</v>
      </c>
      <c r="E64" s="398">
        <v>27000</v>
      </c>
      <c r="F64" s="398"/>
      <c r="G64" s="131">
        <f t="shared" si="1"/>
        <v>6000</v>
      </c>
      <c r="H64" s="126"/>
      <c r="I64" s="126" t="s">
        <v>18</v>
      </c>
      <c r="J64" s="303" t="s">
        <v>467</v>
      </c>
      <c r="K64" s="788" t="s">
        <v>1069</v>
      </c>
      <c r="L64" s="126" t="s">
        <v>44</v>
      </c>
      <c r="M64" s="126"/>
      <c r="N64" s="81" t="s">
        <v>478</v>
      </c>
    </row>
    <row r="65" spans="1:14" x14ac:dyDescent="0.3">
      <c r="A65" s="406">
        <v>45581</v>
      </c>
      <c r="B65" s="415" t="s">
        <v>218</v>
      </c>
      <c r="C65" s="415" t="s">
        <v>48</v>
      </c>
      <c r="D65" s="666" t="s">
        <v>110</v>
      </c>
      <c r="E65" s="398"/>
      <c r="F65" s="398">
        <v>-2000</v>
      </c>
      <c r="G65" s="131">
        <f t="shared" si="1"/>
        <v>4000</v>
      </c>
      <c r="H65" s="126"/>
      <c r="I65" s="126" t="s">
        <v>18</v>
      </c>
      <c r="J65" s="303" t="s">
        <v>467</v>
      </c>
      <c r="K65" s="788" t="s">
        <v>1069</v>
      </c>
      <c r="L65" s="126" t="s">
        <v>44</v>
      </c>
      <c r="M65" s="126"/>
      <c r="N65" s="81"/>
    </row>
    <row r="66" spans="1:14" s="837" customFormat="1" x14ac:dyDescent="0.3">
      <c r="A66" s="826">
        <v>45582</v>
      </c>
      <c r="B66" s="813" t="s">
        <v>171</v>
      </c>
      <c r="C66" s="813" t="s">
        <v>48</v>
      </c>
      <c r="D66" s="814" t="s">
        <v>110</v>
      </c>
      <c r="E66" s="822"/>
      <c r="F66" s="822">
        <v>70000</v>
      </c>
      <c r="G66" s="823">
        <f t="shared" si="1"/>
        <v>74000</v>
      </c>
      <c r="H66" s="817"/>
      <c r="I66" s="817" t="s">
        <v>18</v>
      </c>
      <c r="J66" s="818" t="s">
        <v>476</v>
      </c>
      <c r="K66" s="788" t="s">
        <v>1069</v>
      </c>
      <c r="L66" s="817" t="s">
        <v>44</v>
      </c>
      <c r="M66" s="817"/>
      <c r="N66" s="824"/>
    </row>
    <row r="67" spans="1:14" x14ac:dyDescent="0.3">
      <c r="A67" s="406">
        <v>45582</v>
      </c>
      <c r="B67" s="415" t="s">
        <v>111</v>
      </c>
      <c r="C67" s="415" t="s">
        <v>112</v>
      </c>
      <c r="D67" s="666" t="s">
        <v>110</v>
      </c>
      <c r="E67" s="398">
        <v>25000</v>
      </c>
      <c r="F67" s="398"/>
      <c r="G67" s="131">
        <f t="shared" si="1"/>
        <v>49000</v>
      </c>
      <c r="H67" s="126"/>
      <c r="I67" s="126" t="s">
        <v>18</v>
      </c>
      <c r="J67" s="303" t="s">
        <v>476</v>
      </c>
      <c r="K67" s="788" t="s">
        <v>1069</v>
      </c>
      <c r="L67" s="126" t="s">
        <v>44</v>
      </c>
      <c r="M67" s="126"/>
      <c r="N67" s="81" t="s">
        <v>151</v>
      </c>
    </row>
    <row r="68" spans="1:14" x14ac:dyDescent="0.3">
      <c r="A68" s="406">
        <v>45582</v>
      </c>
      <c r="B68" s="415" t="s">
        <v>111</v>
      </c>
      <c r="C68" s="415" t="s">
        <v>112</v>
      </c>
      <c r="D68" s="666" t="s">
        <v>110</v>
      </c>
      <c r="E68" s="398">
        <v>10000</v>
      </c>
      <c r="F68" s="398"/>
      <c r="G68" s="131">
        <f t="shared" si="1"/>
        <v>39000</v>
      </c>
      <c r="H68" s="126"/>
      <c r="I68" s="126" t="s">
        <v>18</v>
      </c>
      <c r="J68" s="303" t="s">
        <v>476</v>
      </c>
      <c r="K68" s="788" t="s">
        <v>1069</v>
      </c>
      <c r="L68" s="126" t="s">
        <v>44</v>
      </c>
      <c r="M68" s="126"/>
      <c r="N68" s="81" t="s">
        <v>380</v>
      </c>
    </row>
    <row r="69" spans="1:14" x14ac:dyDescent="0.3">
      <c r="A69" s="406">
        <v>45582</v>
      </c>
      <c r="B69" s="415" t="s">
        <v>111</v>
      </c>
      <c r="C69" s="415" t="s">
        <v>112</v>
      </c>
      <c r="D69" s="666" t="s">
        <v>110</v>
      </c>
      <c r="E69" s="398">
        <v>10000</v>
      </c>
      <c r="F69" s="398"/>
      <c r="G69" s="131">
        <f t="shared" si="1"/>
        <v>29000</v>
      </c>
      <c r="H69" s="126"/>
      <c r="I69" s="126" t="s">
        <v>18</v>
      </c>
      <c r="J69" s="303" t="s">
        <v>476</v>
      </c>
      <c r="K69" s="788" t="s">
        <v>1069</v>
      </c>
      <c r="L69" s="126" t="s">
        <v>44</v>
      </c>
      <c r="M69" s="126"/>
      <c r="N69" s="81" t="s">
        <v>175</v>
      </c>
    </row>
    <row r="70" spans="1:14" x14ac:dyDescent="0.3">
      <c r="A70" s="406">
        <v>45582</v>
      </c>
      <c r="B70" s="415" t="s">
        <v>111</v>
      </c>
      <c r="C70" s="415" t="s">
        <v>112</v>
      </c>
      <c r="D70" s="666" t="s">
        <v>110</v>
      </c>
      <c r="E70" s="398">
        <v>25000</v>
      </c>
      <c r="F70" s="398"/>
      <c r="G70" s="131">
        <f t="shared" si="1"/>
        <v>4000</v>
      </c>
      <c r="H70" s="126"/>
      <c r="I70" s="126" t="s">
        <v>18</v>
      </c>
      <c r="J70" s="303" t="s">
        <v>476</v>
      </c>
      <c r="K70" s="788" t="s">
        <v>1069</v>
      </c>
      <c r="L70" s="126" t="s">
        <v>44</v>
      </c>
      <c r="M70" s="126"/>
      <c r="N70" s="81" t="s">
        <v>150</v>
      </c>
    </row>
    <row r="71" spans="1:14" s="837" customFormat="1" x14ac:dyDescent="0.3">
      <c r="A71" s="826">
        <v>45583</v>
      </c>
      <c r="B71" s="813" t="s">
        <v>171</v>
      </c>
      <c r="C71" s="813" t="s">
        <v>48</v>
      </c>
      <c r="D71" s="814" t="s">
        <v>110</v>
      </c>
      <c r="E71" s="822"/>
      <c r="F71" s="822">
        <v>100000</v>
      </c>
      <c r="G71" s="823">
        <f t="shared" si="1"/>
        <v>104000</v>
      </c>
      <c r="H71" s="817"/>
      <c r="I71" s="817" t="s">
        <v>18</v>
      </c>
      <c r="J71" s="818" t="s">
        <v>532</v>
      </c>
      <c r="K71" s="788" t="s">
        <v>1069</v>
      </c>
      <c r="L71" s="817" t="s">
        <v>44</v>
      </c>
      <c r="M71" s="817"/>
      <c r="N71" s="824"/>
    </row>
    <row r="72" spans="1:14" x14ac:dyDescent="0.3">
      <c r="A72" s="406">
        <v>45583</v>
      </c>
      <c r="B72" s="415" t="s">
        <v>111</v>
      </c>
      <c r="C72" s="415" t="s">
        <v>112</v>
      </c>
      <c r="D72" s="666" t="s">
        <v>110</v>
      </c>
      <c r="E72" s="398">
        <v>25000</v>
      </c>
      <c r="F72" s="398"/>
      <c r="G72" s="131">
        <f t="shared" ref="G72:G135" si="2">G71-E72+F72</f>
        <v>79000</v>
      </c>
      <c r="H72" s="126"/>
      <c r="I72" s="126" t="s">
        <v>18</v>
      </c>
      <c r="J72" s="303" t="s">
        <v>532</v>
      </c>
      <c r="K72" s="788" t="s">
        <v>1069</v>
      </c>
      <c r="L72" s="126" t="s">
        <v>44</v>
      </c>
      <c r="M72" s="126"/>
      <c r="N72" s="81" t="s">
        <v>151</v>
      </c>
    </row>
    <row r="73" spans="1:14" x14ac:dyDescent="0.3">
      <c r="A73" s="406">
        <v>45583</v>
      </c>
      <c r="B73" s="415" t="s">
        <v>111</v>
      </c>
      <c r="C73" s="415" t="s">
        <v>112</v>
      </c>
      <c r="D73" s="666" t="s">
        <v>110</v>
      </c>
      <c r="E73" s="398">
        <v>10000</v>
      </c>
      <c r="F73" s="398"/>
      <c r="G73" s="131">
        <f t="shared" si="2"/>
        <v>69000</v>
      </c>
      <c r="H73" s="126"/>
      <c r="I73" s="126" t="s">
        <v>18</v>
      </c>
      <c r="J73" s="303" t="s">
        <v>532</v>
      </c>
      <c r="K73" s="788" t="s">
        <v>1069</v>
      </c>
      <c r="L73" s="126" t="s">
        <v>44</v>
      </c>
      <c r="M73" s="126"/>
      <c r="N73" s="81" t="s">
        <v>549</v>
      </c>
    </row>
    <row r="74" spans="1:14" x14ac:dyDescent="0.3">
      <c r="A74" s="406">
        <v>45583</v>
      </c>
      <c r="B74" s="415" t="s">
        <v>111</v>
      </c>
      <c r="C74" s="415" t="s">
        <v>112</v>
      </c>
      <c r="D74" s="666" t="s">
        <v>110</v>
      </c>
      <c r="E74" s="398">
        <v>10000</v>
      </c>
      <c r="F74" s="398"/>
      <c r="G74" s="131">
        <f t="shared" si="2"/>
        <v>59000</v>
      </c>
      <c r="H74" s="126"/>
      <c r="I74" s="126" t="s">
        <v>18</v>
      </c>
      <c r="J74" s="303" t="s">
        <v>532</v>
      </c>
      <c r="K74" s="788" t="s">
        <v>1069</v>
      </c>
      <c r="L74" s="126" t="s">
        <v>44</v>
      </c>
      <c r="M74" s="126"/>
      <c r="N74" s="81" t="s">
        <v>550</v>
      </c>
    </row>
    <row r="75" spans="1:14" x14ac:dyDescent="0.3">
      <c r="A75" s="406">
        <v>45583</v>
      </c>
      <c r="B75" s="415" t="s">
        <v>111</v>
      </c>
      <c r="C75" s="415" t="s">
        <v>112</v>
      </c>
      <c r="D75" s="666" t="s">
        <v>110</v>
      </c>
      <c r="E75" s="398">
        <v>12000</v>
      </c>
      <c r="F75" s="398"/>
      <c r="G75" s="131">
        <f t="shared" si="2"/>
        <v>47000</v>
      </c>
      <c r="H75" s="126"/>
      <c r="I75" s="126" t="s">
        <v>18</v>
      </c>
      <c r="J75" s="303" t="s">
        <v>532</v>
      </c>
      <c r="K75" s="788" t="s">
        <v>1069</v>
      </c>
      <c r="L75" s="126" t="s">
        <v>44</v>
      </c>
      <c r="M75" s="126"/>
      <c r="N75" s="81" t="s">
        <v>551</v>
      </c>
    </row>
    <row r="76" spans="1:14" x14ac:dyDescent="0.3">
      <c r="A76" s="406">
        <v>45583</v>
      </c>
      <c r="B76" s="415" t="s">
        <v>111</v>
      </c>
      <c r="C76" s="415" t="s">
        <v>112</v>
      </c>
      <c r="D76" s="666" t="s">
        <v>110</v>
      </c>
      <c r="E76" s="398">
        <v>22000</v>
      </c>
      <c r="F76" s="398"/>
      <c r="G76" s="131">
        <f t="shared" si="2"/>
        <v>25000</v>
      </c>
      <c r="H76" s="126"/>
      <c r="I76" s="126" t="s">
        <v>18</v>
      </c>
      <c r="J76" s="303" t="s">
        <v>532</v>
      </c>
      <c r="K76" s="788" t="s">
        <v>1069</v>
      </c>
      <c r="L76" s="126" t="s">
        <v>44</v>
      </c>
      <c r="M76" s="126"/>
      <c r="N76" s="81" t="s">
        <v>552</v>
      </c>
    </row>
    <row r="77" spans="1:14" x14ac:dyDescent="0.3">
      <c r="A77" s="406">
        <v>45583</v>
      </c>
      <c r="B77" s="415" t="s">
        <v>548</v>
      </c>
      <c r="C77" s="415" t="s">
        <v>542</v>
      </c>
      <c r="D77" s="666" t="s">
        <v>110</v>
      </c>
      <c r="E77" s="398">
        <v>16000</v>
      </c>
      <c r="F77" s="398"/>
      <c r="G77" s="131">
        <f t="shared" si="2"/>
        <v>9000</v>
      </c>
      <c r="H77" s="126"/>
      <c r="I77" s="126" t="s">
        <v>18</v>
      </c>
      <c r="J77" s="303" t="s">
        <v>532</v>
      </c>
      <c r="K77" s="788" t="s">
        <v>1069</v>
      </c>
      <c r="L77" s="126" t="s">
        <v>44</v>
      </c>
      <c r="M77" s="126"/>
      <c r="N77" s="81"/>
    </row>
    <row r="78" spans="1:14" x14ac:dyDescent="0.3">
      <c r="A78" s="406">
        <v>45583</v>
      </c>
      <c r="B78" s="415" t="s">
        <v>218</v>
      </c>
      <c r="C78" s="415" t="s">
        <v>48</v>
      </c>
      <c r="D78" s="666" t="s">
        <v>110</v>
      </c>
      <c r="E78" s="398"/>
      <c r="F78" s="398">
        <v>-5000</v>
      </c>
      <c r="G78" s="131">
        <f t="shared" si="2"/>
        <v>4000</v>
      </c>
      <c r="H78" s="126"/>
      <c r="I78" s="126" t="s">
        <v>18</v>
      </c>
      <c r="J78" s="303" t="s">
        <v>532</v>
      </c>
      <c r="K78" s="788" t="s">
        <v>1069</v>
      </c>
      <c r="L78" s="126" t="s">
        <v>44</v>
      </c>
      <c r="M78" s="126"/>
      <c r="N78" s="81"/>
    </row>
    <row r="79" spans="1:14" s="837" customFormat="1" x14ac:dyDescent="0.3">
      <c r="A79" s="826">
        <v>45584</v>
      </c>
      <c r="B79" s="813" t="s">
        <v>171</v>
      </c>
      <c r="C79" s="813" t="s">
        <v>48</v>
      </c>
      <c r="D79" s="814" t="s">
        <v>110</v>
      </c>
      <c r="E79" s="822"/>
      <c r="F79" s="822">
        <v>50000</v>
      </c>
      <c r="G79" s="823">
        <f t="shared" si="2"/>
        <v>54000</v>
      </c>
      <c r="H79" s="817"/>
      <c r="I79" s="817" t="s">
        <v>18</v>
      </c>
      <c r="J79" s="818" t="s">
        <v>533</v>
      </c>
      <c r="K79" s="788" t="s">
        <v>1069</v>
      </c>
      <c r="L79" s="817" t="s">
        <v>44</v>
      </c>
      <c r="M79" s="817"/>
      <c r="N79" s="824"/>
    </row>
    <row r="80" spans="1:14" x14ac:dyDescent="0.3">
      <c r="A80" s="406">
        <v>1023</v>
      </c>
      <c r="B80" s="415" t="s">
        <v>111</v>
      </c>
      <c r="C80" s="415" t="s">
        <v>112</v>
      </c>
      <c r="D80" s="666" t="s">
        <v>110</v>
      </c>
      <c r="E80" s="398">
        <v>25000</v>
      </c>
      <c r="F80" s="398"/>
      <c r="G80" s="131">
        <f t="shared" si="2"/>
        <v>29000</v>
      </c>
      <c r="H80" s="126"/>
      <c r="I80" s="126" t="s">
        <v>18</v>
      </c>
      <c r="J80" s="303" t="s">
        <v>533</v>
      </c>
      <c r="K80" s="788" t="s">
        <v>1069</v>
      </c>
      <c r="L80" s="126" t="s">
        <v>44</v>
      </c>
      <c r="M80" s="126"/>
      <c r="N80" s="81" t="s">
        <v>151</v>
      </c>
    </row>
    <row r="81" spans="1:14" x14ac:dyDescent="0.3">
      <c r="A81" s="406">
        <v>45584</v>
      </c>
      <c r="B81" s="415" t="s">
        <v>111</v>
      </c>
      <c r="C81" s="415" t="s">
        <v>112</v>
      </c>
      <c r="D81" s="666" t="s">
        <v>110</v>
      </c>
      <c r="E81" s="398">
        <v>25000</v>
      </c>
      <c r="F81" s="398"/>
      <c r="G81" s="131">
        <f t="shared" si="2"/>
        <v>4000</v>
      </c>
      <c r="H81" s="126"/>
      <c r="I81" s="126" t="s">
        <v>18</v>
      </c>
      <c r="J81" s="303" t="s">
        <v>533</v>
      </c>
      <c r="K81" s="788" t="s">
        <v>1069</v>
      </c>
      <c r="L81" s="126" t="s">
        <v>44</v>
      </c>
      <c r="M81" s="126"/>
      <c r="N81" s="81" t="s">
        <v>150</v>
      </c>
    </row>
    <row r="82" spans="1:14" s="837" customFormat="1" x14ac:dyDescent="0.3">
      <c r="A82" s="826">
        <v>45586</v>
      </c>
      <c r="B82" s="813" t="s">
        <v>171</v>
      </c>
      <c r="C82" s="813" t="s">
        <v>48</v>
      </c>
      <c r="D82" s="814" t="s">
        <v>110</v>
      </c>
      <c r="E82" s="822"/>
      <c r="F82" s="822">
        <v>102000</v>
      </c>
      <c r="G82" s="823">
        <f t="shared" si="2"/>
        <v>106000</v>
      </c>
      <c r="H82" s="817"/>
      <c r="I82" s="817" t="s">
        <v>18</v>
      </c>
      <c r="J82" s="818" t="s">
        <v>301</v>
      </c>
      <c r="K82" s="788" t="s">
        <v>1069</v>
      </c>
      <c r="L82" s="817" t="s">
        <v>44</v>
      </c>
      <c r="M82" s="817"/>
      <c r="N82" s="824"/>
    </row>
    <row r="83" spans="1:14" x14ac:dyDescent="0.3">
      <c r="A83" s="406">
        <v>45586</v>
      </c>
      <c r="B83" s="415" t="s">
        <v>111</v>
      </c>
      <c r="C83" s="415" t="s">
        <v>112</v>
      </c>
      <c r="D83" s="666" t="s">
        <v>110</v>
      </c>
      <c r="E83" s="398">
        <v>25000</v>
      </c>
      <c r="F83" s="398"/>
      <c r="G83" s="131">
        <f t="shared" si="2"/>
        <v>81000</v>
      </c>
      <c r="H83" s="126"/>
      <c r="I83" s="126" t="s">
        <v>18</v>
      </c>
      <c r="J83" s="303" t="s">
        <v>301</v>
      </c>
      <c r="K83" s="788" t="s">
        <v>1069</v>
      </c>
      <c r="L83" s="126" t="s">
        <v>44</v>
      </c>
      <c r="M83" s="126"/>
      <c r="N83" s="81" t="s">
        <v>151</v>
      </c>
    </row>
    <row r="84" spans="1:14" x14ac:dyDescent="0.3">
      <c r="A84" s="406">
        <v>45586</v>
      </c>
      <c r="B84" s="415" t="s">
        <v>111</v>
      </c>
      <c r="C84" s="415" t="s">
        <v>112</v>
      </c>
      <c r="D84" s="666" t="s">
        <v>110</v>
      </c>
      <c r="E84" s="398">
        <v>18000</v>
      </c>
      <c r="F84" s="398"/>
      <c r="G84" s="131">
        <f t="shared" si="2"/>
        <v>63000</v>
      </c>
      <c r="H84" s="126"/>
      <c r="I84" s="126" t="s">
        <v>18</v>
      </c>
      <c r="J84" s="303" t="s">
        <v>301</v>
      </c>
      <c r="K84" s="788" t="s">
        <v>1069</v>
      </c>
      <c r="L84" s="126" t="s">
        <v>44</v>
      </c>
      <c r="M84" s="126"/>
      <c r="N84" s="81" t="s">
        <v>584</v>
      </c>
    </row>
    <row r="85" spans="1:14" x14ac:dyDescent="0.3">
      <c r="A85" s="406">
        <v>45586</v>
      </c>
      <c r="B85" s="415" t="s">
        <v>111</v>
      </c>
      <c r="C85" s="415" t="s">
        <v>112</v>
      </c>
      <c r="D85" s="666" t="s">
        <v>110</v>
      </c>
      <c r="E85" s="398">
        <v>10000</v>
      </c>
      <c r="F85" s="398"/>
      <c r="G85" s="131">
        <f t="shared" si="2"/>
        <v>53000</v>
      </c>
      <c r="H85" s="126"/>
      <c r="I85" s="126" t="s">
        <v>18</v>
      </c>
      <c r="J85" s="303" t="s">
        <v>301</v>
      </c>
      <c r="K85" s="788" t="s">
        <v>1069</v>
      </c>
      <c r="L85" s="126" t="s">
        <v>44</v>
      </c>
      <c r="M85" s="126"/>
      <c r="N85" s="81" t="s">
        <v>585</v>
      </c>
    </row>
    <row r="86" spans="1:14" x14ac:dyDescent="0.3">
      <c r="A86" s="406">
        <v>45586</v>
      </c>
      <c r="B86" s="415" t="s">
        <v>111</v>
      </c>
      <c r="C86" s="415" t="s">
        <v>112</v>
      </c>
      <c r="D86" s="666" t="s">
        <v>110</v>
      </c>
      <c r="E86" s="398">
        <v>8000</v>
      </c>
      <c r="F86" s="398"/>
      <c r="G86" s="131">
        <f t="shared" si="2"/>
        <v>45000</v>
      </c>
      <c r="H86" s="126"/>
      <c r="I86" s="126" t="s">
        <v>18</v>
      </c>
      <c r="J86" s="303" t="s">
        <v>301</v>
      </c>
      <c r="K86" s="788" t="s">
        <v>1069</v>
      </c>
      <c r="L86" s="126" t="s">
        <v>44</v>
      </c>
      <c r="M86" s="126"/>
      <c r="N86" s="81" t="s">
        <v>586</v>
      </c>
    </row>
    <row r="87" spans="1:14" x14ac:dyDescent="0.3">
      <c r="A87" s="406">
        <v>45586</v>
      </c>
      <c r="B87" s="415" t="s">
        <v>111</v>
      </c>
      <c r="C87" s="415" t="s">
        <v>112</v>
      </c>
      <c r="D87" s="666" t="s">
        <v>110</v>
      </c>
      <c r="E87" s="398">
        <v>23000</v>
      </c>
      <c r="F87" s="398"/>
      <c r="G87" s="131">
        <f t="shared" si="2"/>
        <v>22000</v>
      </c>
      <c r="H87" s="126"/>
      <c r="I87" s="126" t="s">
        <v>18</v>
      </c>
      <c r="J87" s="303" t="s">
        <v>301</v>
      </c>
      <c r="K87" s="788" t="s">
        <v>1069</v>
      </c>
      <c r="L87" s="126" t="s">
        <v>44</v>
      </c>
      <c r="M87" s="126"/>
      <c r="N87" s="81" t="s">
        <v>587</v>
      </c>
    </row>
    <row r="88" spans="1:14" x14ac:dyDescent="0.3">
      <c r="A88" s="406">
        <v>45586</v>
      </c>
      <c r="B88" s="415" t="s">
        <v>575</v>
      </c>
      <c r="C88" s="415" t="s">
        <v>542</v>
      </c>
      <c r="D88" s="666" t="s">
        <v>110</v>
      </c>
      <c r="E88" s="398">
        <v>5000</v>
      </c>
      <c r="F88" s="398"/>
      <c r="G88" s="131">
        <f t="shared" si="2"/>
        <v>17000</v>
      </c>
      <c r="H88" s="126"/>
      <c r="I88" s="126" t="s">
        <v>18</v>
      </c>
      <c r="J88" s="303" t="s">
        <v>301</v>
      </c>
      <c r="K88" s="788" t="s">
        <v>1069</v>
      </c>
      <c r="L88" s="126" t="s">
        <v>44</v>
      </c>
      <c r="M88" s="126"/>
      <c r="N88" s="81"/>
    </row>
    <row r="89" spans="1:14" x14ac:dyDescent="0.3">
      <c r="A89" s="406">
        <v>45586</v>
      </c>
      <c r="B89" s="415" t="s">
        <v>576</v>
      </c>
      <c r="C89" s="415" t="s">
        <v>542</v>
      </c>
      <c r="D89" s="666" t="s">
        <v>110</v>
      </c>
      <c r="E89" s="398">
        <v>10000</v>
      </c>
      <c r="F89" s="398"/>
      <c r="G89" s="131">
        <f t="shared" si="2"/>
        <v>7000</v>
      </c>
      <c r="H89" s="126"/>
      <c r="I89" s="126" t="s">
        <v>18</v>
      </c>
      <c r="J89" s="303" t="s">
        <v>301</v>
      </c>
      <c r="K89" s="788" t="s">
        <v>1069</v>
      </c>
      <c r="L89" s="126" t="s">
        <v>44</v>
      </c>
      <c r="M89" s="126"/>
      <c r="N89" s="81"/>
    </row>
    <row r="90" spans="1:14" x14ac:dyDescent="0.3">
      <c r="A90" s="406">
        <v>45586</v>
      </c>
      <c r="B90" s="415" t="s">
        <v>379</v>
      </c>
      <c r="C90" s="415" t="s">
        <v>48</v>
      </c>
      <c r="D90" s="666" t="s">
        <v>110</v>
      </c>
      <c r="E90" s="398"/>
      <c r="F90" s="398">
        <v>-3000</v>
      </c>
      <c r="G90" s="131">
        <f t="shared" si="2"/>
        <v>4000</v>
      </c>
      <c r="H90" s="126"/>
      <c r="I90" s="126" t="s">
        <v>18</v>
      </c>
      <c r="J90" s="303" t="s">
        <v>301</v>
      </c>
      <c r="K90" s="788" t="s">
        <v>1069</v>
      </c>
      <c r="L90" s="126" t="s">
        <v>44</v>
      </c>
      <c r="M90" s="126"/>
      <c r="N90" s="81"/>
    </row>
    <row r="91" spans="1:14" s="837" customFormat="1" x14ac:dyDescent="0.3">
      <c r="A91" s="826">
        <v>45587</v>
      </c>
      <c r="B91" s="813" t="s">
        <v>171</v>
      </c>
      <c r="C91" s="813" t="s">
        <v>48</v>
      </c>
      <c r="D91" s="814" t="s">
        <v>110</v>
      </c>
      <c r="E91" s="822"/>
      <c r="F91" s="822">
        <v>105000</v>
      </c>
      <c r="G91" s="823">
        <f t="shared" si="2"/>
        <v>109000</v>
      </c>
      <c r="H91" s="817"/>
      <c r="I91" s="817" t="s">
        <v>18</v>
      </c>
      <c r="J91" s="818" t="s">
        <v>594</v>
      </c>
      <c r="K91" s="788" t="s">
        <v>1069</v>
      </c>
      <c r="L91" s="817" t="s">
        <v>44</v>
      </c>
      <c r="M91" s="817"/>
      <c r="N91" s="824"/>
    </row>
    <row r="92" spans="1:14" x14ac:dyDescent="0.3">
      <c r="A92" s="406">
        <v>45587</v>
      </c>
      <c r="B92" s="415" t="s">
        <v>111</v>
      </c>
      <c r="C92" s="415" t="s">
        <v>112</v>
      </c>
      <c r="D92" s="666" t="s">
        <v>110</v>
      </c>
      <c r="E92" s="398">
        <v>25000</v>
      </c>
      <c r="F92" s="398"/>
      <c r="G92" s="131">
        <f t="shared" si="2"/>
        <v>84000</v>
      </c>
      <c r="H92" s="126"/>
      <c r="I92" s="126" t="s">
        <v>18</v>
      </c>
      <c r="J92" s="303" t="s">
        <v>594</v>
      </c>
      <c r="K92" s="788" t="s">
        <v>1069</v>
      </c>
      <c r="L92" s="126" t="s">
        <v>44</v>
      </c>
      <c r="M92" s="126"/>
      <c r="N92" s="81" t="s">
        <v>151</v>
      </c>
    </row>
    <row r="93" spans="1:14" x14ac:dyDescent="0.3">
      <c r="A93" s="406">
        <v>45587</v>
      </c>
      <c r="B93" s="415" t="s">
        <v>111</v>
      </c>
      <c r="C93" s="415" t="s">
        <v>112</v>
      </c>
      <c r="D93" s="666" t="s">
        <v>110</v>
      </c>
      <c r="E93" s="398">
        <v>8000</v>
      </c>
      <c r="F93" s="398"/>
      <c r="G93" s="131">
        <f t="shared" si="2"/>
        <v>76000</v>
      </c>
      <c r="H93" s="126"/>
      <c r="I93" s="126" t="s">
        <v>18</v>
      </c>
      <c r="J93" s="303" t="s">
        <v>594</v>
      </c>
      <c r="K93" s="788" t="s">
        <v>1069</v>
      </c>
      <c r="L93" s="126" t="s">
        <v>44</v>
      </c>
      <c r="M93" s="126"/>
      <c r="N93" s="81" t="s">
        <v>230</v>
      </c>
    </row>
    <row r="94" spans="1:14" x14ac:dyDescent="0.3">
      <c r="A94" s="406">
        <v>45587</v>
      </c>
      <c r="B94" s="415" t="s">
        <v>111</v>
      </c>
      <c r="C94" s="415" t="s">
        <v>112</v>
      </c>
      <c r="D94" s="666" t="s">
        <v>110</v>
      </c>
      <c r="E94" s="398">
        <v>20000</v>
      </c>
      <c r="F94" s="398"/>
      <c r="G94" s="131">
        <f t="shared" si="2"/>
        <v>56000</v>
      </c>
      <c r="H94" s="126"/>
      <c r="I94" s="126" t="s">
        <v>18</v>
      </c>
      <c r="J94" s="303" t="s">
        <v>594</v>
      </c>
      <c r="K94" s="788" t="s">
        <v>1069</v>
      </c>
      <c r="L94" s="126" t="s">
        <v>44</v>
      </c>
      <c r="M94" s="126"/>
      <c r="N94" s="81" t="s">
        <v>617</v>
      </c>
    </row>
    <row r="95" spans="1:14" x14ac:dyDescent="0.3">
      <c r="A95" s="406">
        <v>45587</v>
      </c>
      <c r="B95" s="415" t="s">
        <v>111</v>
      </c>
      <c r="C95" s="415" t="s">
        <v>112</v>
      </c>
      <c r="D95" s="666" t="s">
        <v>110</v>
      </c>
      <c r="E95" s="398">
        <v>8000</v>
      </c>
      <c r="F95" s="398"/>
      <c r="G95" s="131">
        <f t="shared" si="2"/>
        <v>48000</v>
      </c>
      <c r="H95" s="126"/>
      <c r="I95" s="126" t="s">
        <v>18</v>
      </c>
      <c r="J95" s="303" t="s">
        <v>594</v>
      </c>
      <c r="K95" s="788" t="s">
        <v>1069</v>
      </c>
      <c r="L95" s="126" t="s">
        <v>44</v>
      </c>
      <c r="M95" s="126"/>
      <c r="N95" s="81" t="s">
        <v>618</v>
      </c>
    </row>
    <row r="96" spans="1:14" x14ac:dyDescent="0.3">
      <c r="A96" s="406">
        <v>45587</v>
      </c>
      <c r="B96" s="415" t="s">
        <v>111</v>
      </c>
      <c r="C96" s="415" t="s">
        <v>112</v>
      </c>
      <c r="D96" s="666" t="s">
        <v>110</v>
      </c>
      <c r="E96" s="398">
        <v>27000</v>
      </c>
      <c r="F96" s="398"/>
      <c r="G96" s="131">
        <f t="shared" si="2"/>
        <v>21000</v>
      </c>
      <c r="H96" s="126"/>
      <c r="I96" s="126" t="s">
        <v>18</v>
      </c>
      <c r="J96" s="303" t="s">
        <v>594</v>
      </c>
      <c r="K96" s="788" t="s">
        <v>1069</v>
      </c>
      <c r="L96" s="126" t="s">
        <v>44</v>
      </c>
      <c r="M96" s="126"/>
      <c r="N96" s="81" t="s">
        <v>619</v>
      </c>
    </row>
    <row r="97" spans="1:14" x14ac:dyDescent="0.3">
      <c r="A97" s="406">
        <v>45587</v>
      </c>
      <c r="B97" s="415" t="s">
        <v>614</v>
      </c>
      <c r="C97" s="415" t="s">
        <v>542</v>
      </c>
      <c r="D97" s="666" t="s">
        <v>110</v>
      </c>
      <c r="E97" s="398">
        <v>5000</v>
      </c>
      <c r="F97" s="398"/>
      <c r="G97" s="131">
        <f t="shared" si="2"/>
        <v>16000</v>
      </c>
      <c r="H97" s="126"/>
      <c r="I97" s="126" t="s">
        <v>18</v>
      </c>
      <c r="J97" s="303" t="s">
        <v>594</v>
      </c>
      <c r="K97" s="788" t="s">
        <v>1069</v>
      </c>
      <c r="L97" s="126" t="s">
        <v>44</v>
      </c>
      <c r="M97" s="126"/>
      <c r="N97" s="81"/>
    </row>
    <row r="98" spans="1:14" x14ac:dyDescent="0.3">
      <c r="A98" s="406">
        <v>45587</v>
      </c>
      <c r="B98" s="415" t="s">
        <v>615</v>
      </c>
      <c r="C98" s="415" t="s">
        <v>542</v>
      </c>
      <c r="D98" s="666" t="s">
        <v>110</v>
      </c>
      <c r="E98" s="398">
        <v>6000</v>
      </c>
      <c r="F98" s="398"/>
      <c r="G98" s="131">
        <f t="shared" si="2"/>
        <v>10000</v>
      </c>
      <c r="H98" s="126"/>
      <c r="I98" s="126" t="s">
        <v>18</v>
      </c>
      <c r="J98" s="303" t="s">
        <v>594</v>
      </c>
      <c r="K98" s="788" t="s">
        <v>1069</v>
      </c>
      <c r="L98" s="126" t="s">
        <v>44</v>
      </c>
      <c r="M98" s="126"/>
      <c r="N98" s="81"/>
    </row>
    <row r="99" spans="1:14" x14ac:dyDescent="0.3">
      <c r="A99" s="406">
        <v>45587</v>
      </c>
      <c r="B99" s="415" t="s">
        <v>616</v>
      </c>
      <c r="C99" s="415" t="s">
        <v>542</v>
      </c>
      <c r="D99" s="666" t="s">
        <v>110</v>
      </c>
      <c r="E99" s="398">
        <v>5000</v>
      </c>
      <c r="F99" s="398"/>
      <c r="G99" s="131">
        <f t="shared" si="2"/>
        <v>5000</v>
      </c>
      <c r="H99" s="126"/>
      <c r="I99" s="126" t="s">
        <v>18</v>
      </c>
      <c r="J99" s="303" t="s">
        <v>594</v>
      </c>
      <c r="K99" s="788" t="s">
        <v>1069</v>
      </c>
      <c r="L99" s="126" t="s">
        <v>44</v>
      </c>
      <c r="M99" s="126"/>
      <c r="N99" s="81"/>
    </row>
    <row r="100" spans="1:14" x14ac:dyDescent="0.3">
      <c r="A100" s="406">
        <v>45587</v>
      </c>
      <c r="B100" s="415" t="s">
        <v>218</v>
      </c>
      <c r="C100" s="415" t="s">
        <v>48</v>
      </c>
      <c r="D100" s="666" t="s">
        <v>110</v>
      </c>
      <c r="E100" s="398"/>
      <c r="F100" s="398">
        <v>-1000</v>
      </c>
      <c r="G100" s="131">
        <f t="shared" si="2"/>
        <v>4000</v>
      </c>
      <c r="H100" s="126"/>
      <c r="I100" s="126" t="s">
        <v>18</v>
      </c>
      <c r="J100" s="303" t="s">
        <v>594</v>
      </c>
      <c r="K100" s="788" t="s">
        <v>1069</v>
      </c>
      <c r="L100" s="126" t="s">
        <v>44</v>
      </c>
      <c r="M100" s="126"/>
      <c r="N100" s="81"/>
    </row>
    <row r="101" spans="1:14" s="837" customFormat="1" x14ac:dyDescent="0.3">
      <c r="A101" s="826">
        <v>45588</v>
      </c>
      <c r="B101" s="813" t="s">
        <v>171</v>
      </c>
      <c r="C101" s="813" t="s">
        <v>48</v>
      </c>
      <c r="D101" s="814" t="s">
        <v>110</v>
      </c>
      <c r="E101" s="822"/>
      <c r="F101" s="822">
        <v>100000</v>
      </c>
      <c r="G101" s="823">
        <f t="shared" si="2"/>
        <v>104000</v>
      </c>
      <c r="H101" s="817"/>
      <c r="I101" s="817" t="s">
        <v>18</v>
      </c>
      <c r="J101" s="818" t="s">
        <v>613</v>
      </c>
      <c r="K101" s="788" t="s">
        <v>1069</v>
      </c>
      <c r="L101" s="817" t="s">
        <v>44</v>
      </c>
      <c r="M101" s="817"/>
      <c r="N101" s="824"/>
    </row>
    <row r="102" spans="1:14" x14ac:dyDescent="0.3">
      <c r="A102" s="406">
        <v>45588</v>
      </c>
      <c r="B102" s="415" t="s">
        <v>111</v>
      </c>
      <c r="C102" s="415" t="s">
        <v>112</v>
      </c>
      <c r="D102" s="666" t="s">
        <v>110</v>
      </c>
      <c r="E102" s="398">
        <v>25000</v>
      </c>
      <c r="F102" s="398"/>
      <c r="G102" s="131">
        <f t="shared" si="2"/>
        <v>79000</v>
      </c>
      <c r="H102" s="126"/>
      <c r="I102" s="126" t="s">
        <v>18</v>
      </c>
      <c r="J102" s="303" t="s">
        <v>613</v>
      </c>
      <c r="K102" s="788" t="s">
        <v>1069</v>
      </c>
      <c r="L102" s="126" t="s">
        <v>44</v>
      </c>
      <c r="M102" s="126"/>
      <c r="N102" s="81" t="s">
        <v>151</v>
      </c>
    </row>
    <row r="103" spans="1:14" x14ac:dyDescent="0.3">
      <c r="A103" s="406">
        <v>45588</v>
      </c>
      <c r="B103" s="415" t="s">
        <v>111</v>
      </c>
      <c r="C103" s="415" t="s">
        <v>112</v>
      </c>
      <c r="D103" s="666" t="s">
        <v>110</v>
      </c>
      <c r="E103" s="398">
        <v>15000</v>
      </c>
      <c r="F103" s="398"/>
      <c r="G103" s="131">
        <f t="shared" si="2"/>
        <v>64000</v>
      </c>
      <c r="H103" s="126"/>
      <c r="I103" s="126" t="s">
        <v>18</v>
      </c>
      <c r="J103" s="303" t="s">
        <v>613</v>
      </c>
      <c r="K103" s="788" t="s">
        <v>1069</v>
      </c>
      <c r="L103" s="126" t="s">
        <v>44</v>
      </c>
      <c r="M103" s="126"/>
      <c r="N103" s="81" t="s">
        <v>630</v>
      </c>
    </row>
    <row r="104" spans="1:14" x14ac:dyDescent="0.3">
      <c r="A104" s="406">
        <v>45588</v>
      </c>
      <c r="B104" s="415" t="s">
        <v>111</v>
      </c>
      <c r="C104" s="415" t="s">
        <v>112</v>
      </c>
      <c r="D104" s="666" t="s">
        <v>110</v>
      </c>
      <c r="E104" s="398">
        <v>18000</v>
      </c>
      <c r="F104" s="398"/>
      <c r="G104" s="131">
        <f t="shared" si="2"/>
        <v>46000</v>
      </c>
      <c r="H104" s="126"/>
      <c r="I104" s="126" t="s">
        <v>18</v>
      </c>
      <c r="J104" s="303" t="s">
        <v>613</v>
      </c>
      <c r="K104" s="788" t="s">
        <v>1069</v>
      </c>
      <c r="L104" s="126" t="s">
        <v>44</v>
      </c>
      <c r="M104" s="126"/>
      <c r="N104" s="81" t="s">
        <v>631</v>
      </c>
    </row>
    <row r="105" spans="1:14" x14ac:dyDescent="0.3">
      <c r="A105" s="406">
        <v>45588</v>
      </c>
      <c r="B105" s="415" t="s">
        <v>111</v>
      </c>
      <c r="C105" s="415" t="s">
        <v>112</v>
      </c>
      <c r="D105" s="666" t="s">
        <v>110</v>
      </c>
      <c r="E105" s="398">
        <v>23000</v>
      </c>
      <c r="F105" s="398"/>
      <c r="G105" s="131">
        <f t="shared" si="2"/>
        <v>23000</v>
      </c>
      <c r="H105" s="126"/>
      <c r="I105" s="126" t="s">
        <v>18</v>
      </c>
      <c r="J105" s="303" t="s">
        <v>613</v>
      </c>
      <c r="K105" s="788" t="s">
        <v>1069</v>
      </c>
      <c r="L105" s="126" t="s">
        <v>44</v>
      </c>
      <c r="M105" s="126"/>
      <c r="N105" s="81" t="s">
        <v>414</v>
      </c>
    </row>
    <row r="106" spans="1:14" x14ac:dyDescent="0.3">
      <c r="A106" s="406">
        <v>45588</v>
      </c>
      <c r="B106" s="415" t="s">
        <v>628</v>
      </c>
      <c r="C106" s="415" t="s">
        <v>542</v>
      </c>
      <c r="D106" s="666" t="s">
        <v>110</v>
      </c>
      <c r="E106" s="398">
        <v>5000</v>
      </c>
      <c r="F106" s="398"/>
      <c r="G106" s="131">
        <f t="shared" si="2"/>
        <v>18000</v>
      </c>
      <c r="H106" s="126"/>
      <c r="I106" s="126" t="s">
        <v>18</v>
      </c>
      <c r="J106" s="303" t="s">
        <v>613</v>
      </c>
      <c r="K106" s="788" t="s">
        <v>1069</v>
      </c>
      <c r="L106" s="126" t="s">
        <v>44</v>
      </c>
      <c r="M106" s="126"/>
      <c r="N106" s="81"/>
    </row>
    <row r="107" spans="1:14" x14ac:dyDescent="0.3">
      <c r="A107" s="406">
        <v>45588</v>
      </c>
      <c r="B107" s="415" t="s">
        <v>629</v>
      </c>
      <c r="C107" s="415" t="s">
        <v>542</v>
      </c>
      <c r="D107" s="666" t="s">
        <v>110</v>
      </c>
      <c r="E107" s="398">
        <v>10000</v>
      </c>
      <c r="F107" s="398"/>
      <c r="G107" s="131">
        <f t="shared" si="2"/>
        <v>8000</v>
      </c>
      <c r="H107" s="126"/>
      <c r="I107" s="126" t="s">
        <v>18</v>
      </c>
      <c r="J107" s="303" t="s">
        <v>613</v>
      </c>
      <c r="K107" s="788" t="s">
        <v>1069</v>
      </c>
      <c r="L107" s="126" t="s">
        <v>44</v>
      </c>
      <c r="M107" s="126"/>
      <c r="N107" s="81"/>
    </row>
    <row r="108" spans="1:14" x14ac:dyDescent="0.3">
      <c r="A108" s="406">
        <v>45588</v>
      </c>
      <c r="B108" s="415" t="s">
        <v>218</v>
      </c>
      <c r="C108" s="415" t="s">
        <v>48</v>
      </c>
      <c r="D108" s="666" t="s">
        <v>110</v>
      </c>
      <c r="E108" s="398"/>
      <c r="F108" s="398">
        <v>-8000</v>
      </c>
      <c r="G108" s="131">
        <f t="shared" si="2"/>
        <v>0</v>
      </c>
      <c r="H108" s="126"/>
      <c r="I108" s="126" t="s">
        <v>18</v>
      </c>
      <c r="J108" s="303" t="s">
        <v>613</v>
      </c>
      <c r="K108" s="788" t="s">
        <v>1069</v>
      </c>
      <c r="L108" s="126" t="s">
        <v>44</v>
      </c>
      <c r="M108" s="126"/>
      <c r="N108" s="81"/>
    </row>
    <row r="109" spans="1:14" s="837" customFormat="1" x14ac:dyDescent="0.3">
      <c r="A109" s="826">
        <v>45589</v>
      </c>
      <c r="B109" s="813" t="s">
        <v>171</v>
      </c>
      <c r="C109" s="813" t="s">
        <v>48</v>
      </c>
      <c r="D109" s="814" t="s">
        <v>110</v>
      </c>
      <c r="E109" s="822"/>
      <c r="F109" s="822">
        <v>95000</v>
      </c>
      <c r="G109" s="823">
        <f t="shared" si="2"/>
        <v>95000</v>
      </c>
      <c r="H109" s="817"/>
      <c r="I109" s="817" t="s">
        <v>18</v>
      </c>
      <c r="J109" s="818" t="s">
        <v>626</v>
      </c>
      <c r="K109" s="788" t="s">
        <v>1069</v>
      </c>
      <c r="L109" s="817" t="s">
        <v>44</v>
      </c>
      <c r="M109" s="817"/>
      <c r="N109" s="824"/>
    </row>
    <row r="110" spans="1:14" x14ac:dyDescent="0.3">
      <c r="A110" s="406">
        <v>45589</v>
      </c>
      <c r="B110" s="415" t="s">
        <v>111</v>
      </c>
      <c r="C110" s="415" t="s">
        <v>112</v>
      </c>
      <c r="D110" s="666" t="s">
        <v>110</v>
      </c>
      <c r="E110" s="398">
        <v>25000</v>
      </c>
      <c r="F110" s="398"/>
      <c r="G110" s="131">
        <f t="shared" si="2"/>
        <v>70000</v>
      </c>
      <c r="H110" s="126"/>
      <c r="I110" s="126" t="s">
        <v>18</v>
      </c>
      <c r="J110" s="303" t="s">
        <v>626</v>
      </c>
      <c r="K110" s="788" t="s">
        <v>1069</v>
      </c>
      <c r="L110" s="126" t="s">
        <v>44</v>
      </c>
      <c r="M110" s="126"/>
      <c r="N110" s="81" t="s">
        <v>151</v>
      </c>
    </row>
    <row r="111" spans="1:14" x14ac:dyDescent="0.3">
      <c r="A111" s="406">
        <v>45589</v>
      </c>
      <c r="B111" s="415" t="s">
        <v>111</v>
      </c>
      <c r="C111" s="415" t="s">
        <v>112</v>
      </c>
      <c r="D111" s="666" t="s">
        <v>110</v>
      </c>
      <c r="E111" s="398">
        <v>13000</v>
      </c>
      <c r="F111" s="398"/>
      <c r="G111" s="131">
        <f t="shared" si="2"/>
        <v>57000</v>
      </c>
      <c r="H111" s="126"/>
      <c r="I111" s="126" t="s">
        <v>18</v>
      </c>
      <c r="J111" s="303" t="s">
        <v>626</v>
      </c>
      <c r="K111" s="788" t="s">
        <v>1069</v>
      </c>
      <c r="L111" s="126" t="s">
        <v>44</v>
      </c>
      <c r="M111" s="126"/>
      <c r="N111" s="81" t="s">
        <v>644</v>
      </c>
    </row>
    <row r="112" spans="1:14" x14ac:dyDescent="0.3">
      <c r="A112" s="406">
        <v>45589</v>
      </c>
      <c r="B112" s="415" t="s">
        <v>111</v>
      </c>
      <c r="C112" s="415" t="s">
        <v>112</v>
      </c>
      <c r="D112" s="666" t="s">
        <v>110</v>
      </c>
      <c r="E112" s="398">
        <v>10000</v>
      </c>
      <c r="F112" s="398"/>
      <c r="G112" s="131">
        <f t="shared" si="2"/>
        <v>47000</v>
      </c>
      <c r="H112" s="126"/>
      <c r="I112" s="126" t="s">
        <v>18</v>
      </c>
      <c r="J112" s="303" t="s">
        <v>626</v>
      </c>
      <c r="K112" s="788" t="s">
        <v>1069</v>
      </c>
      <c r="L112" s="126" t="s">
        <v>44</v>
      </c>
      <c r="M112" s="126"/>
      <c r="N112" s="81" t="s">
        <v>645</v>
      </c>
    </row>
    <row r="113" spans="1:14" x14ac:dyDescent="0.3">
      <c r="A113" s="406">
        <v>45589</v>
      </c>
      <c r="B113" s="415" t="s">
        <v>111</v>
      </c>
      <c r="C113" s="415" t="s">
        <v>112</v>
      </c>
      <c r="D113" s="666" t="s">
        <v>110</v>
      </c>
      <c r="E113" s="398">
        <v>7000</v>
      </c>
      <c r="F113" s="398"/>
      <c r="G113" s="131">
        <f t="shared" si="2"/>
        <v>40000</v>
      </c>
      <c r="H113" s="126"/>
      <c r="I113" s="126" t="s">
        <v>18</v>
      </c>
      <c r="J113" s="303" t="s">
        <v>626</v>
      </c>
      <c r="K113" s="788" t="s">
        <v>1069</v>
      </c>
      <c r="L113" s="126" t="s">
        <v>44</v>
      </c>
      <c r="M113" s="126"/>
      <c r="N113" s="81" t="s">
        <v>646</v>
      </c>
    </row>
    <row r="114" spans="1:14" x14ac:dyDescent="0.3">
      <c r="A114" s="406">
        <v>45589</v>
      </c>
      <c r="B114" s="415" t="s">
        <v>111</v>
      </c>
      <c r="C114" s="415" t="s">
        <v>112</v>
      </c>
      <c r="D114" s="666" t="s">
        <v>110</v>
      </c>
      <c r="E114" s="398">
        <v>17000</v>
      </c>
      <c r="F114" s="398"/>
      <c r="G114" s="131">
        <f t="shared" si="2"/>
        <v>23000</v>
      </c>
      <c r="H114" s="126"/>
      <c r="I114" s="126" t="s">
        <v>18</v>
      </c>
      <c r="J114" s="303" t="s">
        <v>626</v>
      </c>
      <c r="K114" s="788" t="s">
        <v>1069</v>
      </c>
      <c r="L114" s="126"/>
      <c r="M114" s="126"/>
      <c r="N114" s="81" t="s">
        <v>547</v>
      </c>
    </row>
    <row r="115" spans="1:14" x14ac:dyDescent="0.3">
      <c r="A115" s="406">
        <v>45589</v>
      </c>
      <c r="B115" s="415" t="s">
        <v>640</v>
      </c>
      <c r="C115" s="415" t="s">
        <v>542</v>
      </c>
      <c r="D115" s="666" t="s">
        <v>110</v>
      </c>
      <c r="E115" s="398">
        <v>5000</v>
      </c>
      <c r="F115" s="398"/>
      <c r="G115" s="131">
        <f t="shared" si="2"/>
        <v>18000</v>
      </c>
      <c r="H115" s="126"/>
      <c r="I115" s="126" t="s">
        <v>18</v>
      </c>
      <c r="J115" s="303" t="s">
        <v>626</v>
      </c>
      <c r="K115" s="788" t="s">
        <v>1069</v>
      </c>
      <c r="L115" s="126"/>
      <c r="M115" s="126"/>
      <c r="N115" s="81"/>
    </row>
    <row r="116" spans="1:14" x14ac:dyDescent="0.3">
      <c r="A116" s="406">
        <v>45589</v>
      </c>
      <c r="B116" s="415" t="s">
        <v>641</v>
      </c>
      <c r="C116" s="415" t="s">
        <v>542</v>
      </c>
      <c r="D116" s="666" t="s">
        <v>110</v>
      </c>
      <c r="E116" s="398">
        <v>5000</v>
      </c>
      <c r="F116" s="398"/>
      <c r="G116" s="131">
        <f t="shared" si="2"/>
        <v>13000</v>
      </c>
      <c r="H116" s="126"/>
      <c r="I116" s="126" t="s">
        <v>18</v>
      </c>
      <c r="J116" s="303" t="s">
        <v>626</v>
      </c>
      <c r="K116" s="788" t="s">
        <v>1069</v>
      </c>
      <c r="L116" s="126"/>
      <c r="M116" s="126"/>
      <c r="N116" s="81"/>
    </row>
    <row r="117" spans="1:14" x14ac:dyDescent="0.3">
      <c r="A117" s="406">
        <v>45589</v>
      </c>
      <c r="B117" s="415" t="s">
        <v>642</v>
      </c>
      <c r="C117" s="415" t="s">
        <v>542</v>
      </c>
      <c r="D117" s="666" t="s">
        <v>110</v>
      </c>
      <c r="E117" s="398">
        <v>5000</v>
      </c>
      <c r="F117" s="398"/>
      <c r="G117" s="131">
        <f t="shared" si="2"/>
        <v>8000</v>
      </c>
      <c r="H117" s="126"/>
      <c r="I117" s="126" t="s">
        <v>18</v>
      </c>
      <c r="J117" s="303" t="s">
        <v>626</v>
      </c>
      <c r="K117" s="788" t="s">
        <v>1069</v>
      </c>
      <c r="L117" s="126"/>
      <c r="M117" s="126"/>
      <c r="N117" s="81"/>
    </row>
    <row r="118" spans="1:14" x14ac:dyDescent="0.3">
      <c r="A118" s="406">
        <v>45589</v>
      </c>
      <c r="B118" s="415" t="s">
        <v>218</v>
      </c>
      <c r="C118" s="415" t="s">
        <v>48</v>
      </c>
      <c r="D118" s="666" t="s">
        <v>110</v>
      </c>
      <c r="E118" s="398"/>
      <c r="F118" s="398">
        <v>-8000</v>
      </c>
      <c r="G118" s="131">
        <f t="shared" si="2"/>
        <v>0</v>
      </c>
      <c r="H118" s="126"/>
      <c r="I118" s="126" t="s">
        <v>18</v>
      </c>
      <c r="J118" s="303" t="s">
        <v>626</v>
      </c>
      <c r="K118" s="788" t="s">
        <v>1069</v>
      </c>
      <c r="L118" s="126"/>
      <c r="M118" s="126"/>
      <c r="N118" s="81"/>
    </row>
    <row r="119" spans="1:14" s="837" customFormat="1" x14ac:dyDescent="0.3">
      <c r="A119" s="826">
        <v>45590</v>
      </c>
      <c r="B119" s="813" t="s">
        <v>171</v>
      </c>
      <c r="C119" s="813" t="s">
        <v>48</v>
      </c>
      <c r="D119" s="814" t="s">
        <v>110</v>
      </c>
      <c r="E119" s="822"/>
      <c r="F119" s="822">
        <v>95000</v>
      </c>
      <c r="G119" s="823">
        <f t="shared" si="2"/>
        <v>95000</v>
      </c>
      <c r="H119" s="817"/>
      <c r="I119" s="817" t="s">
        <v>18</v>
      </c>
      <c r="J119" s="818" t="s">
        <v>677</v>
      </c>
      <c r="K119" s="788" t="s">
        <v>1069</v>
      </c>
      <c r="L119" s="817"/>
      <c r="M119" s="817"/>
      <c r="N119" s="824"/>
    </row>
    <row r="120" spans="1:14" x14ac:dyDescent="0.3">
      <c r="A120" s="406">
        <v>45590</v>
      </c>
      <c r="B120" s="415" t="s">
        <v>111</v>
      </c>
      <c r="C120" s="415" t="s">
        <v>112</v>
      </c>
      <c r="D120" s="666" t="s">
        <v>110</v>
      </c>
      <c r="E120" s="398">
        <v>25000</v>
      </c>
      <c r="F120" s="398"/>
      <c r="G120" s="131">
        <f t="shared" si="2"/>
        <v>70000</v>
      </c>
      <c r="H120" s="126"/>
      <c r="I120" s="126" t="s">
        <v>18</v>
      </c>
      <c r="J120" s="303" t="s">
        <v>677</v>
      </c>
      <c r="K120" s="788" t="s">
        <v>1069</v>
      </c>
      <c r="L120" s="126"/>
      <c r="M120" s="126"/>
      <c r="N120" s="81" t="s">
        <v>151</v>
      </c>
    </row>
    <row r="121" spans="1:14" x14ac:dyDescent="0.3">
      <c r="A121" s="406">
        <v>45590</v>
      </c>
      <c r="B121" s="415" t="s">
        <v>111</v>
      </c>
      <c r="C121" s="415" t="s">
        <v>112</v>
      </c>
      <c r="D121" s="666" t="s">
        <v>110</v>
      </c>
      <c r="E121" s="398">
        <v>13000</v>
      </c>
      <c r="F121" s="398"/>
      <c r="G121" s="131">
        <f t="shared" si="2"/>
        <v>57000</v>
      </c>
      <c r="H121" s="126"/>
      <c r="I121" s="126" t="s">
        <v>18</v>
      </c>
      <c r="J121" s="303" t="s">
        <v>677</v>
      </c>
      <c r="K121" s="788" t="s">
        <v>1069</v>
      </c>
      <c r="L121" s="126"/>
      <c r="M121" s="126"/>
      <c r="N121" s="81" t="s">
        <v>730</v>
      </c>
    </row>
    <row r="122" spans="1:14" x14ac:dyDescent="0.3">
      <c r="A122" s="406">
        <v>45590</v>
      </c>
      <c r="B122" s="415" t="s">
        <v>111</v>
      </c>
      <c r="C122" s="415" t="s">
        <v>112</v>
      </c>
      <c r="D122" s="666" t="s">
        <v>110</v>
      </c>
      <c r="E122" s="398">
        <v>17000</v>
      </c>
      <c r="F122" s="398"/>
      <c r="G122" s="131">
        <f t="shared" si="2"/>
        <v>40000</v>
      </c>
      <c r="H122" s="126"/>
      <c r="I122" s="126" t="s">
        <v>18</v>
      </c>
      <c r="J122" s="303" t="s">
        <v>677</v>
      </c>
      <c r="K122" s="788" t="s">
        <v>1069</v>
      </c>
      <c r="L122" s="126"/>
      <c r="M122" s="126"/>
      <c r="N122" s="81" t="s">
        <v>731</v>
      </c>
    </row>
    <row r="123" spans="1:14" x14ac:dyDescent="0.3">
      <c r="A123" s="406">
        <v>45590</v>
      </c>
      <c r="B123" s="415" t="s">
        <v>111</v>
      </c>
      <c r="C123" s="415" t="s">
        <v>112</v>
      </c>
      <c r="D123" s="666" t="s">
        <v>110</v>
      </c>
      <c r="E123" s="398">
        <v>5000</v>
      </c>
      <c r="F123" s="398"/>
      <c r="G123" s="131">
        <f t="shared" si="2"/>
        <v>35000</v>
      </c>
      <c r="H123" s="126"/>
      <c r="I123" s="126" t="s">
        <v>18</v>
      </c>
      <c r="J123" s="303" t="s">
        <v>677</v>
      </c>
      <c r="K123" s="788" t="s">
        <v>1069</v>
      </c>
      <c r="L123" s="126"/>
      <c r="M123" s="126"/>
      <c r="N123" s="81" t="s">
        <v>732</v>
      </c>
    </row>
    <row r="124" spans="1:14" x14ac:dyDescent="0.3">
      <c r="A124" s="406">
        <v>45590</v>
      </c>
      <c r="B124" s="415" t="s">
        <v>111</v>
      </c>
      <c r="C124" s="415" t="s">
        <v>112</v>
      </c>
      <c r="D124" s="666" t="s">
        <v>110</v>
      </c>
      <c r="E124" s="398">
        <v>5000</v>
      </c>
      <c r="F124" s="398"/>
      <c r="G124" s="131">
        <f t="shared" si="2"/>
        <v>30000</v>
      </c>
      <c r="H124" s="126"/>
      <c r="I124" s="126" t="s">
        <v>18</v>
      </c>
      <c r="J124" s="303" t="s">
        <v>677</v>
      </c>
      <c r="K124" s="788" t="s">
        <v>1069</v>
      </c>
      <c r="L124" s="126"/>
      <c r="M124" s="126"/>
      <c r="N124" s="81" t="s">
        <v>733</v>
      </c>
    </row>
    <row r="125" spans="1:14" x14ac:dyDescent="0.3">
      <c r="A125" s="406">
        <v>45590</v>
      </c>
      <c r="B125" s="415" t="s">
        <v>111</v>
      </c>
      <c r="C125" s="415" t="s">
        <v>112</v>
      </c>
      <c r="D125" s="666" t="s">
        <v>110</v>
      </c>
      <c r="E125" s="398">
        <v>17000</v>
      </c>
      <c r="F125" s="398"/>
      <c r="G125" s="131">
        <f t="shared" si="2"/>
        <v>13000</v>
      </c>
      <c r="H125" s="126"/>
      <c r="I125" s="126" t="s">
        <v>18</v>
      </c>
      <c r="J125" s="303" t="s">
        <v>677</v>
      </c>
      <c r="K125" s="788" t="s">
        <v>1069</v>
      </c>
      <c r="L125" s="126"/>
      <c r="M125" s="126"/>
      <c r="N125" s="81" t="s">
        <v>734</v>
      </c>
    </row>
    <row r="126" spans="1:14" x14ac:dyDescent="0.3">
      <c r="A126" s="406">
        <v>45590</v>
      </c>
      <c r="B126" s="415" t="s">
        <v>728</v>
      </c>
      <c r="C126" s="415" t="s">
        <v>542</v>
      </c>
      <c r="D126" s="666" t="s">
        <v>110</v>
      </c>
      <c r="E126" s="398">
        <v>5000</v>
      </c>
      <c r="F126" s="398"/>
      <c r="G126" s="131">
        <f t="shared" si="2"/>
        <v>8000</v>
      </c>
      <c r="H126" s="126"/>
      <c r="I126" s="126" t="s">
        <v>18</v>
      </c>
      <c r="J126" s="303" t="s">
        <v>677</v>
      </c>
      <c r="K126" s="788" t="s">
        <v>1069</v>
      </c>
      <c r="L126" s="126"/>
      <c r="M126" s="126"/>
      <c r="N126" s="81"/>
    </row>
    <row r="127" spans="1:14" x14ac:dyDescent="0.3">
      <c r="A127" s="406">
        <v>45590</v>
      </c>
      <c r="B127" s="415" t="s">
        <v>729</v>
      </c>
      <c r="C127" s="415" t="s">
        <v>542</v>
      </c>
      <c r="D127" s="666" t="s">
        <v>110</v>
      </c>
      <c r="E127" s="398">
        <v>10000</v>
      </c>
      <c r="F127" s="398"/>
      <c r="G127" s="131">
        <f t="shared" si="2"/>
        <v>-2000</v>
      </c>
      <c r="H127" s="126"/>
      <c r="I127" s="126" t="s">
        <v>18</v>
      </c>
      <c r="J127" s="303" t="s">
        <v>677</v>
      </c>
      <c r="K127" s="788" t="s">
        <v>1069</v>
      </c>
      <c r="L127" s="126"/>
      <c r="M127" s="126"/>
      <c r="N127" s="81"/>
    </row>
    <row r="128" spans="1:14" x14ac:dyDescent="0.3">
      <c r="A128" s="406">
        <v>45590</v>
      </c>
      <c r="B128" s="415" t="s">
        <v>735</v>
      </c>
      <c r="C128" s="415" t="s">
        <v>48</v>
      </c>
      <c r="D128" s="666" t="s">
        <v>110</v>
      </c>
      <c r="E128" s="398"/>
      <c r="F128" s="398">
        <v>2000</v>
      </c>
      <c r="G128" s="131">
        <f t="shared" si="2"/>
        <v>0</v>
      </c>
      <c r="H128" s="126"/>
      <c r="I128" s="126" t="s">
        <v>18</v>
      </c>
      <c r="J128" s="303" t="s">
        <v>677</v>
      </c>
      <c r="K128" s="788" t="s">
        <v>1069</v>
      </c>
      <c r="L128" s="126"/>
      <c r="M128" s="126"/>
      <c r="N128" s="81"/>
    </row>
    <row r="129" spans="1:14" s="837" customFormat="1" x14ac:dyDescent="0.3">
      <c r="A129" s="826">
        <v>45593</v>
      </c>
      <c r="B129" s="813" t="s">
        <v>171</v>
      </c>
      <c r="C129" s="813" t="s">
        <v>48</v>
      </c>
      <c r="D129" s="814" t="s">
        <v>110</v>
      </c>
      <c r="E129" s="822"/>
      <c r="F129" s="822">
        <v>50000</v>
      </c>
      <c r="G129" s="823">
        <f t="shared" si="2"/>
        <v>50000</v>
      </c>
      <c r="H129" s="817"/>
      <c r="I129" s="817" t="s">
        <v>18</v>
      </c>
      <c r="J129" s="818" t="s">
        <v>627</v>
      </c>
      <c r="K129" s="788" t="s">
        <v>1069</v>
      </c>
      <c r="L129" s="817"/>
      <c r="M129" s="817"/>
      <c r="N129" s="824"/>
    </row>
    <row r="130" spans="1:14" x14ac:dyDescent="0.3">
      <c r="A130" s="406">
        <v>45593</v>
      </c>
      <c r="B130" s="415" t="s">
        <v>111</v>
      </c>
      <c r="C130" s="415" t="s">
        <v>112</v>
      </c>
      <c r="D130" s="666" t="s">
        <v>110</v>
      </c>
      <c r="E130" s="398">
        <v>25000</v>
      </c>
      <c r="F130" s="398"/>
      <c r="G130" s="131">
        <f t="shared" si="2"/>
        <v>25000</v>
      </c>
      <c r="H130" s="126"/>
      <c r="I130" s="126" t="s">
        <v>18</v>
      </c>
      <c r="J130" s="303" t="s">
        <v>627</v>
      </c>
      <c r="K130" s="788" t="s">
        <v>1069</v>
      </c>
      <c r="L130" s="126"/>
      <c r="M130" s="126"/>
      <c r="N130" s="81"/>
    </row>
    <row r="131" spans="1:14" x14ac:dyDescent="0.3">
      <c r="A131" s="406">
        <v>45593</v>
      </c>
      <c r="B131" s="415" t="s">
        <v>111</v>
      </c>
      <c r="C131" s="415" t="s">
        <v>112</v>
      </c>
      <c r="D131" s="666" t="s">
        <v>110</v>
      </c>
      <c r="E131" s="398">
        <v>25000</v>
      </c>
      <c r="F131" s="398"/>
      <c r="G131" s="131">
        <f t="shared" si="2"/>
        <v>0</v>
      </c>
      <c r="H131" s="126"/>
      <c r="I131" s="126" t="s">
        <v>18</v>
      </c>
      <c r="J131" s="303" t="s">
        <v>627</v>
      </c>
      <c r="K131" s="788" t="s">
        <v>1069</v>
      </c>
      <c r="L131" s="126"/>
      <c r="M131" s="126"/>
      <c r="N131" s="81"/>
    </row>
    <row r="132" spans="1:14" s="837" customFormat="1" x14ac:dyDescent="0.3">
      <c r="A132" s="826">
        <v>45594</v>
      </c>
      <c r="B132" s="813" t="s">
        <v>171</v>
      </c>
      <c r="C132" s="813" t="s">
        <v>48</v>
      </c>
      <c r="D132" s="814" t="s">
        <v>110</v>
      </c>
      <c r="E132" s="822"/>
      <c r="F132" s="822">
        <v>50000</v>
      </c>
      <c r="G132" s="823">
        <f t="shared" si="2"/>
        <v>50000</v>
      </c>
      <c r="H132" s="817"/>
      <c r="I132" s="817" t="s">
        <v>18</v>
      </c>
      <c r="J132" s="818" t="s">
        <v>825</v>
      </c>
      <c r="K132" s="788" t="s">
        <v>1069</v>
      </c>
      <c r="L132" s="817"/>
      <c r="M132" s="817"/>
      <c r="N132" s="824"/>
    </row>
    <row r="133" spans="1:14" x14ac:dyDescent="0.3">
      <c r="A133" s="406">
        <v>45594</v>
      </c>
      <c r="B133" s="415" t="s">
        <v>111</v>
      </c>
      <c r="C133" s="415" t="s">
        <v>112</v>
      </c>
      <c r="D133" s="666" t="s">
        <v>110</v>
      </c>
      <c r="E133" s="398">
        <v>25000</v>
      </c>
      <c r="F133" s="398"/>
      <c r="G133" s="131">
        <f t="shared" si="2"/>
        <v>25000</v>
      </c>
      <c r="H133" s="126"/>
      <c r="I133" s="126" t="s">
        <v>18</v>
      </c>
      <c r="J133" s="303" t="s">
        <v>825</v>
      </c>
      <c r="K133" s="788" t="s">
        <v>1069</v>
      </c>
      <c r="L133" s="126"/>
      <c r="M133" s="126"/>
      <c r="N133" s="81"/>
    </row>
    <row r="134" spans="1:14" x14ac:dyDescent="0.3">
      <c r="A134" s="406">
        <v>45594</v>
      </c>
      <c r="B134" s="415" t="s">
        <v>111</v>
      </c>
      <c r="C134" s="415" t="s">
        <v>112</v>
      </c>
      <c r="D134" s="666" t="s">
        <v>110</v>
      </c>
      <c r="E134" s="398">
        <v>25000</v>
      </c>
      <c r="F134" s="398"/>
      <c r="G134" s="131">
        <f t="shared" si="2"/>
        <v>0</v>
      </c>
      <c r="H134" s="126"/>
      <c r="I134" s="126" t="s">
        <v>18</v>
      </c>
      <c r="J134" s="303" t="s">
        <v>825</v>
      </c>
      <c r="K134" s="788" t="s">
        <v>1069</v>
      </c>
      <c r="L134" s="126"/>
      <c r="M134" s="126"/>
      <c r="N134" s="81"/>
    </row>
    <row r="135" spans="1:14" s="837" customFormat="1" x14ac:dyDescent="0.3">
      <c r="A135" s="826">
        <v>45595</v>
      </c>
      <c r="B135" s="813" t="s">
        <v>171</v>
      </c>
      <c r="C135" s="813" t="s">
        <v>48</v>
      </c>
      <c r="D135" s="814" t="s">
        <v>110</v>
      </c>
      <c r="E135" s="822"/>
      <c r="F135" s="822">
        <v>110000</v>
      </c>
      <c r="G135" s="823">
        <f t="shared" si="2"/>
        <v>110000</v>
      </c>
      <c r="H135" s="817"/>
      <c r="I135" s="817" t="s">
        <v>18</v>
      </c>
      <c r="J135" s="818" t="s">
        <v>826</v>
      </c>
      <c r="K135" s="788" t="s">
        <v>1069</v>
      </c>
      <c r="L135" s="817"/>
      <c r="M135" s="817"/>
      <c r="N135" s="824"/>
    </row>
    <row r="136" spans="1:14" x14ac:dyDescent="0.3">
      <c r="A136" s="406">
        <v>45595</v>
      </c>
      <c r="B136" s="415" t="s">
        <v>111</v>
      </c>
      <c r="C136" s="415" t="s">
        <v>112</v>
      </c>
      <c r="D136" s="666" t="s">
        <v>110</v>
      </c>
      <c r="E136" s="398">
        <v>25000</v>
      </c>
      <c r="F136" s="398"/>
      <c r="G136" s="131">
        <f t="shared" ref="G136:G152" si="3">G135-E136+F136</f>
        <v>85000</v>
      </c>
      <c r="H136" s="126"/>
      <c r="I136" s="126" t="s">
        <v>18</v>
      </c>
      <c r="J136" s="303" t="s">
        <v>826</v>
      </c>
      <c r="K136" s="788" t="s">
        <v>1069</v>
      </c>
      <c r="L136" s="126"/>
      <c r="M136" s="126"/>
      <c r="N136" s="81" t="s">
        <v>151</v>
      </c>
    </row>
    <row r="137" spans="1:14" x14ac:dyDescent="0.3">
      <c r="A137" s="406">
        <v>45595</v>
      </c>
      <c r="B137" s="415" t="s">
        <v>111</v>
      </c>
      <c r="C137" s="415" t="s">
        <v>112</v>
      </c>
      <c r="D137" s="666" t="s">
        <v>110</v>
      </c>
      <c r="E137" s="398">
        <v>8000</v>
      </c>
      <c r="F137" s="398"/>
      <c r="G137" s="131">
        <f t="shared" si="3"/>
        <v>77000</v>
      </c>
      <c r="H137" s="126"/>
      <c r="I137" s="126" t="s">
        <v>18</v>
      </c>
      <c r="J137" s="303" t="s">
        <v>826</v>
      </c>
      <c r="K137" s="788" t="s">
        <v>1069</v>
      </c>
      <c r="L137" s="126"/>
      <c r="M137" s="126"/>
      <c r="N137" s="81" t="s">
        <v>769</v>
      </c>
    </row>
    <row r="138" spans="1:14" x14ac:dyDescent="0.3">
      <c r="A138" s="406">
        <v>45595</v>
      </c>
      <c r="B138" s="415" t="s">
        <v>111</v>
      </c>
      <c r="C138" s="415" t="s">
        <v>112</v>
      </c>
      <c r="D138" s="666" t="s">
        <v>110</v>
      </c>
      <c r="E138" s="398">
        <v>18000</v>
      </c>
      <c r="F138" s="398"/>
      <c r="G138" s="131">
        <f t="shared" si="3"/>
        <v>59000</v>
      </c>
      <c r="H138" s="126"/>
      <c r="I138" s="126" t="s">
        <v>18</v>
      </c>
      <c r="J138" s="303" t="s">
        <v>826</v>
      </c>
      <c r="K138" s="788" t="s">
        <v>1069</v>
      </c>
      <c r="L138" s="126"/>
      <c r="M138" s="126"/>
      <c r="N138" s="81" t="s">
        <v>770</v>
      </c>
    </row>
    <row r="139" spans="1:14" x14ac:dyDescent="0.3">
      <c r="A139" s="406">
        <v>45595</v>
      </c>
      <c r="B139" s="415" t="s">
        <v>111</v>
      </c>
      <c r="C139" s="415" t="s">
        <v>112</v>
      </c>
      <c r="D139" s="666" t="s">
        <v>110</v>
      </c>
      <c r="E139" s="398">
        <v>16000</v>
      </c>
      <c r="F139" s="398"/>
      <c r="G139" s="131">
        <f t="shared" si="3"/>
        <v>43000</v>
      </c>
      <c r="H139" s="126"/>
      <c r="I139" s="126" t="s">
        <v>18</v>
      </c>
      <c r="J139" s="303" t="s">
        <v>826</v>
      </c>
      <c r="K139" s="788" t="s">
        <v>1069</v>
      </c>
      <c r="L139" s="126"/>
      <c r="M139" s="126"/>
      <c r="N139" s="81" t="s">
        <v>771</v>
      </c>
    </row>
    <row r="140" spans="1:14" x14ac:dyDescent="0.3">
      <c r="A140" s="406">
        <v>45595</v>
      </c>
      <c r="B140" s="415" t="s">
        <v>111</v>
      </c>
      <c r="C140" s="415" t="s">
        <v>112</v>
      </c>
      <c r="D140" s="666" t="s">
        <v>110</v>
      </c>
      <c r="E140" s="398">
        <v>25000</v>
      </c>
      <c r="F140" s="398"/>
      <c r="G140" s="131">
        <f t="shared" si="3"/>
        <v>18000</v>
      </c>
      <c r="H140" s="126"/>
      <c r="I140" s="126" t="s">
        <v>18</v>
      </c>
      <c r="J140" s="303" t="s">
        <v>826</v>
      </c>
      <c r="K140" s="788" t="s">
        <v>1069</v>
      </c>
      <c r="L140" s="126"/>
      <c r="M140" s="126"/>
      <c r="N140" s="81" t="s">
        <v>150</v>
      </c>
    </row>
    <row r="141" spans="1:14" x14ac:dyDescent="0.3">
      <c r="A141" s="406">
        <v>45595</v>
      </c>
      <c r="B141" s="415" t="s">
        <v>767</v>
      </c>
      <c r="C141" s="415" t="s">
        <v>542</v>
      </c>
      <c r="D141" s="666" t="s">
        <v>110</v>
      </c>
      <c r="E141" s="398">
        <v>16000</v>
      </c>
      <c r="F141" s="398"/>
      <c r="G141" s="131">
        <f t="shared" si="3"/>
        <v>2000</v>
      </c>
      <c r="H141" s="126"/>
      <c r="I141" s="126" t="s">
        <v>18</v>
      </c>
      <c r="J141" s="303" t="s">
        <v>827</v>
      </c>
      <c r="K141" s="788" t="s">
        <v>1069</v>
      </c>
      <c r="L141" s="126"/>
      <c r="M141" s="126"/>
      <c r="N141" s="81"/>
    </row>
    <row r="142" spans="1:14" x14ac:dyDescent="0.3">
      <c r="A142" s="406">
        <v>45595</v>
      </c>
      <c r="B142" s="415" t="s">
        <v>768</v>
      </c>
      <c r="C142" s="415" t="s">
        <v>542</v>
      </c>
      <c r="D142" s="666" t="s">
        <v>110</v>
      </c>
      <c r="E142" s="398">
        <v>4000</v>
      </c>
      <c r="F142" s="398"/>
      <c r="G142" s="131">
        <f t="shared" si="3"/>
        <v>-2000</v>
      </c>
      <c r="H142" s="126"/>
      <c r="I142" s="126" t="s">
        <v>18</v>
      </c>
      <c r="J142" s="303" t="s">
        <v>827</v>
      </c>
      <c r="K142" s="788" t="s">
        <v>1069</v>
      </c>
      <c r="L142" s="126"/>
      <c r="M142" s="126"/>
      <c r="N142" s="81"/>
    </row>
    <row r="143" spans="1:14" x14ac:dyDescent="0.3">
      <c r="A143" s="406">
        <v>45595</v>
      </c>
      <c r="B143" s="415" t="s">
        <v>735</v>
      </c>
      <c r="C143" s="415" t="s">
        <v>48</v>
      </c>
      <c r="D143" s="666" t="s">
        <v>110</v>
      </c>
      <c r="E143" s="398"/>
      <c r="F143" s="398">
        <v>2000</v>
      </c>
      <c r="G143" s="131">
        <f t="shared" si="3"/>
        <v>0</v>
      </c>
      <c r="H143" s="126"/>
      <c r="I143" s="126" t="s">
        <v>18</v>
      </c>
      <c r="J143" s="303" t="s">
        <v>826</v>
      </c>
      <c r="K143" s="788" t="s">
        <v>1069</v>
      </c>
      <c r="L143" s="126"/>
      <c r="M143" s="126"/>
      <c r="N143" s="81"/>
    </row>
    <row r="144" spans="1:14" s="837" customFormat="1" x14ac:dyDescent="0.3">
      <c r="A144" s="826">
        <v>45596</v>
      </c>
      <c r="B144" s="813" t="s">
        <v>171</v>
      </c>
      <c r="C144" s="813" t="s">
        <v>48</v>
      </c>
      <c r="D144" s="814" t="s">
        <v>110</v>
      </c>
      <c r="E144" s="822"/>
      <c r="F144" s="822">
        <v>94000</v>
      </c>
      <c r="G144" s="823">
        <f t="shared" si="3"/>
        <v>94000</v>
      </c>
      <c r="H144" s="817"/>
      <c r="I144" s="817" t="s">
        <v>18</v>
      </c>
      <c r="J144" s="818" t="s">
        <v>904</v>
      </c>
      <c r="K144" s="788" t="s">
        <v>1069</v>
      </c>
      <c r="L144" s="817"/>
      <c r="M144" s="817"/>
      <c r="N144" s="824"/>
    </row>
    <row r="145" spans="1:14" x14ac:dyDescent="0.3">
      <c r="A145" s="406">
        <v>45596</v>
      </c>
      <c r="B145" s="415" t="s">
        <v>111</v>
      </c>
      <c r="C145" s="415" t="s">
        <v>112</v>
      </c>
      <c r="D145" s="666" t="s">
        <v>110</v>
      </c>
      <c r="E145" s="398">
        <v>25000</v>
      </c>
      <c r="F145" s="398"/>
      <c r="G145" s="131">
        <f t="shared" si="3"/>
        <v>69000</v>
      </c>
      <c r="H145" s="126"/>
      <c r="I145" s="126" t="s">
        <v>18</v>
      </c>
      <c r="J145" s="303" t="s">
        <v>904</v>
      </c>
      <c r="K145" s="788" t="s">
        <v>1069</v>
      </c>
      <c r="L145" s="126"/>
      <c r="M145" s="126"/>
      <c r="N145" s="81" t="s">
        <v>151</v>
      </c>
    </row>
    <row r="146" spans="1:14" x14ac:dyDescent="0.3">
      <c r="A146" s="406">
        <v>45596</v>
      </c>
      <c r="B146" s="415" t="s">
        <v>111</v>
      </c>
      <c r="C146" s="415" t="s">
        <v>112</v>
      </c>
      <c r="D146" s="666" t="s">
        <v>110</v>
      </c>
      <c r="E146" s="398">
        <v>15000</v>
      </c>
      <c r="F146" s="398"/>
      <c r="G146" s="131">
        <f t="shared" si="3"/>
        <v>54000</v>
      </c>
      <c r="H146" s="126"/>
      <c r="I146" s="126" t="s">
        <v>18</v>
      </c>
      <c r="J146" s="303" t="s">
        <v>904</v>
      </c>
      <c r="K146" s="788" t="s">
        <v>1069</v>
      </c>
      <c r="L146" s="126"/>
      <c r="M146" s="126"/>
      <c r="N146" s="81" t="s">
        <v>929</v>
      </c>
    </row>
    <row r="147" spans="1:14" x14ac:dyDescent="0.3">
      <c r="A147" s="406">
        <v>45596</v>
      </c>
      <c r="B147" s="415" t="s">
        <v>111</v>
      </c>
      <c r="C147" s="415" t="s">
        <v>112</v>
      </c>
      <c r="D147" s="666" t="s">
        <v>110</v>
      </c>
      <c r="E147" s="398">
        <v>7000</v>
      </c>
      <c r="F147" s="398"/>
      <c r="G147" s="131">
        <f t="shared" si="3"/>
        <v>47000</v>
      </c>
      <c r="H147" s="126"/>
      <c r="I147" s="126" t="s">
        <v>18</v>
      </c>
      <c r="J147" s="303" t="s">
        <v>904</v>
      </c>
      <c r="K147" s="788" t="s">
        <v>1069</v>
      </c>
      <c r="L147" s="126"/>
      <c r="M147" s="126"/>
      <c r="N147" s="81" t="s">
        <v>930</v>
      </c>
    </row>
    <row r="148" spans="1:14" x14ac:dyDescent="0.3">
      <c r="A148" s="406">
        <v>45596</v>
      </c>
      <c r="B148" s="415" t="s">
        <v>111</v>
      </c>
      <c r="C148" s="415" t="s">
        <v>112</v>
      </c>
      <c r="D148" s="666" t="s">
        <v>110</v>
      </c>
      <c r="E148" s="398">
        <v>13000</v>
      </c>
      <c r="F148" s="398"/>
      <c r="G148" s="131">
        <f t="shared" si="3"/>
        <v>34000</v>
      </c>
      <c r="H148" s="126"/>
      <c r="I148" s="126" t="s">
        <v>18</v>
      </c>
      <c r="J148" s="303" t="s">
        <v>904</v>
      </c>
      <c r="K148" s="788" t="s">
        <v>1069</v>
      </c>
      <c r="L148" s="126"/>
      <c r="M148" s="126"/>
      <c r="N148" s="81" t="s">
        <v>931</v>
      </c>
    </row>
    <row r="149" spans="1:14" x14ac:dyDescent="0.3">
      <c r="A149" s="406">
        <v>45596</v>
      </c>
      <c r="B149" s="415" t="s">
        <v>111</v>
      </c>
      <c r="C149" s="415" t="s">
        <v>112</v>
      </c>
      <c r="D149" s="666" t="s">
        <v>110</v>
      </c>
      <c r="E149" s="398">
        <v>17000</v>
      </c>
      <c r="F149" s="398"/>
      <c r="G149" s="131">
        <f t="shared" si="3"/>
        <v>17000</v>
      </c>
      <c r="H149" s="126"/>
      <c r="I149" s="126" t="s">
        <v>18</v>
      </c>
      <c r="J149" s="303" t="s">
        <v>904</v>
      </c>
      <c r="K149" s="788" t="s">
        <v>1069</v>
      </c>
      <c r="L149" s="126"/>
      <c r="M149" s="126"/>
      <c r="N149" s="81" t="s">
        <v>932</v>
      </c>
    </row>
    <row r="150" spans="1:14" x14ac:dyDescent="0.3">
      <c r="A150" s="406">
        <v>45596</v>
      </c>
      <c r="B150" s="415" t="s">
        <v>902</v>
      </c>
      <c r="C150" s="415" t="s">
        <v>542</v>
      </c>
      <c r="D150" s="666" t="s">
        <v>110</v>
      </c>
      <c r="E150" s="398">
        <v>5000</v>
      </c>
      <c r="F150" s="398"/>
      <c r="G150" s="131">
        <f t="shared" si="3"/>
        <v>12000</v>
      </c>
      <c r="H150" s="126"/>
      <c r="I150" s="126" t="s">
        <v>18</v>
      </c>
      <c r="J150" s="303" t="s">
        <v>904</v>
      </c>
      <c r="K150" s="788" t="s">
        <v>1069</v>
      </c>
      <c r="L150" s="126"/>
      <c r="M150" s="126"/>
      <c r="N150" s="81"/>
    </row>
    <row r="151" spans="1:14" x14ac:dyDescent="0.3">
      <c r="A151" s="406">
        <v>45596</v>
      </c>
      <c r="B151" s="415" t="s">
        <v>903</v>
      </c>
      <c r="C151" s="415" t="s">
        <v>542</v>
      </c>
      <c r="D151" s="666" t="s">
        <v>110</v>
      </c>
      <c r="E151" s="398">
        <v>11000</v>
      </c>
      <c r="F151" s="398"/>
      <c r="G151" s="131">
        <f t="shared" si="3"/>
        <v>1000</v>
      </c>
      <c r="H151" s="126"/>
      <c r="I151" s="126" t="s">
        <v>18</v>
      </c>
      <c r="J151" s="303" t="s">
        <v>904</v>
      </c>
      <c r="K151" s="788" t="s">
        <v>1069</v>
      </c>
      <c r="L151" s="126"/>
      <c r="M151" s="126"/>
      <c r="N151" s="81"/>
    </row>
    <row r="152" spans="1:14" ht="15" thickBot="1" x14ac:dyDescent="0.35">
      <c r="A152" s="406">
        <v>45568</v>
      </c>
      <c r="B152" s="415" t="s">
        <v>218</v>
      </c>
      <c r="C152" s="415" t="s">
        <v>48</v>
      </c>
      <c r="D152" s="666" t="s">
        <v>110</v>
      </c>
      <c r="E152" s="398"/>
      <c r="F152" s="398">
        <v>-1000</v>
      </c>
      <c r="G152" s="131">
        <f t="shared" si="3"/>
        <v>0</v>
      </c>
      <c r="H152" s="126"/>
      <c r="I152" s="126" t="s">
        <v>18</v>
      </c>
      <c r="J152" s="303" t="s">
        <v>904</v>
      </c>
      <c r="K152" s="788" t="s">
        <v>1069</v>
      </c>
      <c r="L152" s="126"/>
      <c r="M152" s="126"/>
      <c r="N152" s="81"/>
    </row>
    <row r="153" spans="1:14" ht="15" thickBot="1" x14ac:dyDescent="0.35">
      <c r="E153" s="456">
        <f>SUM(E4:E152)</f>
        <v>1711000</v>
      </c>
      <c r="F153" s="457">
        <f>SUM(F4:F152)+G4</f>
        <v>1711000</v>
      </c>
      <c r="G153" s="458">
        <f>F153-E153</f>
        <v>0</v>
      </c>
    </row>
    <row r="355" spans="8:8" x14ac:dyDescent="0.3">
      <c r="H355" s="15" t="s">
        <v>123</v>
      </c>
    </row>
    <row r="356" spans="8:8" x14ac:dyDescent="0.3">
      <c r="H356" s="15" t="s">
        <v>123</v>
      </c>
    </row>
    <row r="357" spans="8:8" x14ac:dyDescent="0.3">
      <c r="H357" s="15" t="s">
        <v>123</v>
      </c>
    </row>
    <row r="358" spans="8:8" x14ac:dyDescent="0.3">
      <c r="H358" s="15" t="s">
        <v>123</v>
      </c>
    </row>
    <row r="359" spans="8:8" x14ac:dyDescent="0.3">
      <c r="H359" s="15" t="s">
        <v>123</v>
      </c>
    </row>
  </sheetData>
  <autoFilter ref="A1:N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BE28-1545-4CF1-9D7A-CA366166A4EC}">
  <dimension ref="A1:N299"/>
  <sheetViews>
    <sheetView topLeftCell="F1" zoomScaleNormal="100" workbookViewId="0">
      <selection activeCell="K4" sqref="K4:K52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164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714">
        <v>44835</v>
      </c>
      <c r="B4" s="715" t="s">
        <v>191</v>
      </c>
      <c r="C4" s="715"/>
      <c r="D4" s="716"/>
      <c r="E4" s="717"/>
      <c r="F4" s="717"/>
      <c r="G4" s="717">
        <v>0</v>
      </c>
      <c r="H4" s="718"/>
      <c r="I4" s="709"/>
      <c r="J4" s="710"/>
      <c r="K4" s="788" t="s">
        <v>1069</v>
      </c>
      <c r="L4" s="711"/>
      <c r="M4" s="712"/>
      <c r="N4" s="713"/>
    </row>
    <row r="5" spans="1:14" s="11" customFormat="1" ht="13.5" customHeight="1" x14ac:dyDescent="0.3">
      <c r="A5" s="577">
        <v>45566</v>
      </c>
      <c r="B5" s="452" t="s">
        <v>171</v>
      </c>
      <c r="C5" s="452" t="s">
        <v>48</v>
      </c>
      <c r="D5" s="578" t="s">
        <v>110</v>
      </c>
      <c r="E5" s="453"/>
      <c r="F5" s="453">
        <v>70000</v>
      </c>
      <c r="G5" s="453">
        <f>G4-E5+F5</f>
        <v>70000</v>
      </c>
      <c r="H5" s="455" t="s">
        <v>183</v>
      </c>
      <c r="I5" s="455" t="s">
        <v>18</v>
      </c>
      <c r="J5" s="394" t="s">
        <v>185</v>
      </c>
      <c r="K5" s="788" t="s">
        <v>1069</v>
      </c>
      <c r="L5" s="452" t="s">
        <v>44</v>
      </c>
      <c r="M5" s="579"/>
      <c r="N5" s="454"/>
    </row>
    <row r="6" spans="1:14" s="11" customFormat="1" ht="13.5" customHeight="1" x14ac:dyDescent="0.3">
      <c r="A6" s="665">
        <v>45566</v>
      </c>
      <c r="B6" s="415" t="s">
        <v>111</v>
      </c>
      <c r="C6" s="415" t="s">
        <v>112</v>
      </c>
      <c r="D6" s="666" t="s">
        <v>110</v>
      </c>
      <c r="E6" s="124">
        <v>25000</v>
      </c>
      <c r="F6" s="124"/>
      <c r="G6" s="124">
        <f t="shared" ref="G6" si="0">G5-E6+F6</f>
        <v>45000</v>
      </c>
      <c r="H6" s="249" t="s">
        <v>183</v>
      </c>
      <c r="I6" s="249" t="s">
        <v>18</v>
      </c>
      <c r="J6" s="303" t="s">
        <v>185</v>
      </c>
      <c r="K6" s="788" t="s">
        <v>1069</v>
      </c>
      <c r="L6" s="291" t="s">
        <v>44</v>
      </c>
      <c r="M6" s="352"/>
      <c r="N6" s="353" t="s">
        <v>151</v>
      </c>
    </row>
    <row r="7" spans="1:14" x14ac:dyDescent="0.3">
      <c r="A7" s="665">
        <v>45566</v>
      </c>
      <c r="B7" s="415" t="s">
        <v>111</v>
      </c>
      <c r="C7" s="415" t="s">
        <v>112</v>
      </c>
      <c r="D7" s="666" t="s">
        <v>110</v>
      </c>
      <c r="E7" s="124">
        <v>10000</v>
      </c>
      <c r="F7" s="124"/>
      <c r="G7" s="124">
        <f>G6-E7+F7</f>
        <v>35000</v>
      </c>
      <c r="H7" s="249" t="s">
        <v>183</v>
      </c>
      <c r="I7" s="126" t="s">
        <v>18</v>
      </c>
      <c r="J7" s="303" t="s">
        <v>185</v>
      </c>
      <c r="K7" s="788" t="s">
        <v>1069</v>
      </c>
      <c r="L7" s="126" t="s">
        <v>44</v>
      </c>
      <c r="M7" s="126"/>
      <c r="N7" s="353" t="s">
        <v>209</v>
      </c>
    </row>
    <row r="8" spans="1:14" x14ac:dyDescent="0.3">
      <c r="A8" s="665">
        <v>45566</v>
      </c>
      <c r="B8" s="291" t="s">
        <v>111</v>
      </c>
      <c r="C8" s="291" t="s">
        <v>112</v>
      </c>
      <c r="D8" s="427" t="s">
        <v>110</v>
      </c>
      <c r="E8" s="124">
        <v>10000</v>
      </c>
      <c r="F8" s="124"/>
      <c r="G8" s="124">
        <f t="shared" ref="G8:G52" si="1">G7-E8+F8</f>
        <v>25000</v>
      </c>
      <c r="H8" s="249" t="s">
        <v>183</v>
      </c>
      <c r="I8" s="126" t="s">
        <v>18</v>
      </c>
      <c r="J8" s="303" t="s">
        <v>185</v>
      </c>
      <c r="K8" s="788" t="s">
        <v>1069</v>
      </c>
      <c r="L8" s="126" t="s">
        <v>44</v>
      </c>
      <c r="M8" s="126"/>
      <c r="N8" s="353" t="s">
        <v>175</v>
      </c>
    </row>
    <row r="9" spans="1:14" x14ac:dyDescent="0.3">
      <c r="A9" s="665">
        <v>45567</v>
      </c>
      <c r="B9" s="415" t="s">
        <v>111</v>
      </c>
      <c r="C9" s="415" t="s">
        <v>112</v>
      </c>
      <c r="D9" s="666" t="s">
        <v>110</v>
      </c>
      <c r="E9" s="124">
        <v>25000</v>
      </c>
      <c r="F9" s="124"/>
      <c r="G9" s="124">
        <f t="shared" si="1"/>
        <v>0</v>
      </c>
      <c r="H9" s="249" t="s">
        <v>183</v>
      </c>
      <c r="I9" s="126" t="s">
        <v>18</v>
      </c>
      <c r="J9" s="303" t="s">
        <v>185</v>
      </c>
      <c r="K9" s="788" t="s">
        <v>1069</v>
      </c>
      <c r="L9" s="126" t="s">
        <v>44</v>
      </c>
      <c r="M9" s="126"/>
      <c r="N9" s="353" t="s">
        <v>151</v>
      </c>
    </row>
    <row r="10" spans="1:14" x14ac:dyDescent="0.3">
      <c r="A10" s="812">
        <v>45567</v>
      </c>
      <c r="B10" s="813" t="s">
        <v>171</v>
      </c>
      <c r="C10" s="813" t="s">
        <v>48</v>
      </c>
      <c r="D10" s="814" t="s">
        <v>110</v>
      </c>
      <c r="E10" s="815"/>
      <c r="F10" s="815">
        <v>100000</v>
      </c>
      <c r="G10" s="815">
        <f t="shared" si="1"/>
        <v>100000</v>
      </c>
      <c r="H10" s="816" t="s">
        <v>183</v>
      </c>
      <c r="I10" s="817" t="s">
        <v>18</v>
      </c>
      <c r="J10" s="818" t="s">
        <v>225</v>
      </c>
      <c r="K10" s="788" t="s">
        <v>1069</v>
      </c>
      <c r="L10" s="817" t="s">
        <v>44</v>
      </c>
      <c r="M10" s="817"/>
      <c r="N10" s="819"/>
    </row>
    <row r="11" spans="1:14" x14ac:dyDescent="0.3">
      <c r="A11" s="665">
        <v>45567</v>
      </c>
      <c r="B11" s="415" t="s">
        <v>111</v>
      </c>
      <c r="C11" s="415" t="s">
        <v>112</v>
      </c>
      <c r="D11" s="666" t="s">
        <v>110</v>
      </c>
      <c r="E11" s="124">
        <v>25000</v>
      </c>
      <c r="F11" s="124"/>
      <c r="G11" s="124">
        <f t="shared" si="1"/>
        <v>75000</v>
      </c>
      <c r="H11" s="249" t="s">
        <v>183</v>
      </c>
      <c r="I11" s="126" t="s">
        <v>18</v>
      </c>
      <c r="J11" s="303" t="s">
        <v>225</v>
      </c>
      <c r="K11" s="788" t="s">
        <v>1069</v>
      </c>
      <c r="L11" s="126" t="s">
        <v>44</v>
      </c>
      <c r="M11" s="126"/>
      <c r="N11" s="353" t="s">
        <v>213</v>
      </c>
    </row>
    <row r="12" spans="1:14" x14ac:dyDescent="0.3">
      <c r="A12" s="665">
        <v>45567</v>
      </c>
      <c r="B12" s="415" t="s">
        <v>111</v>
      </c>
      <c r="C12" s="415" t="s">
        <v>112</v>
      </c>
      <c r="D12" s="666" t="s">
        <v>110</v>
      </c>
      <c r="E12" s="131">
        <v>10000</v>
      </c>
      <c r="F12" s="131"/>
      <c r="G12" s="131">
        <f t="shared" si="1"/>
        <v>65000</v>
      </c>
      <c r="H12" s="403" t="s">
        <v>183</v>
      </c>
      <c r="I12" s="126" t="s">
        <v>18</v>
      </c>
      <c r="J12" s="303" t="s">
        <v>225</v>
      </c>
      <c r="K12" s="788" t="s">
        <v>1069</v>
      </c>
      <c r="L12" s="126" t="s">
        <v>44</v>
      </c>
      <c r="M12" s="126"/>
      <c r="N12" s="353" t="s">
        <v>243</v>
      </c>
    </row>
    <row r="13" spans="1:14" x14ac:dyDescent="0.3">
      <c r="A13" s="665">
        <v>45567</v>
      </c>
      <c r="B13" s="415" t="s">
        <v>111</v>
      </c>
      <c r="C13" s="415" t="s">
        <v>112</v>
      </c>
      <c r="D13" s="666" t="s">
        <v>110</v>
      </c>
      <c r="E13" s="129">
        <v>15000</v>
      </c>
      <c r="F13" s="124"/>
      <c r="G13" s="131">
        <f t="shared" si="1"/>
        <v>50000</v>
      </c>
      <c r="H13" s="403" t="s">
        <v>183</v>
      </c>
      <c r="I13" s="126" t="s">
        <v>18</v>
      </c>
      <c r="J13" s="303" t="s">
        <v>225</v>
      </c>
      <c r="K13" s="788" t="s">
        <v>1069</v>
      </c>
      <c r="L13" s="126" t="s">
        <v>44</v>
      </c>
      <c r="M13" s="126"/>
      <c r="N13" s="353" t="s">
        <v>244</v>
      </c>
    </row>
    <row r="14" spans="1:14" x14ac:dyDescent="0.3">
      <c r="A14" s="665">
        <v>45567</v>
      </c>
      <c r="B14" s="415" t="s">
        <v>111</v>
      </c>
      <c r="C14" s="415" t="s">
        <v>112</v>
      </c>
      <c r="D14" s="666" t="s">
        <v>110</v>
      </c>
      <c r="E14" s="347">
        <v>5000</v>
      </c>
      <c r="F14" s="398"/>
      <c r="G14" s="131">
        <f t="shared" si="1"/>
        <v>45000</v>
      </c>
      <c r="H14" s="126" t="s">
        <v>183</v>
      </c>
      <c r="I14" s="126" t="s">
        <v>18</v>
      </c>
      <c r="J14" s="303" t="s">
        <v>225</v>
      </c>
      <c r="K14" s="788" t="s">
        <v>1069</v>
      </c>
      <c r="L14" s="126" t="s">
        <v>44</v>
      </c>
      <c r="M14" s="126"/>
      <c r="N14" s="81" t="s">
        <v>245</v>
      </c>
    </row>
    <row r="15" spans="1:14" x14ac:dyDescent="0.3">
      <c r="A15" s="665">
        <v>45567</v>
      </c>
      <c r="B15" s="415" t="s">
        <v>111</v>
      </c>
      <c r="C15" s="415" t="s">
        <v>112</v>
      </c>
      <c r="D15" s="666" t="s">
        <v>110</v>
      </c>
      <c r="E15" s="124">
        <v>5000</v>
      </c>
      <c r="F15" s="398"/>
      <c r="G15" s="131">
        <f t="shared" si="1"/>
        <v>40000</v>
      </c>
      <c r="H15" s="126" t="s">
        <v>183</v>
      </c>
      <c r="I15" s="126" t="s">
        <v>18</v>
      </c>
      <c r="J15" s="303" t="s">
        <v>225</v>
      </c>
      <c r="K15" s="788" t="s">
        <v>1069</v>
      </c>
      <c r="L15" s="126" t="s">
        <v>44</v>
      </c>
      <c r="M15" s="126"/>
      <c r="N15" s="81" t="s">
        <v>246</v>
      </c>
    </row>
    <row r="16" spans="1:14" x14ac:dyDescent="0.3">
      <c r="A16" s="665">
        <v>45567</v>
      </c>
      <c r="B16" s="415" t="s">
        <v>111</v>
      </c>
      <c r="C16" s="415" t="s">
        <v>112</v>
      </c>
      <c r="D16" s="666" t="s">
        <v>110</v>
      </c>
      <c r="E16" s="124">
        <v>5000</v>
      </c>
      <c r="F16" s="398"/>
      <c r="G16" s="131">
        <f t="shared" si="1"/>
        <v>35000</v>
      </c>
      <c r="H16" s="126" t="s">
        <v>183</v>
      </c>
      <c r="I16" s="126" t="s">
        <v>18</v>
      </c>
      <c r="J16" s="303" t="s">
        <v>225</v>
      </c>
      <c r="K16" s="788" t="s">
        <v>1069</v>
      </c>
      <c r="L16" s="126" t="s">
        <v>44</v>
      </c>
      <c r="M16" s="126"/>
      <c r="N16" s="81" t="s">
        <v>247</v>
      </c>
    </row>
    <row r="17" spans="1:14" x14ac:dyDescent="0.3">
      <c r="A17" s="665">
        <v>45567</v>
      </c>
      <c r="B17" s="415" t="s">
        <v>111</v>
      </c>
      <c r="C17" s="415" t="s">
        <v>112</v>
      </c>
      <c r="D17" s="666" t="s">
        <v>110</v>
      </c>
      <c r="E17" s="580">
        <v>5000</v>
      </c>
      <c r="F17" s="398"/>
      <c r="G17" s="131">
        <f t="shared" si="1"/>
        <v>30000</v>
      </c>
      <c r="H17" s="126" t="s">
        <v>183</v>
      </c>
      <c r="I17" s="126" t="s">
        <v>18</v>
      </c>
      <c r="J17" s="303" t="s">
        <v>242</v>
      </c>
      <c r="K17" s="788" t="s">
        <v>1069</v>
      </c>
      <c r="L17" s="126" t="s">
        <v>44</v>
      </c>
      <c r="M17" s="126"/>
      <c r="N17" s="81" t="s">
        <v>248</v>
      </c>
    </row>
    <row r="18" spans="1:14" x14ac:dyDescent="0.3">
      <c r="A18" s="137">
        <v>45567</v>
      </c>
      <c r="B18" s="415" t="s">
        <v>111</v>
      </c>
      <c r="C18" s="415" t="s">
        <v>112</v>
      </c>
      <c r="D18" s="666" t="s">
        <v>110</v>
      </c>
      <c r="E18" s="580">
        <v>30000</v>
      </c>
      <c r="F18" s="398"/>
      <c r="G18" s="131">
        <f>G17-E18+F18</f>
        <v>0</v>
      </c>
      <c r="H18" s="126" t="s">
        <v>183</v>
      </c>
      <c r="I18" s="126" t="s">
        <v>18</v>
      </c>
      <c r="J18" s="303" t="s">
        <v>225</v>
      </c>
      <c r="K18" s="788" t="s">
        <v>1069</v>
      </c>
      <c r="L18" s="126" t="s">
        <v>44</v>
      </c>
      <c r="M18" s="126"/>
      <c r="N18" s="81" t="s">
        <v>249</v>
      </c>
    </row>
    <row r="19" spans="1:14" x14ac:dyDescent="0.3">
      <c r="A19" s="820">
        <v>45568</v>
      </c>
      <c r="B19" s="813" t="s">
        <v>171</v>
      </c>
      <c r="C19" s="813" t="s">
        <v>48</v>
      </c>
      <c r="D19" s="814" t="s">
        <v>110</v>
      </c>
      <c r="E19" s="821"/>
      <c r="F19" s="822">
        <v>101000</v>
      </c>
      <c r="G19" s="823">
        <f t="shared" si="1"/>
        <v>101000</v>
      </c>
      <c r="H19" s="817" t="s">
        <v>183</v>
      </c>
      <c r="I19" s="817" t="s">
        <v>18</v>
      </c>
      <c r="J19" s="818" t="s">
        <v>252</v>
      </c>
      <c r="K19" s="788" t="s">
        <v>1069</v>
      </c>
      <c r="L19" s="817" t="s">
        <v>44</v>
      </c>
      <c r="M19" s="817"/>
      <c r="N19" s="824"/>
    </row>
    <row r="20" spans="1:14" x14ac:dyDescent="0.3">
      <c r="A20" s="137">
        <v>45568</v>
      </c>
      <c r="B20" s="415" t="s">
        <v>111</v>
      </c>
      <c r="C20" s="415" t="s">
        <v>112</v>
      </c>
      <c r="D20" s="666" t="s">
        <v>110</v>
      </c>
      <c r="E20" s="580">
        <v>25000</v>
      </c>
      <c r="F20" s="398"/>
      <c r="G20" s="131">
        <f t="shared" si="1"/>
        <v>76000</v>
      </c>
      <c r="H20" s="126" t="s">
        <v>183</v>
      </c>
      <c r="I20" s="126" t="s">
        <v>18</v>
      </c>
      <c r="J20" s="303" t="s">
        <v>252</v>
      </c>
      <c r="K20" s="788" t="s">
        <v>1069</v>
      </c>
      <c r="L20" s="126" t="s">
        <v>44</v>
      </c>
      <c r="M20" s="126"/>
      <c r="N20" s="81" t="s">
        <v>213</v>
      </c>
    </row>
    <row r="21" spans="1:14" x14ac:dyDescent="0.3">
      <c r="A21" s="137">
        <v>45568</v>
      </c>
      <c r="B21" s="415" t="s">
        <v>111</v>
      </c>
      <c r="C21" s="415" t="s">
        <v>112</v>
      </c>
      <c r="D21" s="666" t="s">
        <v>110</v>
      </c>
      <c r="E21" s="580">
        <v>15000</v>
      </c>
      <c r="F21" s="398"/>
      <c r="G21" s="131">
        <f t="shared" si="1"/>
        <v>61000</v>
      </c>
      <c r="H21" s="126" t="s">
        <v>183</v>
      </c>
      <c r="I21" s="126" t="s">
        <v>18</v>
      </c>
      <c r="J21" s="303" t="s">
        <v>252</v>
      </c>
      <c r="K21" s="788" t="s">
        <v>1069</v>
      </c>
      <c r="L21" s="126" t="s">
        <v>44</v>
      </c>
      <c r="M21" s="126"/>
      <c r="N21" s="81" t="s">
        <v>293</v>
      </c>
    </row>
    <row r="22" spans="1:14" x14ac:dyDescent="0.3">
      <c r="A22" s="137">
        <v>45568</v>
      </c>
      <c r="B22" s="415" t="s">
        <v>111</v>
      </c>
      <c r="C22" s="415" t="s">
        <v>112</v>
      </c>
      <c r="D22" s="666" t="s">
        <v>110</v>
      </c>
      <c r="E22" s="580">
        <v>5000</v>
      </c>
      <c r="F22" s="398"/>
      <c r="G22" s="131">
        <f t="shared" si="1"/>
        <v>56000</v>
      </c>
      <c r="H22" s="126" t="s">
        <v>183</v>
      </c>
      <c r="I22" s="126" t="s">
        <v>18</v>
      </c>
      <c r="J22" s="303" t="s">
        <v>252</v>
      </c>
      <c r="K22" s="788" t="s">
        <v>1069</v>
      </c>
      <c r="L22" s="126" t="s">
        <v>44</v>
      </c>
      <c r="M22" s="126"/>
      <c r="N22" s="81" t="s">
        <v>294</v>
      </c>
    </row>
    <row r="23" spans="1:14" x14ac:dyDescent="0.3">
      <c r="A23" s="406">
        <v>45568</v>
      </c>
      <c r="B23" s="415" t="s">
        <v>111</v>
      </c>
      <c r="C23" s="415" t="s">
        <v>112</v>
      </c>
      <c r="D23" s="666" t="s">
        <v>110</v>
      </c>
      <c r="E23" s="580">
        <v>5000</v>
      </c>
      <c r="F23" s="398"/>
      <c r="G23" s="131">
        <f t="shared" si="1"/>
        <v>51000</v>
      </c>
      <c r="H23" s="126" t="s">
        <v>183</v>
      </c>
      <c r="I23" s="126" t="s">
        <v>18</v>
      </c>
      <c r="J23" s="303" t="s">
        <v>252</v>
      </c>
      <c r="K23" s="788" t="s">
        <v>1069</v>
      </c>
      <c r="L23" s="126" t="s">
        <v>44</v>
      </c>
      <c r="M23" s="126"/>
      <c r="N23" s="81" t="s">
        <v>295</v>
      </c>
    </row>
    <row r="24" spans="1:14" x14ac:dyDescent="0.3">
      <c r="A24" s="406">
        <v>45568</v>
      </c>
      <c r="B24" s="415" t="s">
        <v>111</v>
      </c>
      <c r="C24" s="415" t="s">
        <v>112</v>
      </c>
      <c r="D24" s="666" t="s">
        <v>110</v>
      </c>
      <c r="E24" s="580">
        <v>6000</v>
      </c>
      <c r="F24" s="398"/>
      <c r="G24" s="131">
        <f>G23-E24+F24</f>
        <v>45000</v>
      </c>
      <c r="H24" s="126" t="s">
        <v>183</v>
      </c>
      <c r="I24" s="126" t="s">
        <v>18</v>
      </c>
      <c r="J24" s="303" t="s">
        <v>252</v>
      </c>
      <c r="K24" s="788" t="s">
        <v>1069</v>
      </c>
      <c r="L24" s="126" t="s">
        <v>44</v>
      </c>
      <c r="M24" s="126"/>
      <c r="N24" s="81" t="s">
        <v>296</v>
      </c>
    </row>
    <row r="25" spans="1:14" x14ac:dyDescent="0.3">
      <c r="A25" s="406">
        <v>45568</v>
      </c>
      <c r="B25" s="415" t="s">
        <v>111</v>
      </c>
      <c r="C25" s="415" t="s">
        <v>112</v>
      </c>
      <c r="D25" s="666" t="s">
        <v>110</v>
      </c>
      <c r="E25" s="580">
        <v>5000</v>
      </c>
      <c r="F25" s="398"/>
      <c r="G25" s="131">
        <f t="shared" si="1"/>
        <v>40000</v>
      </c>
      <c r="H25" s="126" t="s">
        <v>183</v>
      </c>
      <c r="I25" s="126" t="s">
        <v>18</v>
      </c>
      <c r="J25" s="303" t="s">
        <v>252</v>
      </c>
      <c r="K25" s="788" t="s">
        <v>1069</v>
      </c>
      <c r="L25" s="126" t="s">
        <v>44</v>
      </c>
      <c r="M25" s="126"/>
      <c r="N25" s="81" t="s">
        <v>297</v>
      </c>
    </row>
    <row r="26" spans="1:14" x14ac:dyDescent="0.3">
      <c r="A26" s="406">
        <v>45568</v>
      </c>
      <c r="B26" s="415" t="s">
        <v>111</v>
      </c>
      <c r="C26" s="415" t="s">
        <v>112</v>
      </c>
      <c r="D26" s="666" t="s">
        <v>110</v>
      </c>
      <c r="E26" s="398">
        <v>8000</v>
      </c>
      <c r="F26" s="398"/>
      <c r="G26" s="131">
        <f t="shared" si="1"/>
        <v>32000</v>
      </c>
      <c r="H26" s="126" t="s">
        <v>183</v>
      </c>
      <c r="I26" s="126" t="s">
        <v>18</v>
      </c>
      <c r="J26" s="303" t="s">
        <v>252</v>
      </c>
      <c r="K26" s="788" t="s">
        <v>1069</v>
      </c>
      <c r="L26" s="126" t="s">
        <v>44</v>
      </c>
      <c r="M26" s="126"/>
      <c r="N26" s="81" t="s">
        <v>298</v>
      </c>
    </row>
    <row r="27" spans="1:14" x14ac:dyDescent="0.3">
      <c r="A27" s="406">
        <v>45568</v>
      </c>
      <c r="B27" s="415" t="s">
        <v>111</v>
      </c>
      <c r="C27" s="415" t="s">
        <v>112</v>
      </c>
      <c r="D27" s="666" t="s">
        <v>110</v>
      </c>
      <c r="E27" s="398">
        <v>25000</v>
      </c>
      <c r="F27" s="398"/>
      <c r="G27" s="131">
        <f t="shared" si="1"/>
        <v>7000</v>
      </c>
      <c r="H27" s="126" t="s">
        <v>183</v>
      </c>
      <c r="I27" s="126" t="s">
        <v>18</v>
      </c>
      <c r="J27" s="303" t="s">
        <v>252</v>
      </c>
      <c r="K27" s="788" t="s">
        <v>1069</v>
      </c>
      <c r="L27" s="126" t="s">
        <v>44</v>
      </c>
      <c r="M27" s="126"/>
      <c r="N27" s="81" t="s">
        <v>299</v>
      </c>
    </row>
    <row r="28" spans="1:14" x14ac:dyDescent="0.3">
      <c r="A28" s="406">
        <v>45569</v>
      </c>
      <c r="B28" s="291" t="s">
        <v>156</v>
      </c>
      <c r="C28" s="291" t="s">
        <v>48</v>
      </c>
      <c r="D28" s="427" t="s">
        <v>110</v>
      </c>
      <c r="E28" s="398"/>
      <c r="F28" s="398">
        <v>-7000</v>
      </c>
      <c r="G28" s="131">
        <f t="shared" si="1"/>
        <v>0</v>
      </c>
      <c r="H28" s="126" t="s">
        <v>183</v>
      </c>
      <c r="I28" s="126" t="s">
        <v>18</v>
      </c>
      <c r="J28" s="303" t="s">
        <v>252</v>
      </c>
      <c r="K28" s="788" t="s">
        <v>1069</v>
      </c>
      <c r="L28" s="126" t="s">
        <v>44</v>
      </c>
      <c r="M28" s="126"/>
      <c r="N28" s="81"/>
    </row>
    <row r="29" spans="1:14" x14ac:dyDescent="0.3">
      <c r="A29" s="826">
        <v>45569</v>
      </c>
      <c r="B29" s="813" t="s">
        <v>171</v>
      </c>
      <c r="C29" s="813" t="s">
        <v>48</v>
      </c>
      <c r="D29" s="814" t="s">
        <v>110</v>
      </c>
      <c r="E29" s="822"/>
      <c r="F29" s="822">
        <v>50000</v>
      </c>
      <c r="G29" s="823">
        <f t="shared" si="1"/>
        <v>50000</v>
      </c>
      <c r="H29" s="817" t="s">
        <v>183</v>
      </c>
      <c r="I29" s="817" t="s">
        <v>18</v>
      </c>
      <c r="J29" s="818" t="s">
        <v>275</v>
      </c>
      <c r="K29" s="788" t="s">
        <v>1069</v>
      </c>
      <c r="L29" s="817" t="s">
        <v>44</v>
      </c>
      <c r="M29" s="817"/>
      <c r="N29" s="824"/>
    </row>
    <row r="30" spans="1:14" x14ac:dyDescent="0.3">
      <c r="A30" s="406">
        <v>45569</v>
      </c>
      <c r="B30" s="415" t="s">
        <v>111</v>
      </c>
      <c r="C30" s="415" t="s">
        <v>112</v>
      </c>
      <c r="D30" s="666" t="s">
        <v>110</v>
      </c>
      <c r="E30" s="398">
        <v>25000</v>
      </c>
      <c r="F30" s="398"/>
      <c r="G30" s="131">
        <f t="shared" si="1"/>
        <v>25000</v>
      </c>
      <c r="H30" s="126" t="s">
        <v>183</v>
      </c>
      <c r="I30" s="126" t="s">
        <v>18</v>
      </c>
      <c r="J30" s="303" t="s">
        <v>275</v>
      </c>
      <c r="K30" s="788" t="s">
        <v>1069</v>
      </c>
      <c r="L30" s="126" t="s">
        <v>44</v>
      </c>
      <c r="M30" s="126"/>
      <c r="N30" s="81" t="s">
        <v>213</v>
      </c>
    </row>
    <row r="31" spans="1:14" x14ac:dyDescent="0.3">
      <c r="A31" s="406">
        <v>45569</v>
      </c>
      <c r="B31" s="126" t="s">
        <v>111</v>
      </c>
      <c r="C31" s="126" t="s">
        <v>112</v>
      </c>
      <c r="D31" s="126" t="s">
        <v>110</v>
      </c>
      <c r="E31" s="398">
        <v>25000</v>
      </c>
      <c r="F31" s="398"/>
      <c r="G31" s="131">
        <f t="shared" si="1"/>
        <v>0</v>
      </c>
      <c r="H31" s="126" t="s">
        <v>183</v>
      </c>
      <c r="I31" s="126" t="s">
        <v>18</v>
      </c>
      <c r="J31" s="303" t="s">
        <v>292</v>
      </c>
      <c r="K31" s="788" t="s">
        <v>1069</v>
      </c>
      <c r="L31" s="126" t="s">
        <v>44</v>
      </c>
      <c r="M31" s="126"/>
      <c r="N31" s="81" t="s">
        <v>217</v>
      </c>
    </row>
    <row r="32" spans="1:14" x14ac:dyDescent="0.3">
      <c r="A32" s="406">
        <v>45570</v>
      </c>
      <c r="B32" s="415" t="s">
        <v>171</v>
      </c>
      <c r="C32" s="415" t="s">
        <v>48</v>
      </c>
      <c r="D32" s="666" t="s">
        <v>110</v>
      </c>
      <c r="E32" s="398"/>
      <c r="F32" s="398">
        <v>50000</v>
      </c>
      <c r="G32" s="131">
        <f t="shared" si="1"/>
        <v>50000</v>
      </c>
      <c r="H32" s="126" t="s">
        <v>183</v>
      </c>
      <c r="I32" s="126" t="s">
        <v>18</v>
      </c>
      <c r="J32" s="303" t="s">
        <v>302</v>
      </c>
      <c r="K32" s="788" t="s">
        <v>1069</v>
      </c>
      <c r="L32" s="126" t="s">
        <v>44</v>
      </c>
      <c r="M32" s="126"/>
      <c r="N32" s="81"/>
    </row>
    <row r="33" spans="1:14" x14ac:dyDescent="0.3">
      <c r="A33" s="406">
        <v>45570</v>
      </c>
      <c r="B33" s="415" t="s">
        <v>111</v>
      </c>
      <c r="C33" s="415" t="s">
        <v>112</v>
      </c>
      <c r="D33" s="666" t="s">
        <v>110</v>
      </c>
      <c r="E33" s="398">
        <v>25000</v>
      </c>
      <c r="F33" s="398"/>
      <c r="G33" s="131">
        <f t="shared" si="1"/>
        <v>25000</v>
      </c>
      <c r="H33" s="126" t="s">
        <v>183</v>
      </c>
      <c r="I33" s="126" t="s">
        <v>18</v>
      </c>
      <c r="J33" s="303" t="s">
        <v>302</v>
      </c>
      <c r="K33" s="788" t="s">
        <v>1069</v>
      </c>
      <c r="L33" s="126" t="s">
        <v>44</v>
      </c>
      <c r="M33" s="126"/>
      <c r="N33" s="81" t="s">
        <v>213</v>
      </c>
    </row>
    <row r="34" spans="1:14" x14ac:dyDescent="0.3">
      <c r="A34" s="406">
        <v>45570</v>
      </c>
      <c r="B34" s="415" t="s">
        <v>111</v>
      </c>
      <c r="C34" s="415" t="s">
        <v>112</v>
      </c>
      <c r="D34" s="666" t="s">
        <v>110</v>
      </c>
      <c r="E34" s="398">
        <v>25000</v>
      </c>
      <c r="F34" s="398"/>
      <c r="G34" s="131">
        <f t="shared" si="1"/>
        <v>0</v>
      </c>
      <c r="H34" s="126" t="s">
        <v>183</v>
      </c>
      <c r="I34" s="126" t="s">
        <v>18</v>
      </c>
      <c r="J34" s="303" t="s">
        <v>302</v>
      </c>
      <c r="K34" s="788" t="s">
        <v>1069</v>
      </c>
      <c r="L34" s="126" t="s">
        <v>44</v>
      </c>
      <c r="M34" s="126"/>
      <c r="N34" s="81" t="s">
        <v>217</v>
      </c>
    </row>
    <row r="35" spans="1:14" x14ac:dyDescent="0.3">
      <c r="A35" s="826">
        <v>45572</v>
      </c>
      <c r="B35" s="813" t="s">
        <v>171</v>
      </c>
      <c r="C35" s="813" t="s">
        <v>48</v>
      </c>
      <c r="D35" s="814" t="s">
        <v>110</v>
      </c>
      <c r="E35" s="822"/>
      <c r="F35" s="822">
        <v>50000</v>
      </c>
      <c r="G35" s="823">
        <f t="shared" si="1"/>
        <v>50000</v>
      </c>
      <c r="H35" s="817" t="s">
        <v>183</v>
      </c>
      <c r="I35" s="817" t="s">
        <v>18</v>
      </c>
      <c r="J35" s="818" t="s">
        <v>312</v>
      </c>
      <c r="K35" s="788" t="s">
        <v>1069</v>
      </c>
      <c r="L35" s="817" t="s">
        <v>44</v>
      </c>
      <c r="M35" s="817"/>
      <c r="N35" s="824"/>
    </row>
    <row r="36" spans="1:14" x14ac:dyDescent="0.3">
      <c r="A36" s="406">
        <v>45572</v>
      </c>
      <c r="B36" s="415" t="s">
        <v>111</v>
      </c>
      <c r="C36" s="415" t="s">
        <v>112</v>
      </c>
      <c r="D36" s="666" t="s">
        <v>110</v>
      </c>
      <c r="E36" s="398">
        <v>25000</v>
      </c>
      <c r="F36" s="398"/>
      <c r="G36" s="131">
        <f t="shared" si="1"/>
        <v>25000</v>
      </c>
      <c r="H36" s="126" t="s">
        <v>183</v>
      </c>
      <c r="I36" s="126" t="s">
        <v>18</v>
      </c>
      <c r="J36" s="303" t="s">
        <v>312</v>
      </c>
      <c r="K36" s="788" t="s">
        <v>1069</v>
      </c>
      <c r="L36" s="126" t="s">
        <v>44</v>
      </c>
      <c r="M36" s="126"/>
      <c r="N36" s="81" t="s">
        <v>213</v>
      </c>
    </row>
    <row r="37" spans="1:14" x14ac:dyDescent="0.3">
      <c r="A37" s="406">
        <v>45572</v>
      </c>
      <c r="B37" s="415" t="s">
        <v>111</v>
      </c>
      <c r="C37" s="415" t="s">
        <v>112</v>
      </c>
      <c r="D37" s="666" t="s">
        <v>110</v>
      </c>
      <c r="E37" s="398">
        <v>25000</v>
      </c>
      <c r="F37" s="398"/>
      <c r="G37" s="131">
        <f t="shared" si="1"/>
        <v>0</v>
      </c>
      <c r="H37" s="126" t="s">
        <v>183</v>
      </c>
      <c r="I37" s="126" t="s">
        <v>18</v>
      </c>
      <c r="J37" s="303" t="s">
        <v>312</v>
      </c>
      <c r="K37" s="788" t="s">
        <v>1069</v>
      </c>
      <c r="L37" s="126" t="s">
        <v>44</v>
      </c>
      <c r="M37" s="126"/>
      <c r="N37" s="81" t="s">
        <v>217</v>
      </c>
    </row>
    <row r="38" spans="1:14" s="837" customFormat="1" x14ac:dyDescent="0.3">
      <c r="A38" s="826"/>
      <c r="B38" s="813"/>
      <c r="C38" s="813"/>
      <c r="D38" s="814"/>
      <c r="E38" s="822"/>
      <c r="F38" s="822">
        <v>70000</v>
      </c>
      <c r="G38" s="131">
        <f t="shared" si="1"/>
        <v>70000</v>
      </c>
      <c r="H38" s="817" t="s">
        <v>183</v>
      </c>
      <c r="I38" s="817" t="s">
        <v>18</v>
      </c>
      <c r="J38" s="303" t="s">
        <v>353</v>
      </c>
      <c r="K38" s="788" t="s">
        <v>1069</v>
      </c>
      <c r="L38" s="817"/>
      <c r="M38" s="817"/>
      <c r="N38" s="824"/>
    </row>
    <row r="39" spans="1:14" x14ac:dyDescent="0.3">
      <c r="A39" s="406">
        <v>45573</v>
      </c>
      <c r="B39" s="415" t="s">
        <v>111</v>
      </c>
      <c r="C39" s="415" t="s">
        <v>112</v>
      </c>
      <c r="D39" s="666" t="s">
        <v>110</v>
      </c>
      <c r="E39" s="398">
        <v>25000</v>
      </c>
      <c r="F39" s="398"/>
      <c r="G39" s="131">
        <f t="shared" si="1"/>
        <v>45000</v>
      </c>
      <c r="H39" s="126" t="s">
        <v>183</v>
      </c>
      <c r="I39" s="126" t="s">
        <v>18</v>
      </c>
      <c r="J39" s="303" t="s">
        <v>353</v>
      </c>
      <c r="K39" s="788" t="s">
        <v>1069</v>
      </c>
      <c r="L39" s="126" t="s">
        <v>44</v>
      </c>
      <c r="M39" s="126"/>
      <c r="N39" s="81" t="s">
        <v>151</v>
      </c>
    </row>
    <row r="40" spans="1:14" x14ac:dyDescent="0.3">
      <c r="A40" s="406">
        <v>45573</v>
      </c>
      <c r="B40" s="126" t="s">
        <v>111</v>
      </c>
      <c r="C40" s="126" t="s">
        <v>112</v>
      </c>
      <c r="D40" s="126" t="s">
        <v>110</v>
      </c>
      <c r="E40" s="398">
        <v>10000</v>
      </c>
      <c r="F40" s="398"/>
      <c r="G40" s="131">
        <f t="shared" si="1"/>
        <v>35000</v>
      </c>
      <c r="H40" s="126" t="s">
        <v>183</v>
      </c>
      <c r="I40" s="126" t="s">
        <v>18</v>
      </c>
      <c r="J40" s="303" t="s">
        <v>353</v>
      </c>
      <c r="K40" s="788" t="s">
        <v>1069</v>
      </c>
      <c r="L40" s="126" t="s">
        <v>44</v>
      </c>
      <c r="M40" s="126"/>
      <c r="N40" s="81" t="s">
        <v>235</v>
      </c>
    </row>
    <row r="41" spans="1:14" x14ac:dyDescent="0.3">
      <c r="A41" s="406">
        <v>45573</v>
      </c>
      <c r="B41" s="415" t="s">
        <v>111</v>
      </c>
      <c r="C41" s="415" t="s">
        <v>112</v>
      </c>
      <c r="D41" s="666" t="s">
        <v>110</v>
      </c>
      <c r="E41" s="398">
        <v>10000</v>
      </c>
      <c r="F41" s="398"/>
      <c r="G41" s="131">
        <f t="shared" si="1"/>
        <v>25000</v>
      </c>
      <c r="H41" s="126" t="s">
        <v>183</v>
      </c>
      <c r="I41" s="126" t="s">
        <v>18</v>
      </c>
      <c r="J41" s="303" t="s">
        <v>353</v>
      </c>
      <c r="K41" s="788" t="s">
        <v>1069</v>
      </c>
      <c r="L41" s="126" t="s">
        <v>44</v>
      </c>
      <c r="M41" s="126"/>
      <c r="N41" s="81" t="s">
        <v>354</v>
      </c>
    </row>
    <row r="42" spans="1:14" x14ac:dyDescent="0.3">
      <c r="A42" s="406">
        <v>45573</v>
      </c>
      <c r="B42" s="415" t="s">
        <v>111</v>
      </c>
      <c r="C42" s="415" t="s">
        <v>112</v>
      </c>
      <c r="D42" s="666" t="s">
        <v>110</v>
      </c>
      <c r="E42" s="398">
        <v>25000</v>
      </c>
      <c r="F42" s="398"/>
      <c r="G42" s="131">
        <f t="shared" si="1"/>
        <v>0</v>
      </c>
      <c r="H42" s="126" t="s">
        <v>183</v>
      </c>
      <c r="I42" s="126" t="s">
        <v>18</v>
      </c>
      <c r="J42" s="303" t="s">
        <v>391</v>
      </c>
      <c r="K42" s="788" t="s">
        <v>1069</v>
      </c>
      <c r="L42" s="126" t="s">
        <v>44</v>
      </c>
      <c r="M42" s="126"/>
      <c r="N42" s="81" t="s">
        <v>150</v>
      </c>
    </row>
    <row r="43" spans="1:14" s="837" customFormat="1" x14ac:dyDescent="0.3">
      <c r="A43" s="826">
        <v>45575</v>
      </c>
      <c r="B43" s="813" t="s">
        <v>171</v>
      </c>
      <c r="C43" s="813" t="s">
        <v>48</v>
      </c>
      <c r="D43" s="814" t="s">
        <v>110</v>
      </c>
      <c r="E43" s="822"/>
      <c r="F43" s="822">
        <v>50000</v>
      </c>
      <c r="G43" s="131">
        <f t="shared" si="1"/>
        <v>50000</v>
      </c>
      <c r="H43" s="817" t="s">
        <v>183</v>
      </c>
      <c r="I43" s="817" t="s">
        <v>18</v>
      </c>
      <c r="J43" s="818" t="s">
        <v>378</v>
      </c>
      <c r="K43" s="788" t="s">
        <v>1069</v>
      </c>
      <c r="L43" s="817" t="s">
        <v>44</v>
      </c>
      <c r="M43" s="817"/>
      <c r="N43" s="824"/>
    </row>
    <row r="44" spans="1:14" x14ac:dyDescent="0.3">
      <c r="A44" s="406">
        <v>45575</v>
      </c>
      <c r="B44" s="415" t="s">
        <v>111</v>
      </c>
      <c r="C44" s="415" t="s">
        <v>112</v>
      </c>
      <c r="D44" s="666" t="s">
        <v>110</v>
      </c>
      <c r="E44" s="398">
        <v>25000</v>
      </c>
      <c r="F44" s="398"/>
      <c r="G44" s="131">
        <f t="shared" si="1"/>
        <v>25000</v>
      </c>
      <c r="H44" s="126" t="s">
        <v>183</v>
      </c>
      <c r="I44" s="126" t="s">
        <v>18</v>
      </c>
      <c r="J44" s="303" t="s">
        <v>447</v>
      </c>
      <c r="K44" s="788" t="s">
        <v>1069</v>
      </c>
      <c r="L44" s="126" t="s">
        <v>44</v>
      </c>
      <c r="M44" s="126"/>
      <c r="N44" s="81"/>
    </row>
    <row r="45" spans="1:14" x14ac:dyDescent="0.3">
      <c r="A45" s="406">
        <v>45575</v>
      </c>
      <c r="B45" s="415" t="s">
        <v>111</v>
      </c>
      <c r="C45" s="415" t="s">
        <v>112</v>
      </c>
      <c r="D45" s="666" t="s">
        <v>110</v>
      </c>
      <c r="E45" s="398">
        <v>25000</v>
      </c>
      <c r="F45" s="398"/>
      <c r="G45" s="131">
        <f t="shared" si="1"/>
        <v>0</v>
      </c>
      <c r="H45" s="126" t="s">
        <v>183</v>
      </c>
      <c r="I45" s="126" t="s">
        <v>18</v>
      </c>
      <c r="J45" s="303" t="s">
        <v>378</v>
      </c>
      <c r="K45" s="788" t="s">
        <v>1069</v>
      </c>
      <c r="L45" s="126" t="s">
        <v>44</v>
      </c>
      <c r="M45" s="126"/>
      <c r="N45" s="81"/>
    </row>
    <row r="46" spans="1:14" s="837" customFormat="1" x14ac:dyDescent="0.3">
      <c r="A46" s="826">
        <v>45576</v>
      </c>
      <c r="B46" s="813" t="s">
        <v>171</v>
      </c>
      <c r="C46" s="813" t="s">
        <v>48</v>
      </c>
      <c r="D46" s="814" t="s">
        <v>110</v>
      </c>
      <c r="E46" s="822"/>
      <c r="F46" s="822">
        <v>50000</v>
      </c>
      <c r="G46" s="131">
        <f t="shared" si="1"/>
        <v>50000</v>
      </c>
      <c r="H46" s="817" t="s">
        <v>183</v>
      </c>
      <c r="I46" s="817" t="s">
        <v>18</v>
      </c>
      <c r="J46" s="818" t="s">
        <v>393</v>
      </c>
      <c r="K46" s="788" t="s">
        <v>1069</v>
      </c>
      <c r="L46" s="817" t="s">
        <v>44</v>
      </c>
      <c r="M46" s="817"/>
      <c r="N46" s="824"/>
    </row>
    <row r="47" spans="1:14" x14ac:dyDescent="0.3">
      <c r="A47" s="406">
        <v>45576</v>
      </c>
      <c r="B47" s="415" t="s">
        <v>111</v>
      </c>
      <c r="C47" s="415" t="s">
        <v>112</v>
      </c>
      <c r="D47" s="666" t="s">
        <v>110</v>
      </c>
      <c r="E47" s="398">
        <v>25000</v>
      </c>
      <c r="F47" s="398"/>
      <c r="G47" s="131">
        <f t="shared" si="1"/>
        <v>25000</v>
      </c>
      <c r="H47" s="126" t="s">
        <v>183</v>
      </c>
      <c r="I47" s="126" t="s">
        <v>18</v>
      </c>
      <c r="J47" s="303" t="s">
        <v>393</v>
      </c>
      <c r="K47" s="788" t="s">
        <v>1069</v>
      </c>
      <c r="L47" s="126" t="s">
        <v>44</v>
      </c>
      <c r="M47" s="126"/>
      <c r="N47" s="81" t="s">
        <v>151</v>
      </c>
    </row>
    <row r="48" spans="1:14" x14ac:dyDescent="0.3">
      <c r="A48" s="406">
        <v>45576</v>
      </c>
      <c r="B48" s="415" t="s">
        <v>111</v>
      </c>
      <c r="C48" s="415" t="s">
        <v>112</v>
      </c>
      <c r="D48" s="666" t="s">
        <v>110</v>
      </c>
      <c r="E48" s="398">
        <v>25000</v>
      </c>
      <c r="F48" s="398"/>
      <c r="G48" s="131">
        <f t="shared" si="1"/>
        <v>0</v>
      </c>
      <c r="H48" s="126" t="s">
        <v>183</v>
      </c>
      <c r="I48" s="126" t="s">
        <v>18</v>
      </c>
      <c r="J48" s="303" t="s">
        <v>453</v>
      </c>
      <c r="K48" s="788" t="s">
        <v>1069</v>
      </c>
      <c r="L48" s="126" t="s">
        <v>44</v>
      </c>
      <c r="M48" s="126"/>
      <c r="N48" s="81" t="s">
        <v>150</v>
      </c>
    </row>
    <row r="49" spans="1:14" s="837" customFormat="1" x14ac:dyDescent="0.3">
      <c r="A49" s="826">
        <v>45579</v>
      </c>
      <c r="B49" s="813" t="s">
        <v>171</v>
      </c>
      <c r="C49" s="813" t="s">
        <v>112</v>
      </c>
      <c r="D49" s="814" t="s">
        <v>110</v>
      </c>
      <c r="E49" s="822"/>
      <c r="F49" s="822">
        <v>35000</v>
      </c>
      <c r="G49" s="131">
        <f t="shared" si="1"/>
        <v>35000</v>
      </c>
      <c r="H49" s="817" t="s">
        <v>183</v>
      </c>
      <c r="I49" s="817" t="s">
        <v>18</v>
      </c>
      <c r="J49" s="818" t="s">
        <v>453</v>
      </c>
      <c r="K49" s="788" t="s">
        <v>1069</v>
      </c>
      <c r="L49" s="817" t="s">
        <v>44</v>
      </c>
      <c r="M49" s="817"/>
      <c r="N49" s="824"/>
    </row>
    <row r="50" spans="1:14" x14ac:dyDescent="0.3">
      <c r="A50" s="406">
        <v>45579</v>
      </c>
      <c r="B50" s="415" t="s">
        <v>111</v>
      </c>
      <c r="C50" s="415" t="s">
        <v>112</v>
      </c>
      <c r="D50" s="666" t="s">
        <v>110</v>
      </c>
      <c r="E50" s="398">
        <v>10000</v>
      </c>
      <c r="F50" s="398"/>
      <c r="G50" s="131">
        <f t="shared" si="1"/>
        <v>25000</v>
      </c>
      <c r="H50" s="126" t="s">
        <v>183</v>
      </c>
      <c r="I50" s="126" t="s">
        <v>18</v>
      </c>
      <c r="J50" s="303" t="s">
        <v>453</v>
      </c>
      <c r="K50" s="788" t="s">
        <v>1069</v>
      </c>
      <c r="L50" s="126" t="s">
        <v>44</v>
      </c>
      <c r="M50" s="126"/>
      <c r="N50" s="81" t="s">
        <v>151</v>
      </c>
    </row>
    <row r="51" spans="1:14" x14ac:dyDescent="0.3">
      <c r="A51" s="406">
        <v>45579</v>
      </c>
      <c r="B51" s="415" t="s">
        <v>111</v>
      </c>
      <c r="C51" s="415" t="s">
        <v>112</v>
      </c>
      <c r="D51" s="666" t="s">
        <v>110</v>
      </c>
      <c r="E51" s="398">
        <v>25000</v>
      </c>
      <c r="F51" s="398"/>
      <c r="G51" s="131">
        <f t="shared" si="1"/>
        <v>0</v>
      </c>
      <c r="H51" s="126" t="s">
        <v>183</v>
      </c>
      <c r="I51" s="126" t="s">
        <v>18</v>
      </c>
      <c r="J51" s="303" t="s">
        <v>453</v>
      </c>
      <c r="K51" s="788" t="s">
        <v>1069</v>
      </c>
      <c r="L51" s="126" t="s">
        <v>44</v>
      </c>
      <c r="M51" s="126"/>
      <c r="N51" s="81" t="s">
        <v>150</v>
      </c>
    </row>
    <row r="52" spans="1:14" ht="15" thickBot="1" x14ac:dyDescent="0.35">
      <c r="A52" s="406"/>
      <c r="B52" s="415"/>
      <c r="C52" s="415"/>
      <c r="D52" s="666"/>
      <c r="E52" s="398"/>
      <c r="F52" s="398"/>
      <c r="G52" s="131">
        <f t="shared" si="1"/>
        <v>0</v>
      </c>
      <c r="H52" s="126" t="s">
        <v>183</v>
      </c>
      <c r="I52" s="126" t="s">
        <v>18</v>
      </c>
      <c r="J52" s="303" t="s">
        <v>259</v>
      </c>
      <c r="K52" s="788" t="s">
        <v>1069</v>
      </c>
      <c r="L52" s="126" t="s">
        <v>44</v>
      </c>
      <c r="M52" s="126"/>
      <c r="N52" s="81"/>
    </row>
    <row r="53" spans="1:14" ht="15" thickBot="1" x14ac:dyDescent="0.35">
      <c r="E53" s="456">
        <f>SUM(E4:E52)</f>
        <v>619000</v>
      </c>
      <c r="F53" s="457">
        <f>SUM(F4:F52)+G4</f>
        <v>619000</v>
      </c>
      <c r="G53" s="458">
        <f>F53-E53</f>
        <v>0</v>
      </c>
    </row>
    <row r="295" spans="8:8" x14ac:dyDescent="0.3">
      <c r="H295" s="15" t="s">
        <v>123</v>
      </c>
    </row>
    <row r="296" spans="8:8" x14ac:dyDescent="0.3">
      <c r="H296" s="15" t="s">
        <v>123</v>
      </c>
    </row>
    <row r="297" spans="8:8" x14ac:dyDescent="0.3">
      <c r="H297" s="15" t="s">
        <v>123</v>
      </c>
    </row>
    <row r="298" spans="8:8" x14ac:dyDescent="0.3">
      <c r="H298" s="15" t="s">
        <v>123</v>
      </c>
    </row>
    <row r="299" spans="8:8" x14ac:dyDescent="0.3">
      <c r="H299" s="15" t="s">
        <v>123</v>
      </c>
    </row>
  </sheetData>
  <autoFilter ref="A1:N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FE8B-E7F2-43B4-ACC1-1F0DDFB35A74}">
  <dimension ref="A1:N251"/>
  <sheetViews>
    <sheetView zoomScaleNormal="100" workbookViewId="0">
      <selection activeCell="G6" sqref="G6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1075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thickBot="1" x14ac:dyDescent="0.35">
      <c r="A4" s="714">
        <v>44835</v>
      </c>
      <c r="B4" s="715" t="s">
        <v>191</v>
      </c>
      <c r="C4" s="715"/>
      <c r="D4" s="716"/>
      <c r="E4" s="717"/>
      <c r="F4" s="717"/>
      <c r="G4" s="717">
        <v>7000</v>
      </c>
      <c r="H4" s="718"/>
      <c r="I4" s="709"/>
      <c r="J4" s="710"/>
      <c r="K4" s="788" t="s">
        <v>1069</v>
      </c>
      <c r="L4" s="711"/>
      <c r="M4" s="712"/>
      <c r="N4" s="713"/>
    </row>
    <row r="5" spans="1:14" ht="15" thickBot="1" x14ac:dyDescent="0.35">
      <c r="E5" s="456">
        <f>SUM(E4:E4)</f>
        <v>0</v>
      </c>
      <c r="F5" s="457">
        <f>SUM(F4:F4)+G4</f>
        <v>7000</v>
      </c>
      <c r="G5" s="458">
        <f>F5-E5</f>
        <v>7000</v>
      </c>
    </row>
    <row r="247" spans="8:8" x14ac:dyDescent="0.3">
      <c r="H247" s="15" t="s">
        <v>123</v>
      </c>
    </row>
    <row r="248" spans="8:8" x14ac:dyDescent="0.3">
      <c r="H248" s="15" t="s">
        <v>123</v>
      </c>
    </row>
    <row r="249" spans="8:8" x14ac:dyDescent="0.3">
      <c r="H249" s="15" t="s">
        <v>123</v>
      </c>
    </row>
    <row r="250" spans="8:8" x14ac:dyDescent="0.3">
      <c r="H250" s="15" t="s">
        <v>123</v>
      </c>
    </row>
    <row r="251" spans="8:8" x14ac:dyDescent="0.3">
      <c r="H251" s="15" t="s">
        <v>123</v>
      </c>
    </row>
  </sheetData>
  <autoFilter ref="A1:N4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F8AF-2A89-43BE-92E2-C4964ECB16AE}">
  <dimension ref="A1:N251"/>
  <sheetViews>
    <sheetView zoomScaleNormal="100" workbookViewId="0">
      <selection activeCell="G5" sqref="G5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1075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thickBot="1" x14ac:dyDescent="0.35">
      <c r="A4" s="714">
        <v>44835</v>
      </c>
      <c r="B4" s="715" t="s">
        <v>191</v>
      </c>
      <c r="C4" s="715"/>
      <c r="D4" s="716"/>
      <c r="E4" s="717"/>
      <c r="F4" s="717"/>
      <c r="G4" s="717">
        <v>1000</v>
      </c>
      <c r="H4" s="718"/>
      <c r="I4" s="709"/>
      <c r="J4" s="710"/>
      <c r="K4" s="788" t="s">
        <v>1069</v>
      </c>
      <c r="L4" s="711"/>
      <c r="M4" s="712"/>
      <c r="N4" s="713"/>
    </row>
    <row r="5" spans="1:14" ht="15" thickBot="1" x14ac:dyDescent="0.35">
      <c r="E5" s="456">
        <f>SUM(E4:E4)</f>
        <v>0</v>
      </c>
      <c r="F5" s="457">
        <f>SUM(F4:F4)+G4</f>
        <v>1000</v>
      </c>
      <c r="G5" s="458">
        <f>F5-E5</f>
        <v>1000</v>
      </c>
    </row>
    <row r="247" spans="8:8" x14ac:dyDescent="0.3">
      <c r="H247" s="15" t="s">
        <v>123</v>
      </c>
    </row>
    <row r="248" spans="8:8" x14ac:dyDescent="0.3">
      <c r="H248" s="15" t="s">
        <v>123</v>
      </c>
    </row>
    <row r="249" spans="8:8" x14ac:dyDescent="0.3">
      <c r="H249" s="15" t="s">
        <v>123</v>
      </c>
    </row>
    <row r="250" spans="8:8" x14ac:dyDescent="0.3">
      <c r="H250" s="15" t="s">
        <v>123</v>
      </c>
    </row>
    <row r="251" spans="8:8" x14ac:dyDescent="0.3">
      <c r="H251" s="15" t="s">
        <v>123</v>
      </c>
    </row>
  </sheetData>
  <autoFilter ref="A1:N4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88"/>
  <sheetViews>
    <sheetView topLeftCell="G1" zoomScaleNormal="100" workbookViewId="0">
      <selection activeCell="K4" sqref="K4:K117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121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667" t="s">
        <v>111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45505</v>
      </c>
      <c r="B4" s="310" t="s">
        <v>191</v>
      </c>
      <c r="C4" s="310"/>
      <c r="D4" s="337"/>
      <c r="E4" s="408"/>
      <c r="F4" s="408"/>
      <c r="G4" s="408">
        <v>152000</v>
      </c>
      <c r="H4" s="340"/>
      <c r="I4" s="341"/>
      <c r="J4" s="342"/>
      <c r="K4" s="788" t="s">
        <v>1069</v>
      </c>
      <c r="L4" s="150"/>
      <c r="M4" s="343"/>
      <c r="N4" s="344"/>
    </row>
    <row r="5" spans="1:14" s="11" customFormat="1" ht="13.5" customHeight="1" x14ac:dyDescent="0.3">
      <c r="A5" s="354">
        <v>45566</v>
      </c>
      <c r="B5" s="355" t="s">
        <v>109</v>
      </c>
      <c r="C5" s="355" t="s">
        <v>48</v>
      </c>
      <c r="D5" s="356" t="s">
        <v>117</v>
      </c>
      <c r="E5" s="357"/>
      <c r="F5" s="357">
        <v>50000</v>
      </c>
      <c r="G5" s="357">
        <f>G4-E5+F5</f>
        <v>202000</v>
      </c>
      <c r="H5" s="358" t="s">
        <v>123</v>
      </c>
      <c r="I5" s="358" t="s">
        <v>18</v>
      </c>
      <c r="J5" s="394" t="s">
        <v>208</v>
      </c>
      <c r="K5" s="788" t="s">
        <v>1069</v>
      </c>
      <c r="L5" s="355" t="s">
        <v>44</v>
      </c>
      <c r="M5" s="361"/>
      <c r="N5" s="360"/>
    </row>
    <row r="6" spans="1:14" s="11" customFormat="1" ht="13.5" customHeight="1" x14ac:dyDescent="0.3">
      <c r="A6" s="137">
        <v>45566</v>
      </c>
      <c r="B6" s="138" t="s">
        <v>111</v>
      </c>
      <c r="C6" s="138" t="s">
        <v>112</v>
      </c>
      <c r="D6" s="139" t="s">
        <v>117</v>
      </c>
      <c r="E6" s="124">
        <v>15000</v>
      </c>
      <c r="F6" s="124"/>
      <c r="G6" s="124">
        <f t="shared" ref="G6" si="0">G5-E6+F6</f>
        <v>187000</v>
      </c>
      <c r="H6" s="249" t="s">
        <v>123</v>
      </c>
      <c r="I6" s="249" t="s">
        <v>18</v>
      </c>
      <c r="J6" s="303" t="s">
        <v>208</v>
      </c>
      <c r="K6" s="788" t="s">
        <v>1069</v>
      </c>
      <c r="L6" s="291" t="s">
        <v>44</v>
      </c>
      <c r="M6" s="352"/>
      <c r="N6" s="353" t="s">
        <v>197</v>
      </c>
    </row>
    <row r="7" spans="1:14" x14ac:dyDescent="0.3">
      <c r="A7" s="137">
        <v>45566</v>
      </c>
      <c r="B7" s="138" t="s">
        <v>111</v>
      </c>
      <c r="C7" s="138" t="s">
        <v>112</v>
      </c>
      <c r="D7" s="139" t="s">
        <v>117</v>
      </c>
      <c r="E7" s="124">
        <v>15000</v>
      </c>
      <c r="F7" s="124"/>
      <c r="G7" s="124">
        <f>G6-E7+F7</f>
        <v>172000</v>
      </c>
      <c r="H7" s="249" t="s">
        <v>123</v>
      </c>
      <c r="I7" s="126" t="s">
        <v>18</v>
      </c>
      <c r="J7" s="303" t="s">
        <v>208</v>
      </c>
      <c r="K7" s="788" t="s">
        <v>1069</v>
      </c>
      <c r="L7" s="126" t="s">
        <v>44</v>
      </c>
      <c r="M7" s="126"/>
      <c r="N7" s="353" t="s">
        <v>198</v>
      </c>
    </row>
    <row r="8" spans="1:14" x14ac:dyDescent="0.3">
      <c r="A8" s="137">
        <v>45566</v>
      </c>
      <c r="B8" s="138" t="s">
        <v>122</v>
      </c>
      <c r="C8" s="138" t="s">
        <v>122</v>
      </c>
      <c r="D8" s="139" t="s">
        <v>117</v>
      </c>
      <c r="E8" s="124">
        <v>10000</v>
      </c>
      <c r="F8" s="124"/>
      <c r="G8" s="124">
        <f t="shared" ref="G8:G106" si="1">G7-E8+F8</f>
        <v>162000</v>
      </c>
      <c r="H8" s="249" t="s">
        <v>123</v>
      </c>
      <c r="I8" s="126" t="s">
        <v>18</v>
      </c>
      <c r="J8" s="303" t="s">
        <v>208</v>
      </c>
      <c r="K8" s="788" t="s">
        <v>1069</v>
      </c>
      <c r="L8" s="126" t="s">
        <v>44</v>
      </c>
      <c r="M8" s="126"/>
      <c r="N8" s="353" t="s">
        <v>199</v>
      </c>
    </row>
    <row r="9" spans="1:14" x14ac:dyDescent="0.3">
      <c r="A9" s="137">
        <v>45566</v>
      </c>
      <c r="B9" s="138" t="s">
        <v>122</v>
      </c>
      <c r="C9" s="138" t="s">
        <v>122</v>
      </c>
      <c r="D9" s="139" t="s">
        <v>117</v>
      </c>
      <c r="E9" s="124">
        <v>10000</v>
      </c>
      <c r="F9" s="124"/>
      <c r="G9" s="124">
        <f t="shared" si="1"/>
        <v>152000</v>
      </c>
      <c r="H9" s="249" t="s">
        <v>123</v>
      </c>
      <c r="I9" s="126" t="s">
        <v>18</v>
      </c>
      <c r="J9" s="303" t="s">
        <v>208</v>
      </c>
      <c r="K9" s="788" t="s">
        <v>1069</v>
      </c>
      <c r="L9" s="126" t="s">
        <v>44</v>
      </c>
      <c r="M9" s="126"/>
      <c r="N9" s="353" t="s">
        <v>200</v>
      </c>
    </row>
    <row r="10" spans="1:14" x14ac:dyDescent="0.3">
      <c r="A10" s="354">
        <v>45572</v>
      </c>
      <c r="B10" s="355" t="s">
        <v>109</v>
      </c>
      <c r="C10" s="355" t="s">
        <v>48</v>
      </c>
      <c r="D10" s="356" t="s">
        <v>117</v>
      </c>
      <c r="E10" s="357"/>
      <c r="F10" s="357">
        <v>60000</v>
      </c>
      <c r="G10" s="357">
        <f t="shared" si="1"/>
        <v>212000</v>
      </c>
      <c r="H10" s="358" t="s">
        <v>123</v>
      </c>
      <c r="I10" s="359" t="s">
        <v>18</v>
      </c>
      <c r="J10" s="394" t="s">
        <v>315</v>
      </c>
      <c r="K10" s="788" t="s">
        <v>1069</v>
      </c>
      <c r="L10" s="359" t="s">
        <v>44</v>
      </c>
      <c r="M10" s="359"/>
      <c r="N10" s="360"/>
    </row>
    <row r="11" spans="1:14" x14ac:dyDescent="0.3">
      <c r="A11" s="137">
        <v>45572</v>
      </c>
      <c r="B11" s="138" t="s">
        <v>111</v>
      </c>
      <c r="C11" s="138" t="s">
        <v>112</v>
      </c>
      <c r="D11" s="139" t="s">
        <v>117</v>
      </c>
      <c r="E11" s="124">
        <v>30000</v>
      </c>
      <c r="F11" s="124"/>
      <c r="G11" s="124">
        <f t="shared" si="1"/>
        <v>182000</v>
      </c>
      <c r="H11" s="249" t="s">
        <v>123</v>
      </c>
      <c r="I11" s="126" t="s">
        <v>18</v>
      </c>
      <c r="J11" s="303" t="s">
        <v>315</v>
      </c>
      <c r="K11" s="788" t="s">
        <v>1069</v>
      </c>
      <c r="L11" s="126" t="s">
        <v>44</v>
      </c>
      <c r="M11" s="126"/>
      <c r="N11" s="353" t="s">
        <v>316</v>
      </c>
    </row>
    <row r="12" spans="1:14" x14ac:dyDescent="0.3">
      <c r="A12" s="137">
        <v>45572</v>
      </c>
      <c r="B12" s="138" t="s">
        <v>111</v>
      </c>
      <c r="C12" s="138" t="s">
        <v>112</v>
      </c>
      <c r="D12" s="139" t="s">
        <v>117</v>
      </c>
      <c r="E12" s="124">
        <v>9000</v>
      </c>
      <c r="F12" s="124"/>
      <c r="G12" s="124">
        <f t="shared" si="1"/>
        <v>173000</v>
      </c>
      <c r="H12" s="249" t="s">
        <v>123</v>
      </c>
      <c r="I12" s="126" t="s">
        <v>18</v>
      </c>
      <c r="J12" s="303" t="s">
        <v>315</v>
      </c>
      <c r="K12" s="788" t="s">
        <v>1069</v>
      </c>
      <c r="L12" s="126" t="s">
        <v>44</v>
      </c>
      <c r="M12" s="126"/>
      <c r="N12" s="353" t="s">
        <v>317</v>
      </c>
    </row>
    <row r="13" spans="1:14" x14ac:dyDescent="0.3">
      <c r="A13" s="137">
        <v>45572</v>
      </c>
      <c r="B13" s="138" t="s">
        <v>122</v>
      </c>
      <c r="C13" s="138" t="s">
        <v>122</v>
      </c>
      <c r="D13" s="139" t="s">
        <v>117</v>
      </c>
      <c r="E13" s="124">
        <v>10000</v>
      </c>
      <c r="F13" s="124"/>
      <c r="G13" s="124">
        <f>G12-E13+F13</f>
        <v>163000</v>
      </c>
      <c r="H13" s="249" t="s">
        <v>123</v>
      </c>
      <c r="I13" s="126" t="s">
        <v>18</v>
      </c>
      <c r="J13" s="303" t="s">
        <v>315</v>
      </c>
      <c r="K13" s="788" t="s">
        <v>1069</v>
      </c>
      <c r="L13" s="126" t="s">
        <v>44</v>
      </c>
      <c r="M13" s="126"/>
      <c r="N13" s="353"/>
    </row>
    <row r="14" spans="1:14" x14ac:dyDescent="0.3">
      <c r="A14" s="137">
        <v>45572</v>
      </c>
      <c r="B14" s="138" t="s">
        <v>122</v>
      </c>
      <c r="C14" s="138" t="s">
        <v>122</v>
      </c>
      <c r="D14" s="139" t="s">
        <v>117</v>
      </c>
      <c r="E14" s="124">
        <v>10000</v>
      </c>
      <c r="F14" s="124"/>
      <c r="G14" s="124">
        <f t="shared" si="1"/>
        <v>153000</v>
      </c>
      <c r="H14" s="249" t="s">
        <v>123</v>
      </c>
      <c r="I14" s="126" t="s">
        <v>18</v>
      </c>
      <c r="J14" s="303" t="s">
        <v>315</v>
      </c>
      <c r="K14" s="788" t="s">
        <v>1069</v>
      </c>
      <c r="L14" s="126" t="s">
        <v>44</v>
      </c>
      <c r="M14" s="126"/>
      <c r="N14" s="353"/>
    </row>
    <row r="15" spans="1:14" x14ac:dyDescent="0.3">
      <c r="A15" s="137">
        <v>45572</v>
      </c>
      <c r="B15" s="138" t="s">
        <v>156</v>
      </c>
      <c r="C15" s="138" t="s">
        <v>48</v>
      </c>
      <c r="D15" s="139" t="s">
        <v>117</v>
      </c>
      <c r="E15" s="124"/>
      <c r="F15" s="124">
        <v>-1000</v>
      </c>
      <c r="G15" s="124">
        <f t="shared" si="1"/>
        <v>152000</v>
      </c>
      <c r="H15" s="249" t="s">
        <v>123</v>
      </c>
      <c r="I15" s="126" t="s">
        <v>18</v>
      </c>
      <c r="J15" s="303" t="s">
        <v>318</v>
      </c>
      <c r="K15" s="788" t="s">
        <v>1069</v>
      </c>
      <c r="L15" s="126" t="s">
        <v>44</v>
      </c>
      <c r="M15" s="126"/>
      <c r="N15" s="353"/>
    </row>
    <row r="16" spans="1:14" x14ac:dyDescent="0.3">
      <c r="A16" s="354">
        <v>45573</v>
      </c>
      <c r="B16" s="355" t="s">
        <v>109</v>
      </c>
      <c r="C16" s="355" t="s">
        <v>48</v>
      </c>
      <c r="D16" s="356" t="s">
        <v>117</v>
      </c>
      <c r="E16" s="453"/>
      <c r="F16" s="357">
        <v>80000</v>
      </c>
      <c r="G16" s="357">
        <f t="shared" si="1"/>
        <v>232000</v>
      </c>
      <c r="H16" s="358" t="s">
        <v>123</v>
      </c>
      <c r="I16" s="359" t="s">
        <v>18</v>
      </c>
      <c r="J16" s="394" t="s">
        <v>355</v>
      </c>
      <c r="K16" s="788" t="s">
        <v>1069</v>
      </c>
      <c r="L16" s="359" t="s">
        <v>44</v>
      </c>
      <c r="M16" s="359"/>
      <c r="N16" s="360"/>
    </row>
    <row r="17" spans="1:14" x14ac:dyDescent="0.3">
      <c r="A17" s="137">
        <v>45573</v>
      </c>
      <c r="B17" s="138" t="s">
        <v>111</v>
      </c>
      <c r="C17" s="138" t="s">
        <v>112</v>
      </c>
      <c r="D17" s="139" t="s">
        <v>117</v>
      </c>
      <c r="E17" s="124">
        <v>37000</v>
      </c>
      <c r="F17" s="124"/>
      <c r="G17" s="124">
        <f t="shared" si="1"/>
        <v>195000</v>
      </c>
      <c r="H17" s="249" t="s">
        <v>123</v>
      </c>
      <c r="I17" s="126" t="s">
        <v>18</v>
      </c>
      <c r="J17" s="303" t="s">
        <v>355</v>
      </c>
      <c r="K17" s="788" t="s">
        <v>1069</v>
      </c>
      <c r="L17" s="126" t="s">
        <v>44</v>
      </c>
      <c r="M17" s="126"/>
      <c r="N17" s="353" t="s">
        <v>356</v>
      </c>
    </row>
    <row r="18" spans="1:14" x14ac:dyDescent="0.3">
      <c r="A18" s="137">
        <v>45573</v>
      </c>
      <c r="B18" s="138" t="s">
        <v>111</v>
      </c>
      <c r="C18" s="138" t="s">
        <v>112</v>
      </c>
      <c r="D18" s="139" t="s">
        <v>117</v>
      </c>
      <c r="E18" s="124">
        <v>20000</v>
      </c>
      <c r="F18" s="124"/>
      <c r="G18" s="124">
        <f t="shared" si="1"/>
        <v>175000</v>
      </c>
      <c r="H18" s="249" t="s">
        <v>123</v>
      </c>
      <c r="I18" s="126" t="s">
        <v>18</v>
      </c>
      <c r="J18" s="303" t="s">
        <v>355</v>
      </c>
      <c r="K18" s="788" t="s">
        <v>1069</v>
      </c>
      <c r="L18" s="126" t="s">
        <v>44</v>
      </c>
      <c r="M18" s="126"/>
      <c r="N18" s="405" t="s">
        <v>357</v>
      </c>
    </row>
    <row r="19" spans="1:14" x14ac:dyDescent="0.3">
      <c r="A19" s="137">
        <v>45573</v>
      </c>
      <c r="B19" s="138" t="s">
        <v>122</v>
      </c>
      <c r="C19" s="138" t="s">
        <v>122</v>
      </c>
      <c r="D19" s="139" t="s">
        <v>117</v>
      </c>
      <c r="E19" s="348">
        <v>20000</v>
      </c>
      <c r="F19" s="124"/>
      <c r="G19" s="124">
        <f t="shared" si="1"/>
        <v>155000</v>
      </c>
      <c r="H19" s="249" t="s">
        <v>123</v>
      </c>
      <c r="I19" s="126" t="s">
        <v>18</v>
      </c>
      <c r="J19" s="303" t="s">
        <v>355</v>
      </c>
      <c r="K19" s="788" t="s">
        <v>1069</v>
      </c>
      <c r="L19" s="126" t="s">
        <v>44</v>
      </c>
      <c r="M19" s="126"/>
      <c r="N19" s="405"/>
    </row>
    <row r="20" spans="1:14" x14ac:dyDescent="0.3">
      <c r="A20" s="137">
        <v>45573</v>
      </c>
      <c r="B20" s="138" t="s">
        <v>156</v>
      </c>
      <c r="C20" s="138" t="s">
        <v>48</v>
      </c>
      <c r="D20" s="139" t="s">
        <v>117</v>
      </c>
      <c r="E20" s="124"/>
      <c r="F20" s="124">
        <v>-3000</v>
      </c>
      <c r="G20" s="124">
        <f t="shared" si="1"/>
        <v>152000</v>
      </c>
      <c r="H20" s="249" t="s">
        <v>123</v>
      </c>
      <c r="I20" s="126" t="s">
        <v>18</v>
      </c>
      <c r="J20" s="303" t="s">
        <v>355</v>
      </c>
      <c r="K20" s="788" t="s">
        <v>1069</v>
      </c>
      <c r="L20" s="126" t="s">
        <v>44</v>
      </c>
      <c r="M20" s="126"/>
      <c r="N20" s="353"/>
    </row>
    <row r="21" spans="1:14" x14ac:dyDescent="0.3">
      <c r="A21" s="354">
        <v>45575</v>
      </c>
      <c r="B21" s="355" t="s">
        <v>109</v>
      </c>
      <c r="C21" s="355" t="s">
        <v>48</v>
      </c>
      <c r="D21" s="356" t="s">
        <v>117</v>
      </c>
      <c r="E21" s="357"/>
      <c r="F21" s="357">
        <v>55000</v>
      </c>
      <c r="G21" s="357">
        <f t="shared" si="1"/>
        <v>207000</v>
      </c>
      <c r="H21" s="358" t="s">
        <v>123</v>
      </c>
      <c r="I21" s="359" t="s">
        <v>18</v>
      </c>
      <c r="J21" s="394" t="s">
        <v>376</v>
      </c>
      <c r="K21" s="788" t="s">
        <v>1069</v>
      </c>
      <c r="L21" s="359" t="s">
        <v>44</v>
      </c>
      <c r="M21" s="359"/>
      <c r="N21" s="360"/>
    </row>
    <row r="22" spans="1:14" x14ac:dyDescent="0.3">
      <c r="A22" s="137">
        <v>45575</v>
      </c>
      <c r="B22" s="138" t="s">
        <v>111</v>
      </c>
      <c r="C22" s="138" t="s">
        <v>112</v>
      </c>
      <c r="D22" s="139" t="s">
        <v>117</v>
      </c>
      <c r="E22" s="124">
        <v>9000</v>
      </c>
      <c r="F22" s="124"/>
      <c r="G22" s="124">
        <f t="shared" si="1"/>
        <v>198000</v>
      </c>
      <c r="H22" s="249" t="s">
        <v>123</v>
      </c>
      <c r="I22" s="126" t="s">
        <v>18</v>
      </c>
      <c r="J22" s="303" t="s">
        <v>376</v>
      </c>
      <c r="K22" s="788" t="s">
        <v>1069</v>
      </c>
      <c r="L22" s="126" t="s">
        <v>44</v>
      </c>
      <c r="M22" s="126"/>
      <c r="N22" s="353" t="s">
        <v>382</v>
      </c>
    </row>
    <row r="23" spans="1:14" x14ac:dyDescent="0.3">
      <c r="A23" s="137">
        <v>45575</v>
      </c>
      <c r="B23" s="138" t="s">
        <v>111</v>
      </c>
      <c r="C23" s="138" t="s">
        <v>112</v>
      </c>
      <c r="D23" s="139" t="s">
        <v>117</v>
      </c>
      <c r="E23" s="124">
        <v>10000</v>
      </c>
      <c r="F23" s="124"/>
      <c r="G23" s="124">
        <f t="shared" si="1"/>
        <v>188000</v>
      </c>
      <c r="H23" s="249" t="s">
        <v>123</v>
      </c>
      <c r="I23" s="126" t="s">
        <v>18</v>
      </c>
      <c r="J23" s="303" t="s">
        <v>376</v>
      </c>
      <c r="K23" s="788" t="s">
        <v>1069</v>
      </c>
      <c r="L23" s="126" t="s">
        <v>44</v>
      </c>
      <c r="M23" s="126"/>
      <c r="N23" s="353" t="s">
        <v>383</v>
      </c>
    </row>
    <row r="24" spans="1:14" x14ac:dyDescent="0.3">
      <c r="A24" s="137">
        <v>45575</v>
      </c>
      <c r="B24" s="138" t="s">
        <v>111</v>
      </c>
      <c r="C24" s="138" t="s">
        <v>112</v>
      </c>
      <c r="D24" s="139" t="s">
        <v>117</v>
      </c>
      <c r="E24" s="348">
        <v>15000</v>
      </c>
      <c r="F24" s="348"/>
      <c r="G24" s="348">
        <f t="shared" si="1"/>
        <v>173000</v>
      </c>
      <c r="H24" s="416" t="s">
        <v>123</v>
      </c>
      <c r="I24" s="417" t="s">
        <v>18</v>
      </c>
      <c r="J24" s="303" t="s">
        <v>376</v>
      </c>
      <c r="K24" s="788" t="s">
        <v>1069</v>
      </c>
      <c r="L24" s="417" t="s">
        <v>44</v>
      </c>
      <c r="M24" s="417"/>
      <c r="N24" s="405" t="s">
        <v>384</v>
      </c>
    </row>
    <row r="25" spans="1:14" x14ac:dyDescent="0.3">
      <c r="A25" s="137">
        <v>45575</v>
      </c>
      <c r="B25" s="138" t="s">
        <v>122</v>
      </c>
      <c r="C25" s="138" t="s">
        <v>122</v>
      </c>
      <c r="D25" s="139" t="s">
        <v>117</v>
      </c>
      <c r="E25" s="348">
        <v>20000</v>
      </c>
      <c r="F25" s="124"/>
      <c r="G25" s="124">
        <f t="shared" si="1"/>
        <v>153000</v>
      </c>
      <c r="H25" s="249" t="s">
        <v>123</v>
      </c>
      <c r="I25" s="126" t="s">
        <v>18</v>
      </c>
      <c r="J25" s="303" t="s">
        <v>376</v>
      </c>
      <c r="K25" s="788" t="s">
        <v>1069</v>
      </c>
      <c r="L25" s="126" t="s">
        <v>44</v>
      </c>
      <c r="M25" s="126"/>
      <c r="N25" s="405"/>
    </row>
    <row r="26" spans="1:14" x14ac:dyDescent="0.3">
      <c r="A26" s="137">
        <v>45575</v>
      </c>
      <c r="B26" s="138" t="s">
        <v>156</v>
      </c>
      <c r="C26" s="138" t="s">
        <v>48</v>
      </c>
      <c r="D26" s="139" t="s">
        <v>117</v>
      </c>
      <c r="E26" s="124"/>
      <c r="F26" s="124">
        <v>-1000</v>
      </c>
      <c r="G26" s="124">
        <f t="shared" si="1"/>
        <v>152000</v>
      </c>
      <c r="H26" s="249" t="s">
        <v>123</v>
      </c>
      <c r="I26" s="126" t="s">
        <v>18</v>
      </c>
      <c r="J26" s="303" t="s">
        <v>376</v>
      </c>
      <c r="K26" s="788" t="s">
        <v>1069</v>
      </c>
      <c r="L26" s="126" t="s">
        <v>44</v>
      </c>
      <c r="M26" s="126"/>
      <c r="N26" s="353"/>
    </row>
    <row r="27" spans="1:14" s="837" customFormat="1" x14ac:dyDescent="0.3">
      <c r="A27" s="820">
        <v>45576</v>
      </c>
      <c r="B27" s="827" t="s">
        <v>109</v>
      </c>
      <c r="C27" s="827" t="s">
        <v>48</v>
      </c>
      <c r="D27" s="828" t="s">
        <v>117</v>
      </c>
      <c r="E27" s="815"/>
      <c r="F27" s="815">
        <v>63000</v>
      </c>
      <c r="G27" s="815">
        <f t="shared" si="1"/>
        <v>215000</v>
      </c>
      <c r="H27" s="816" t="s">
        <v>123</v>
      </c>
      <c r="I27" s="817" t="s">
        <v>18</v>
      </c>
      <c r="J27" s="818" t="s">
        <v>381</v>
      </c>
      <c r="K27" s="788" t="s">
        <v>1069</v>
      </c>
      <c r="L27" s="817" t="s">
        <v>44</v>
      </c>
      <c r="M27" s="817"/>
      <c r="N27" s="819"/>
    </row>
    <row r="28" spans="1:14" s="80" customFormat="1" x14ac:dyDescent="0.3">
      <c r="A28" s="137">
        <v>45576</v>
      </c>
      <c r="B28" s="291" t="s">
        <v>111</v>
      </c>
      <c r="C28" s="291" t="s">
        <v>112</v>
      </c>
      <c r="D28" s="427" t="s">
        <v>117</v>
      </c>
      <c r="E28" s="348">
        <v>8000</v>
      </c>
      <c r="F28" s="793"/>
      <c r="G28" s="124">
        <f t="shared" si="1"/>
        <v>207000</v>
      </c>
      <c r="H28" s="249" t="s">
        <v>123</v>
      </c>
      <c r="I28" s="126" t="s">
        <v>18</v>
      </c>
      <c r="J28" s="303" t="s">
        <v>381</v>
      </c>
      <c r="K28" s="788" t="s">
        <v>1069</v>
      </c>
      <c r="L28" s="795" t="s">
        <v>44</v>
      </c>
      <c r="M28" s="795"/>
      <c r="N28" s="796" t="s">
        <v>926</v>
      </c>
    </row>
    <row r="29" spans="1:14" x14ac:dyDescent="0.3">
      <c r="A29" s="137">
        <v>45576</v>
      </c>
      <c r="B29" s="138" t="s">
        <v>111</v>
      </c>
      <c r="C29" s="138" t="s">
        <v>112</v>
      </c>
      <c r="D29" s="139" t="s">
        <v>117</v>
      </c>
      <c r="E29" s="124">
        <v>10000</v>
      </c>
      <c r="F29" s="124"/>
      <c r="G29" s="124">
        <f t="shared" si="1"/>
        <v>197000</v>
      </c>
      <c r="H29" s="249" t="s">
        <v>123</v>
      </c>
      <c r="I29" s="126" t="s">
        <v>18</v>
      </c>
      <c r="J29" s="303" t="s">
        <v>381</v>
      </c>
      <c r="K29" s="788" t="s">
        <v>1069</v>
      </c>
      <c r="L29" s="126" t="s">
        <v>44</v>
      </c>
      <c r="M29" s="126"/>
      <c r="N29" s="353" t="s">
        <v>927</v>
      </c>
    </row>
    <row r="30" spans="1:14" x14ac:dyDescent="0.3">
      <c r="A30" s="137">
        <v>45576</v>
      </c>
      <c r="B30" s="138" t="s">
        <v>111</v>
      </c>
      <c r="C30" s="138" t="s">
        <v>112</v>
      </c>
      <c r="D30" s="139" t="s">
        <v>117</v>
      </c>
      <c r="E30" s="124">
        <v>25000</v>
      </c>
      <c r="F30" s="124"/>
      <c r="G30" s="124">
        <f t="shared" si="1"/>
        <v>172000</v>
      </c>
      <c r="H30" s="249" t="s">
        <v>123</v>
      </c>
      <c r="I30" s="126" t="s">
        <v>18</v>
      </c>
      <c r="J30" s="303" t="s">
        <v>381</v>
      </c>
      <c r="K30" s="788" t="s">
        <v>1069</v>
      </c>
      <c r="L30" s="126" t="s">
        <v>44</v>
      </c>
      <c r="M30" s="126"/>
      <c r="N30" s="353" t="s">
        <v>928</v>
      </c>
    </row>
    <row r="31" spans="1:14" x14ac:dyDescent="0.3">
      <c r="A31" s="137">
        <v>45576</v>
      </c>
      <c r="B31" s="138" t="s">
        <v>122</v>
      </c>
      <c r="C31" s="138" t="s">
        <v>122</v>
      </c>
      <c r="D31" s="139" t="s">
        <v>117</v>
      </c>
      <c r="E31" s="124">
        <v>20000</v>
      </c>
      <c r="F31" s="129"/>
      <c r="G31" s="124">
        <f t="shared" si="1"/>
        <v>152000</v>
      </c>
      <c r="H31" s="249" t="s">
        <v>123</v>
      </c>
      <c r="I31" s="145" t="s">
        <v>18</v>
      </c>
      <c r="J31" s="303" t="s">
        <v>381</v>
      </c>
      <c r="K31" s="788" t="s">
        <v>1069</v>
      </c>
      <c r="L31" s="145" t="s">
        <v>44</v>
      </c>
      <c r="M31" s="145"/>
      <c r="N31" s="81"/>
    </row>
    <row r="32" spans="1:14" s="837" customFormat="1" x14ac:dyDescent="0.3">
      <c r="A32" s="820">
        <v>45581</v>
      </c>
      <c r="B32" s="827" t="s">
        <v>109</v>
      </c>
      <c r="C32" s="827" t="s">
        <v>48</v>
      </c>
      <c r="D32" s="828" t="s">
        <v>117</v>
      </c>
      <c r="E32" s="815"/>
      <c r="F32" s="815">
        <v>58000</v>
      </c>
      <c r="G32" s="815">
        <f t="shared" si="1"/>
        <v>210000</v>
      </c>
      <c r="H32" s="816" t="s">
        <v>123</v>
      </c>
      <c r="I32" s="817" t="s">
        <v>18</v>
      </c>
      <c r="J32" s="818" t="s">
        <v>491</v>
      </c>
      <c r="K32" s="788" t="s">
        <v>1069</v>
      </c>
      <c r="L32" s="817" t="s">
        <v>44</v>
      </c>
      <c r="M32" s="817"/>
      <c r="N32" s="824"/>
    </row>
    <row r="33" spans="1:15" x14ac:dyDescent="0.3">
      <c r="A33" s="137">
        <v>45581</v>
      </c>
      <c r="B33" s="138" t="s">
        <v>111</v>
      </c>
      <c r="C33" s="138" t="s">
        <v>112</v>
      </c>
      <c r="D33" s="139" t="s">
        <v>117</v>
      </c>
      <c r="E33" s="124">
        <v>10000</v>
      </c>
      <c r="F33" s="124"/>
      <c r="G33" s="124">
        <f t="shared" si="1"/>
        <v>200000</v>
      </c>
      <c r="H33" s="249" t="s">
        <v>123</v>
      </c>
      <c r="I33" s="126" t="s">
        <v>18</v>
      </c>
      <c r="J33" s="303" t="s">
        <v>491</v>
      </c>
      <c r="K33" s="788" t="s">
        <v>1069</v>
      </c>
      <c r="L33" s="126" t="s">
        <v>44</v>
      </c>
      <c r="M33" s="126"/>
      <c r="N33" s="81" t="s">
        <v>522</v>
      </c>
    </row>
    <row r="34" spans="1:15" x14ac:dyDescent="0.3">
      <c r="A34" s="137">
        <v>45581</v>
      </c>
      <c r="B34" s="138" t="s">
        <v>111</v>
      </c>
      <c r="C34" s="138" t="s">
        <v>112</v>
      </c>
      <c r="D34" s="139" t="s">
        <v>117</v>
      </c>
      <c r="E34" s="124">
        <v>9000</v>
      </c>
      <c r="F34" s="124"/>
      <c r="G34" s="124">
        <f t="shared" si="1"/>
        <v>191000</v>
      </c>
      <c r="H34" s="249" t="s">
        <v>123</v>
      </c>
      <c r="I34" s="126" t="s">
        <v>18</v>
      </c>
      <c r="J34" s="303" t="s">
        <v>491</v>
      </c>
      <c r="K34" s="788" t="s">
        <v>1069</v>
      </c>
      <c r="L34" s="126" t="s">
        <v>44</v>
      </c>
      <c r="M34" s="126"/>
      <c r="N34" s="81" t="s">
        <v>523</v>
      </c>
    </row>
    <row r="35" spans="1:15" x14ac:dyDescent="0.3">
      <c r="A35" s="137">
        <v>45581</v>
      </c>
      <c r="B35" s="138" t="s">
        <v>111</v>
      </c>
      <c r="C35" s="138" t="s">
        <v>112</v>
      </c>
      <c r="D35" s="139" t="s">
        <v>117</v>
      </c>
      <c r="E35" s="124">
        <v>9000</v>
      </c>
      <c r="F35" s="124"/>
      <c r="G35" s="124">
        <f t="shared" si="1"/>
        <v>182000</v>
      </c>
      <c r="H35" s="249" t="s">
        <v>123</v>
      </c>
      <c r="I35" s="126" t="s">
        <v>18</v>
      </c>
      <c r="J35" s="303" t="s">
        <v>491</v>
      </c>
      <c r="K35" s="788" t="s">
        <v>1069</v>
      </c>
      <c r="L35" s="126" t="s">
        <v>44</v>
      </c>
      <c r="M35" s="126"/>
      <c r="N35" s="81" t="s">
        <v>524</v>
      </c>
    </row>
    <row r="36" spans="1:15" s="80" customFormat="1" x14ac:dyDescent="0.3">
      <c r="A36" s="137">
        <v>45581</v>
      </c>
      <c r="B36" s="291" t="s">
        <v>111</v>
      </c>
      <c r="C36" s="291" t="s">
        <v>112</v>
      </c>
      <c r="D36" s="427" t="s">
        <v>117</v>
      </c>
      <c r="E36" s="124">
        <v>8000</v>
      </c>
      <c r="F36" s="124"/>
      <c r="G36" s="124">
        <f t="shared" si="1"/>
        <v>174000</v>
      </c>
      <c r="H36" s="249" t="s">
        <v>123</v>
      </c>
      <c r="I36" s="126" t="s">
        <v>18</v>
      </c>
      <c r="J36" s="303" t="s">
        <v>491</v>
      </c>
      <c r="K36" s="788" t="s">
        <v>1069</v>
      </c>
      <c r="L36" s="126" t="s">
        <v>44</v>
      </c>
      <c r="M36" s="126"/>
      <c r="N36" s="81" t="s">
        <v>525</v>
      </c>
    </row>
    <row r="37" spans="1:15" x14ac:dyDescent="0.3">
      <c r="A37" s="137">
        <v>45581</v>
      </c>
      <c r="B37" s="415" t="s">
        <v>492</v>
      </c>
      <c r="C37" s="138" t="s">
        <v>122</v>
      </c>
      <c r="D37" s="139" t="s">
        <v>117</v>
      </c>
      <c r="E37" s="124">
        <v>20000</v>
      </c>
      <c r="F37" s="124"/>
      <c r="G37" s="124">
        <f t="shared" si="1"/>
        <v>154000</v>
      </c>
      <c r="H37" s="249" t="s">
        <v>123</v>
      </c>
      <c r="I37" s="126" t="s">
        <v>18</v>
      </c>
      <c r="J37" s="303" t="s">
        <v>491</v>
      </c>
      <c r="K37" s="788" t="s">
        <v>1069</v>
      </c>
      <c r="L37" s="126" t="s">
        <v>44</v>
      </c>
      <c r="M37" s="126"/>
      <c r="N37" s="81"/>
    </row>
    <row r="38" spans="1:15" x14ac:dyDescent="0.3">
      <c r="A38" s="137">
        <v>45581</v>
      </c>
      <c r="B38" s="138" t="s">
        <v>156</v>
      </c>
      <c r="C38" s="138" t="s">
        <v>48</v>
      </c>
      <c r="D38" s="139" t="s">
        <v>117</v>
      </c>
      <c r="E38" s="124"/>
      <c r="F38" s="124">
        <v>-2000</v>
      </c>
      <c r="G38" s="124">
        <f t="shared" si="1"/>
        <v>152000</v>
      </c>
      <c r="H38" s="249" t="s">
        <v>123</v>
      </c>
      <c r="I38" s="126" t="s">
        <v>18</v>
      </c>
      <c r="J38" s="303" t="s">
        <v>491</v>
      </c>
      <c r="K38" s="788" t="s">
        <v>1069</v>
      </c>
      <c r="L38" s="126" t="s">
        <v>44</v>
      </c>
      <c r="M38" s="126"/>
      <c r="N38" s="81"/>
    </row>
    <row r="39" spans="1:15" x14ac:dyDescent="0.3">
      <c r="A39" s="137">
        <v>45581</v>
      </c>
      <c r="B39" s="138" t="s">
        <v>156</v>
      </c>
      <c r="C39" s="138" t="s">
        <v>48</v>
      </c>
      <c r="D39" s="139" t="s">
        <v>117</v>
      </c>
      <c r="E39" s="124"/>
      <c r="F39" s="124">
        <v>-84000</v>
      </c>
      <c r="G39" s="124">
        <f t="shared" si="1"/>
        <v>68000</v>
      </c>
      <c r="H39" s="249"/>
      <c r="I39" s="126"/>
      <c r="J39" s="303" t="s">
        <v>491</v>
      </c>
      <c r="K39" s="788" t="s">
        <v>1069</v>
      </c>
      <c r="L39" s="126" t="s">
        <v>44</v>
      </c>
      <c r="M39" s="126"/>
      <c r="N39" s="81"/>
    </row>
    <row r="40" spans="1:15" s="837" customFormat="1" x14ac:dyDescent="0.3">
      <c r="A40" s="820">
        <v>45582</v>
      </c>
      <c r="B40" s="827" t="s">
        <v>109</v>
      </c>
      <c r="C40" s="827" t="s">
        <v>48</v>
      </c>
      <c r="D40" s="828" t="s">
        <v>117</v>
      </c>
      <c r="E40" s="815"/>
      <c r="F40" s="815">
        <v>66000</v>
      </c>
      <c r="G40" s="805">
        <f t="shared" si="1"/>
        <v>134000</v>
      </c>
      <c r="H40" s="816" t="s">
        <v>123</v>
      </c>
      <c r="I40" s="817" t="s">
        <v>18</v>
      </c>
      <c r="J40" s="818" t="s">
        <v>516</v>
      </c>
      <c r="K40" s="788" t="s">
        <v>1069</v>
      </c>
      <c r="L40" s="817" t="s">
        <v>44</v>
      </c>
      <c r="M40" s="817"/>
      <c r="N40" s="824"/>
    </row>
    <row r="41" spans="1:15" x14ac:dyDescent="0.3">
      <c r="A41" s="137">
        <v>45582</v>
      </c>
      <c r="B41" s="138" t="s">
        <v>111</v>
      </c>
      <c r="C41" s="138" t="s">
        <v>112</v>
      </c>
      <c r="D41" s="139" t="s">
        <v>117</v>
      </c>
      <c r="E41" s="124">
        <v>10000</v>
      </c>
      <c r="F41" s="124"/>
      <c r="G41" s="124">
        <f t="shared" si="1"/>
        <v>124000</v>
      </c>
      <c r="H41" s="249" t="s">
        <v>123</v>
      </c>
      <c r="I41" s="126" t="s">
        <v>18</v>
      </c>
      <c r="J41" s="303" t="s">
        <v>516</v>
      </c>
      <c r="K41" s="788" t="s">
        <v>1069</v>
      </c>
      <c r="L41" s="126" t="s">
        <v>44</v>
      </c>
      <c r="M41" s="126"/>
      <c r="N41" s="81" t="s">
        <v>518</v>
      </c>
    </row>
    <row r="42" spans="1:15" x14ac:dyDescent="0.3">
      <c r="A42" s="137">
        <v>45582</v>
      </c>
      <c r="B42" s="138" t="s">
        <v>111</v>
      </c>
      <c r="C42" s="138" t="s">
        <v>112</v>
      </c>
      <c r="D42" s="139" t="s">
        <v>117</v>
      </c>
      <c r="E42" s="124">
        <v>18000</v>
      </c>
      <c r="F42" s="124"/>
      <c r="G42" s="124">
        <f t="shared" si="1"/>
        <v>106000</v>
      </c>
      <c r="H42" s="249" t="s">
        <v>123</v>
      </c>
      <c r="I42" s="126" t="s">
        <v>18</v>
      </c>
      <c r="J42" s="303" t="s">
        <v>516</v>
      </c>
      <c r="K42" s="788" t="s">
        <v>1069</v>
      </c>
      <c r="L42" s="126" t="s">
        <v>44</v>
      </c>
      <c r="M42" s="126"/>
      <c r="N42" s="81" t="s">
        <v>519</v>
      </c>
    </row>
    <row r="43" spans="1:15" x14ac:dyDescent="0.3">
      <c r="A43" s="137">
        <v>45582</v>
      </c>
      <c r="B43" s="138" t="s">
        <v>111</v>
      </c>
      <c r="C43" s="138" t="s">
        <v>112</v>
      </c>
      <c r="D43" s="139" t="s">
        <v>117</v>
      </c>
      <c r="E43" s="124">
        <v>8000</v>
      </c>
      <c r="F43" s="348"/>
      <c r="G43" s="124">
        <f t="shared" si="1"/>
        <v>98000</v>
      </c>
      <c r="H43" s="249" t="s">
        <v>123</v>
      </c>
      <c r="I43" s="126" t="s">
        <v>18</v>
      </c>
      <c r="J43" s="303" t="s">
        <v>516</v>
      </c>
      <c r="K43" s="788" t="s">
        <v>1069</v>
      </c>
      <c r="L43" s="126" t="s">
        <v>44</v>
      </c>
      <c r="M43" s="126"/>
      <c r="N43" s="81" t="s">
        <v>520</v>
      </c>
      <c r="O43" s="80"/>
    </row>
    <row r="44" spans="1:15" x14ac:dyDescent="0.3">
      <c r="A44" s="137">
        <v>45582</v>
      </c>
      <c r="B44" s="138" t="s">
        <v>111</v>
      </c>
      <c r="C44" s="138" t="s">
        <v>112</v>
      </c>
      <c r="D44" s="139" t="s">
        <v>117</v>
      </c>
      <c r="E44" s="124">
        <v>10000</v>
      </c>
      <c r="F44" s="348"/>
      <c r="G44" s="124">
        <f t="shared" si="1"/>
        <v>88000</v>
      </c>
      <c r="H44" s="249" t="s">
        <v>123</v>
      </c>
      <c r="I44" s="126" t="s">
        <v>18</v>
      </c>
      <c r="J44" s="303" t="s">
        <v>516</v>
      </c>
      <c r="K44" s="788" t="s">
        <v>1069</v>
      </c>
      <c r="L44" s="126" t="s">
        <v>44</v>
      </c>
      <c r="M44" s="126"/>
      <c r="N44" s="81" t="s">
        <v>521</v>
      </c>
      <c r="O44" s="80"/>
    </row>
    <row r="45" spans="1:15" x14ac:dyDescent="0.3">
      <c r="A45" s="137">
        <v>45582</v>
      </c>
      <c r="B45" s="138" t="s">
        <v>517</v>
      </c>
      <c r="C45" s="138" t="s">
        <v>122</v>
      </c>
      <c r="D45" s="139" t="s">
        <v>117</v>
      </c>
      <c r="E45" s="124">
        <v>20000</v>
      </c>
      <c r="F45" s="348"/>
      <c r="G45" s="124">
        <f t="shared" si="1"/>
        <v>68000</v>
      </c>
      <c r="H45" s="249" t="s">
        <v>123</v>
      </c>
      <c r="I45" s="126" t="s">
        <v>18</v>
      </c>
      <c r="J45" s="303" t="s">
        <v>516</v>
      </c>
      <c r="K45" s="788" t="s">
        <v>1069</v>
      </c>
      <c r="L45" s="126" t="s">
        <v>44</v>
      </c>
      <c r="M45" s="126"/>
      <c r="N45" s="81"/>
      <c r="O45" s="80"/>
    </row>
    <row r="46" spans="1:15" s="837" customFormat="1" ht="15.75" customHeight="1" x14ac:dyDescent="0.3">
      <c r="A46" s="820">
        <v>45583</v>
      </c>
      <c r="B46" s="827" t="s">
        <v>109</v>
      </c>
      <c r="C46" s="827" t="s">
        <v>48</v>
      </c>
      <c r="D46" s="828" t="s">
        <v>117</v>
      </c>
      <c r="E46" s="843"/>
      <c r="F46" s="844">
        <v>78000</v>
      </c>
      <c r="G46" s="805">
        <f t="shared" si="1"/>
        <v>146000</v>
      </c>
      <c r="H46" s="816" t="s">
        <v>123</v>
      </c>
      <c r="I46" s="817" t="s">
        <v>18</v>
      </c>
      <c r="J46" s="818" t="s">
        <v>535</v>
      </c>
      <c r="K46" s="788" t="s">
        <v>1069</v>
      </c>
      <c r="L46" s="817" t="s">
        <v>44</v>
      </c>
      <c r="M46" s="817"/>
      <c r="N46" s="824"/>
    </row>
    <row r="47" spans="1:15" s="80" customFormat="1" ht="15.75" customHeight="1" x14ac:dyDescent="0.3">
      <c r="A47" s="137">
        <v>45583</v>
      </c>
      <c r="B47" s="291" t="s">
        <v>111</v>
      </c>
      <c r="C47" s="291" t="s">
        <v>112</v>
      </c>
      <c r="D47" s="427" t="s">
        <v>117</v>
      </c>
      <c r="E47" s="142">
        <v>10000</v>
      </c>
      <c r="F47" s="851"/>
      <c r="G47" s="124">
        <f t="shared" si="1"/>
        <v>136000</v>
      </c>
      <c r="H47" s="249" t="s">
        <v>123</v>
      </c>
      <c r="I47" s="126" t="s">
        <v>18</v>
      </c>
      <c r="J47" s="303" t="s">
        <v>535</v>
      </c>
      <c r="K47" s="788" t="s">
        <v>1069</v>
      </c>
      <c r="L47" s="126" t="s">
        <v>44</v>
      </c>
      <c r="M47" s="795"/>
      <c r="N47" s="81" t="s">
        <v>538</v>
      </c>
    </row>
    <row r="48" spans="1:15" ht="15.75" customHeight="1" x14ac:dyDescent="0.3">
      <c r="A48" s="137">
        <v>45583</v>
      </c>
      <c r="B48" s="138" t="s">
        <v>111</v>
      </c>
      <c r="C48" s="138" t="s">
        <v>112</v>
      </c>
      <c r="D48" s="139" t="s">
        <v>117</v>
      </c>
      <c r="E48" s="142">
        <v>30000</v>
      </c>
      <c r="F48" s="129"/>
      <c r="G48" s="124">
        <f t="shared" si="1"/>
        <v>106000</v>
      </c>
      <c r="H48" s="249" t="s">
        <v>123</v>
      </c>
      <c r="I48" s="126" t="s">
        <v>18</v>
      </c>
      <c r="J48" s="303" t="s">
        <v>535</v>
      </c>
      <c r="K48" s="788" t="s">
        <v>1069</v>
      </c>
      <c r="L48" s="126" t="s">
        <v>44</v>
      </c>
      <c r="M48" s="126"/>
      <c r="N48" s="81" t="s">
        <v>539</v>
      </c>
    </row>
    <row r="49" spans="1:14" ht="15.75" customHeight="1" x14ac:dyDescent="0.3">
      <c r="A49" s="137">
        <v>45583</v>
      </c>
      <c r="B49" s="138" t="s">
        <v>111</v>
      </c>
      <c r="C49" s="138" t="s">
        <v>112</v>
      </c>
      <c r="D49" s="139" t="s">
        <v>117</v>
      </c>
      <c r="E49" s="142">
        <v>18000</v>
      </c>
      <c r="F49" s="129"/>
      <c r="G49" s="124">
        <f t="shared" si="1"/>
        <v>88000</v>
      </c>
      <c r="H49" s="249" t="s">
        <v>123</v>
      </c>
      <c r="I49" s="126" t="s">
        <v>18</v>
      </c>
      <c r="J49" s="303" t="s">
        <v>535</v>
      </c>
      <c r="K49" s="788" t="s">
        <v>1069</v>
      </c>
      <c r="L49" s="126" t="s">
        <v>44</v>
      </c>
      <c r="M49" s="126"/>
      <c r="N49" s="81" t="s">
        <v>540</v>
      </c>
    </row>
    <row r="50" spans="1:14" ht="15.75" customHeight="1" x14ac:dyDescent="0.3">
      <c r="A50" s="137">
        <v>45583</v>
      </c>
      <c r="B50" s="138" t="s">
        <v>536</v>
      </c>
      <c r="C50" s="138" t="s">
        <v>122</v>
      </c>
      <c r="D50" s="139" t="s">
        <v>117</v>
      </c>
      <c r="E50" s="142">
        <v>15000</v>
      </c>
      <c r="F50" s="129"/>
      <c r="G50" s="124">
        <f t="shared" si="1"/>
        <v>73000</v>
      </c>
      <c r="H50" s="249" t="s">
        <v>123</v>
      </c>
      <c r="I50" s="126" t="s">
        <v>18</v>
      </c>
      <c r="J50" s="303" t="s">
        <v>535</v>
      </c>
      <c r="K50" s="788" t="s">
        <v>1069</v>
      </c>
      <c r="L50" s="126" t="s">
        <v>44</v>
      </c>
      <c r="M50" s="126"/>
      <c r="N50" s="81"/>
    </row>
    <row r="51" spans="1:14" ht="15.75" customHeight="1" x14ac:dyDescent="0.3">
      <c r="A51" s="137">
        <v>45583</v>
      </c>
      <c r="B51" s="138" t="s">
        <v>537</v>
      </c>
      <c r="C51" s="138" t="s">
        <v>122</v>
      </c>
      <c r="D51" s="139" t="s">
        <v>117</v>
      </c>
      <c r="E51" s="142">
        <v>5000</v>
      </c>
      <c r="F51" s="129"/>
      <c r="G51" s="124">
        <f t="shared" si="1"/>
        <v>68000</v>
      </c>
      <c r="H51" s="249" t="s">
        <v>123</v>
      </c>
      <c r="I51" s="126" t="s">
        <v>18</v>
      </c>
      <c r="J51" s="303" t="s">
        <v>535</v>
      </c>
      <c r="K51" s="788" t="s">
        <v>1069</v>
      </c>
      <c r="L51" s="126" t="s">
        <v>44</v>
      </c>
      <c r="M51" s="126"/>
      <c r="N51" s="81"/>
    </row>
    <row r="52" spans="1:14" s="837" customFormat="1" ht="15.75" customHeight="1" x14ac:dyDescent="0.3">
      <c r="A52" s="820">
        <v>45586</v>
      </c>
      <c r="B52" s="827" t="s">
        <v>109</v>
      </c>
      <c r="C52" s="827" t="s">
        <v>48</v>
      </c>
      <c r="D52" s="828" t="s">
        <v>117</v>
      </c>
      <c r="E52" s="843"/>
      <c r="F52" s="844">
        <v>54000</v>
      </c>
      <c r="G52" s="805">
        <f t="shared" si="1"/>
        <v>122000</v>
      </c>
      <c r="H52" s="816" t="s">
        <v>123</v>
      </c>
      <c r="I52" s="817" t="s">
        <v>18</v>
      </c>
      <c r="J52" s="818" t="s">
        <v>574</v>
      </c>
      <c r="K52" s="788" t="s">
        <v>1069</v>
      </c>
      <c r="L52" s="817" t="s">
        <v>44</v>
      </c>
      <c r="M52" s="817"/>
      <c r="N52" s="824"/>
    </row>
    <row r="53" spans="1:14" ht="15.75" customHeight="1" x14ac:dyDescent="0.3">
      <c r="A53" s="137">
        <v>45586</v>
      </c>
      <c r="B53" s="138" t="s">
        <v>111</v>
      </c>
      <c r="C53" s="138" t="s">
        <v>112</v>
      </c>
      <c r="D53" s="139" t="s">
        <v>117</v>
      </c>
      <c r="E53" s="142">
        <v>11000</v>
      </c>
      <c r="F53" s="129"/>
      <c r="G53" s="124">
        <f t="shared" si="1"/>
        <v>111000</v>
      </c>
      <c r="H53" s="249" t="s">
        <v>123</v>
      </c>
      <c r="I53" s="126" t="s">
        <v>18</v>
      </c>
      <c r="J53" s="303" t="s">
        <v>574</v>
      </c>
      <c r="K53" s="788" t="s">
        <v>1069</v>
      </c>
      <c r="L53" s="126" t="s">
        <v>44</v>
      </c>
      <c r="M53" s="126"/>
      <c r="N53" s="81" t="s">
        <v>590</v>
      </c>
    </row>
    <row r="54" spans="1:14" ht="15.75" customHeight="1" x14ac:dyDescent="0.3">
      <c r="A54" s="137">
        <v>45586</v>
      </c>
      <c r="B54" s="138" t="s">
        <v>111</v>
      </c>
      <c r="C54" s="138" t="s">
        <v>112</v>
      </c>
      <c r="D54" s="139" t="s">
        <v>117</v>
      </c>
      <c r="E54" s="142">
        <v>8000</v>
      </c>
      <c r="F54" s="129"/>
      <c r="G54" s="124">
        <f t="shared" si="1"/>
        <v>103000</v>
      </c>
      <c r="H54" s="249" t="s">
        <v>123</v>
      </c>
      <c r="I54" s="126" t="s">
        <v>18</v>
      </c>
      <c r="J54" s="303" t="s">
        <v>574</v>
      </c>
      <c r="K54" s="788" t="s">
        <v>1069</v>
      </c>
      <c r="L54" s="126" t="s">
        <v>44</v>
      </c>
      <c r="M54" s="126"/>
      <c r="N54" s="81" t="s">
        <v>591</v>
      </c>
    </row>
    <row r="55" spans="1:14" ht="15.75" customHeight="1" x14ac:dyDescent="0.3">
      <c r="A55" s="137">
        <v>45586</v>
      </c>
      <c r="B55" s="138" t="s">
        <v>111</v>
      </c>
      <c r="C55" s="138" t="s">
        <v>112</v>
      </c>
      <c r="D55" s="139" t="s">
        <v>117</v>
      </c>
      <c r="E55" s="142">
        <v>13000</v>
      </c>
      <c r="F55" s="129"/>
      <c r="G55" s="124">
        <f t="shared" si="1"/>
        <v>90000</v>
      </c>
      <c r="H55" s="249" t="s">
        <v>123</v>
      </c>
      <c r="I55" s="126" t="s">
        <v>18</v>
      </c>
      <c r="J55" s="303" t="s">
        <v>574</v>
      </c>
      <c r="K55" s="788" t="s">
        <v>1069</v>
      </c>
      <c r="L55" s="126" t="s">
        <v>44</v>
      </c>
      <c r="M55" s="126"/>
      <c r="N55" s="81" t="s">
        <v>592</v>
      </c>
    </row>
    <row r="56" spans="1:14" ht="15.75" customHeight="1" x14ac:dyDescent="0.3">
      <c r="A56" s="137">
        <v>45586</v>
      </c>
      <c r="B56" s="138" t="s">
        <v>588</v>
      </c>
      <c r="C56" s="138" t="s">
        <v>122</v>
      </c>
      <c r="D56" s="139" t="s">
        <v>117</v>
      </c>
      <c r="E56" s="142">
        <v>12000</v>
      </c>
      <c r="F56" s="129"/>
      <c r="G56" s="124">
        <f t="shared" si="1"/>
        <v>78000</v>
      </c>
      <c r="H56" s="249" t="s">
        <v>123</v>
      </c>
      <c r="I56" s="126" t="s">
        <v>18</v>
      </c>
      <c r="J56" s="303" t="s">
        <v>574</v>
      </c>
      <c r="K56" s="788" t="s">
        <v>1069</v>
      </c>
      <c r="L56" s="126" t="s">
        <v>44</v>
      </c>
      <c r="M56" s="126"/>
      <c r="N56" s="81"/>
    </row>
    <row r="57" spans="1:14" ht="15.75" customHeight="1" x14ac:dyDescent="0.3">
      <c r="A57" s="137">
        <v>45586</v>
      </c>
      <c r="B57" s="138" t="s">
        <v>589</v>
      </c>
      <c r="C57" s="138" t="s">
        <v>122</v>
      </c>
      <c r="D57" s="139" t="s">
        <v>117</v>
      </c>
      <c r="E57" s="142">
        <v>8000</v>
      </c>
      <c r="F57" s="129"/>
      <c r="G57" s="124">
        <f t="shared" si="1"/>
        <v>70000</v>
      </c>
      <c r="H57" s="249" t="s">
        <v>123</v>
      </c>
      <c r="I57" s="126" t="s">
        <v>18</v>
      </c>
      <c r="J57" s="303" t="s">
        <v>574</v>
      </c>
      <c r="K57" s="788" t="s">
        <v>1069</v>
      </c>
      <c r="L57" s="126" t="s">
        <v>44</v>
      </c>
      <c r="M57" s="126"/>
      <c r="N57" s="81"/>
    </row>
    <row r="58" spans="1:14" s="80" customFormat="1" ht="15.75" customHeight="1" x14ac:dyDescent="0.3">
      <c r="A58" s="137">
        <v>45586</v>
      </c>
      <c r="B58" s="291" t="s">
        <v>156</v>
      </c>
      <c r="C58" s="291" t="s">
        <v>48</v>
      </c>
      <c r="D58" s="427" t="s">
        <v>117</v>
      </c>
      <c r="E58" s="142"/>
      <c r="F58" s="129">
        <v>-2000</v>
      </c>
      <c r="G58" s="124">
        <f t="shared" si="1"/>
        <v>68000</v>
      </c>
      <c r="H58" s="249" t="s">
        <v>123</v>
      </c>
      <c r="I58" s="126" t="s">
        <v>18</v>
      </c>
      <c r="J58" s="303" t="s">
        <v>574</v>
      </c>
      <c r="K58" s="788" t="s">
        <v>1069</v>
      </c>
      <c r="L58" s="126" t="s">
        <v>44</v>
      </c>
      <c r="M58" s="126"/>
      <c r="N58" s="81"/>
    </row>
    <row r="59" spans="1:14" s="837" customFormat="1" ht="15.75" customHeight="1" x14ac:dyDescent="0.3">
      <c r="A59" s="820">
        <v>45587</v>
      </c>
      <c r="B59" s="827" t="s">
        <v>109</v>
      </c>
      <c r="C59" s="827" t="s">
        <v>48</v>
      </c>
      <c r="D59" s="828" t="s">
        <v>117</v>
      </c>
      <c r="E59" s="843"/>
      <c r="F59" s="844">
        <v>64000</v>
      </c>
      <c r="G59" s="805">
        <f t="shared" si="1"/>
        <v>132000</v>
      </c>
      <c r="H59" s="816" t="s">
        <v>123</v>
      </c>
      <c r="I59" s="817" t="s">
        <v>18</v>
      </c>
      <c r="J59" s="818" t="s">
        <v>593</v>
      </c>
      <c r="K59" s="788" t="s">
        <v>1069</v>
      </c>
      <c r="L59" s="817" t="s">
        <v>44</v>
      </c>
      <c r="M59" s="817"/>
      <c r="N59" s="824"/>
    </row>
    <row r="60" spans="1:14" ht="15.75" customHeight="1" x14ac:dyDescent="0.3">
      <c r="A60" s="137">
        <v>45587</v>
      </c>
      <c r="B60" s="138" t="s">
        <v>111</v>
      </c>
      <c r="C60" s="138" t="s">
        <v>112</v>
      </c>
      <c r="D60" s="139" t="s">
        <v>117</v>
      </c>
      <c r="E60" s="142">
        <v>18000</v>
      </c>
      <c r="F60" s="129"/>
      <c r="G60" s="124">
        <f t="shared" si="1"/>
        <v>114000</v>
      </c>
      <c r="H60" s="249" t="s">
        <v>123</v>
      </c>
      <c r="I60" s="126" t="s">
        <v>18</v>
      </c>
      <c r="J60" s="303" t="s">
        <v>593</v>
      </c>
      <c r="K60" s="788" t="s">
        <v>1069</v>
      </c>
      <c r="L60" s="126" t="s">
        <v>44</v>
      </c>
      <c r="M60" s="126"/>
      <c r="N60" s="81" t="s">
        <v>607</v>
      </c>
    </row>
    <row r="61" spans="1:14" ht="15.75" customHeight="1" x14ac:dyDescent="0.3">
      <c r="A61" s="137">
        <v>45587</v>
      </c>
      <c r="B61" s="138" t="s">
        <v>111</v>
      </c>
      <c r="C61" s="138" t="s">
        <v>112</v>
      </c>
      <c r="D61" s="139" t="s">
        <v>117</v>
      </c>
      <c r="E61" s="142">
        <v>18000</v>
      </c>
      <c r="F61" s="129"/>
      <c r="G61" s="124">
        <f t="shared" si="1"/>
        <v>96000</v>
      </c>
      <c r="H61" s="249" t="s">
        <v>123</v>
      </c>
      <c r="I61" s="126" t="s">
        <v>18</v>
      </c>
      <c r="J61" s="303" t="s">
        <v>593</v>
      </c>
      <c r="K61" s="788" t="s">
        <v>1069</v>
      </c>
      <c r="L61" s="126" t="s">
        <v>44</v>
      </c>
      <c r="M61" s="126"/>
      <c r="N61" s="81" t="s">
        <v>608</v>
      </c>
    </row>
    <row r="62" spans="1:14" ht="15.75" customHeight="1" x14ac:dyDescent="0.3">
      <c r="A62" s="137">
        <v>45587</v>
      </c>
      <c r="B62" s="138" t="s">
        <v>111</v>
      </c>
      <c r="C62" s="138" t="s">
        <v>112</v>
      </c>
      <c r="D62" s="139" t="s">
        <v>117</v>
      </c>
      <c r="E62" s="142">
        <v>7000</v>
      </c>
      <c r="F62" s="129"/>
      <c r="G62" s="124">
        <f t="shared" si="1"/>
        <v>89000</v>
      </c>
      <c r="H62" s="249" t="s">
        <v>123</v>
      </c>
      <c r="I62" s="126" t="s">
        <v>18</v>
      </c>
      <c r="J62" s="303" t="s">
        <v>593</v>
      </c>
      <c r="K62" s="788" t="s">
        <v>1069</v>
      </c>
      <c r="L62" s="126" t="s">
        <v>44</v>
      </c>
      <c r="M62" s="126"/>
      <c r="N62" s="81" t="s">
        <v>609</v>
      </c>
    </row>
    <row r="63" spans="1:14" ht="15.75" customHeight="1" x14ac:dyDescent="0.3">
      <c r="A63" s="137">
        <v>45587</v>
      </c>
      <c r="B63" s="138" t="s">
        <v>605</v>
      </c>
      <c r="C63" s="138" t="s">
        <v>122</v>
      </c>
      <c r="D63" s="139" t="s">
        <v>117</v>
      </c>
      <c r="E63" s="142">
        <v>10000</v>
      </c>
      <c r="F63" s="129"/>
      <c r="G63" s="124">
        <f t="shared" si="1"/>
        <v>79000</v>
      </c>
      <c r="H63" s="249" t="s">
        <v>123</v>
      </c>
      <c r="I63" s="126" t="s">
        <v>18</v>
      </c>
      <c r="J63" s="303" t="s">
        <v>593</v>
      </c>
      <c r="K63" s="788" t="s">
        <v>1069</v>
      </c>
      <c r="L63" s="126" t="s">
        <v>44</v>
      </c>
      <c r="M63" s="126"/>
      <c r="N63" s="81"/>
    </row>
    <row r="64" spans="1:14" s="80" customFormat="1" ht="15.75" customHeight="1" x14ac:dyDescent="0.3">
      <c r="A64" s="137">
        <v>45587</v>
      </c>
      <c r="B64" s="291" t="s">
        <v>606</v>
      </c>
      <c r="C64" s="291" t="s">
        <v>122</v>
      </c>
      <c r="D64" s="427" t="s">
        <v>117</v>
      </c>
      <c r="E64" s="142">
        <v>10000</v>
      </c>
      <c r="F64" s="129"/>
      <c r="G64" s="124">
        <f t="shared" si="1"/>
        <v>69000</v>
      </c>
      <c r="H64" s="249" t="s">
        <v>123</v>
      </c>
      <c r="I64" s="126" t="s">
        <v>18</v>
      </c>
      <c r="J64" s="303" t="s">
        <v>593</v>
      </c>
      <c r="K64" s="788" t="s">
        <v>1069</v>
      </c>
      <c r="L64" s="126" t="s">
        <v>44</v>
      </c>
      <c r="M64" s="126"/>
      <c r="N64" s="81"/>
    </row>
    <row r="65" spans="1:14" ht="15.75" customHeight="1" x14ac:dyDescent="0.3">
      <c r="A65" s="137">
        <v>45587</v>
      </c>
      <c r="B65" s="138" t="s">
        <v>156</v>
      </c>
      <c r="C65" s="138" t="s">
        <v>48</v>
      </c>
      <c r="D65" s="139" t="s">
        <v>117</v>
      </c>
      <c r="E65" s="142"/>
      <c r="F65" s="129">
        <v>-1000</v>
      </c>
      <c r="G65" s="124">
        <f t="shared" si="1"/>
        <v>68000</v>
      </c>
      <c r="H65" s="249" t="s">
        <v>123</v>
      </c>
      <c r="I65" s="126" t="s">
        <v>18</v>
      </c>
      <c r="J65" s="303" t="s">
        <v>593</v>
      </c>
      <c r="K65" s="788" t="s">
        <v>1069</v>
      </c>
      <c r="L65" s="126" t="s">
        <v>44</v>
      </c>
      <c r="M65" s="126"/>
      <c r="N65" s="81"/>
    </row>
    <row r="66" spans="1:14" s="837" customFormat="1" ht="15.75" customHeight="1" x14ac:dyDescent="0.3">
      <c r="A66" s="820">
        <v>45588</v>
      </c>
      <c r="B66" s="827" t="s">
        <v>109</v>
      </c>
      <c r="C66" s="827" t="s">
        <v>48</v>
      </c>
      <c r="D66" s="828" t="s">
        <v>117</v>
      </c>
      <c r="E66" s="843"/>
      <c r="F66" s="844">
        <v>534000</v>
      </c>
      <c r="G66" s="815">
        <f t="shared" si="1"/>
        <v>602000</v>
      </c>
      <c r="H66" s="816" t="s">
        <v>123</v>
      </c>
      <c r="I66" s="817" t="s">
        <v>18</v>
      </c>
      <c r="J66" s="818" t="s">
        <v>625</v>
      </c>
      <c r="K66" s="788" t="s">
        <v>1069</v>
      </c>
      <c r="L66" s="817" t="s">
        <v>44</v>
      </c>
      <c r="M66" s="817"/>
      <c r="N66" s="824"/>
    </row>
    <row r="67" spans="1:14" s="80" customFormat="1" ht="15.75" customHeight="1" x14ac:dyDescent="0.3">
      <c r="A67" s="137">
        <v>45588</v>
      </c>
      <c r="B67" s="291" t="s">
        <v>111</v>
      </c>
      <c r="C67" s="291" t="s">
        <v>112</v>
      </c>
      <c r="D67" s="427" t="s">
        <v>117</v>
      </c>
      <c r="E67" s="142">
        <v>10000</v>
      </c>
      <c r="F67" s="129"/>
      <c r="G67" s="124">
        <f t="shared" si="1"/>
        <v>592000</v>
      </c>
      <c r="H67" s="249" t="s">
        <v>123</v>
      </c>
      <c r="I67" s="126" t="s">
        <v>18</v>
      </c>
      <c r="J67" s="303" t="s">
        <v>867</v>
      </c>
      <c r="K67" s="788" t="s">
        <v>1069</v>
      </c>
      <c r="L67" s="126" t="s">
        <v>958</v>
      </c>
      <c r="M67" s="126"/>
      <c r="N67" s="81" t="s">
        <v>874</v>
      </c>
    </row>
    <row r="68" spans="1:14" s="80" customFormat="1" ht="15.75" customHeight="1" x14ac:dyDescent="0.3">
      <c r="A68" s="137">
        <v>45588</v>
      </c>
      <c r="B68" s="291" t="s">
        <v>853</v>
      </c>
      <c r="C68" s="291"/>
      <c r="D68" s="427"/>
      <c r="E68" s="142"/>
      <c r="F68" s="129"/>
      <c r="G68" s="124">
        <f t="shared" si="1"/>
        <v>592000</v>
      </c>
      <c r="H68" s="249" t="s">
        <v>123</v>
      </c>
      <c r="I68" s="126" t="s">
        <v>18</v>
      </c>
      <c r="J68" s="303" t="s">
        <v>868</v>
      </c>
      <c r="K68" s="788" t="s">
        <v>1069</v>
      </c>
      <c r="L68" s="126" t="s">
        <v>958</v>
      </c>
      <c r="M68" s="126"/>
      <c r="N68" s="81" t="s">
        <v>875</v>
      </c>
    </row>
    <row r="69" spans="1:14" s="80" customFormat="1" ht="15.75" customHeight="1" x14ac:dyDescent="0.3">
      <c r="A69" s="137">
        <v>45588</v>
      </c>
      <c r="B69" s="291" t="s">
        <v>111</v>
      </c>
      <c r="C69" s="291" t="s">
        <v>112</v>
      </c>
      <c r="D69" s="427" t="s">
        <v>117</v>
      </c>
      <c r="E69" s="142">
        <v>4000</v>
      </c>
      <c r="F69" s="129"/>
      <c r="G69" s="124">
        <f t="shared" si="1"/>
        <v>588000</v>
      </c>
      <c r="H69" s="249" t="s">
        <v>123</v>
      </c>
      <c r="I69" s="126" t="s">
        <v>18</v>
      </c>
      <c r="J69" s="303" t="s">
        <v>625</v>
      </c>
      <c r="K69" s="788" t="s">
        <v>1069</v>
      </c>
      <c r="L69" s="126" t="s">
        <v>958</v>
      </c>
      <c r="M69" s="126"/>
      <c r="N69" s="81" t="s">
        <v>876</v>
      </c>
    </row>
    <row r="70" spans="1:14" s="80" customFormat="1" ht="15.75" customHeight="1" x14ac:dyDescent="0.3">
      <c r="A70" s="137">
        <v>45588</v>
      </c>
      <c r="B70" s="291" t="s">
        <v>854</v>
      </c>
      <c r="C70" s="291" t="s">
        <v>323</v>
      </c>
      <c r="D70" s="427" t="s">
        <v>117</v>
      </c>
      <c r="E70" s="142">
        <v>60000</v>
      </c>
      <c r="F70" s="129"/>
      <c r="G70" s="124">
        <f t="shared" si="1"/>
        <v>528000</v>
      </c>
      <c r="H70" s="249" t="s">
        <v>123</v>
      </c>
      <c r="I70" s="126" t="s">
        <v>18</v>
      </c>
      <c r="J70" s="303" t="s">
        <v>868</v>
      </c>
      <c r="K70" s="788" t="s">
        <v>1069</v>
      </c>
      <c r="L70" s="126" t="s">
        <v>958</v>
      </c>
      <c r="M70" s="126"/>
      <c r="N70" s="81"/>
    </row>
    <row r="71" spans="1:14" s="80" customFormat="1" ht="15.75" customHeight="1" x14ac:dyDescent="0.3">
      <c r="A71" s="137">
        <v>45588</v>
      </c>
      <c r="B71" s="291" t="s">
        <v>855</v>
      </c>
      <c r="C71" s="291" t="s">
        <v>323</v>
      </c>
      <c r="D71" s="427" t="s">
        <v>117</v>
      </c>
      <c r="E71" s="142">
        <v>24000</v>
      </c>
      <c r="F71" s="129"/>
      <c r="G71" s="124">
        <f t="shared" si="1"/>
        <v>504000</v>
      </c>
      <c r="H71" s="249" t="s">
        <v>123</v>
      </c>
      <c r="I71" s="126" t="s">
        <v>18</v>
      </c>
      <c r="J71" s="303" t="s">
        <v>869</v>
      </c>
      <c r="K71" s="788" t="s">
        <v>1069</v>
      </c>
      <c r="L71" s="126" t="s">
        <v>958</v>
      </c>
      <c r="M71" s="126"/>
      <c r="N71" s="81"/>
    </row>
    <row r="72" spans="1:14" s="80" customFormat="1" ht="15.75" customHeight="1" x14ac:dyDescent="0.3">
      <c r="A72" s="137" t="s">
        <v>856</v>
      </c>
      <c r="B72" s="291" t="s">
        <v>857</v>
      </c>
      <c r="C72" s="291" t="s">
        <v>323</v>
      </c>
      <c r="D72" s="427" t="s">
        <v>117</v>
      </c>
      <c r="E72" s="142">
        <v>26000</v>
      </c>
      <c r="F72" s="129"/>
      <c r="G72" s="124">
        <f t="shared" si="1"/>
        <v>478000</v>
      </c>
      <c r="H72" s="249" t="s">
        <v>123</v>
      </c>
      <c r="I72" s="126" t="s">
        <v>18</v>
      </c>
      <c r="J72" s="303" t="s">
        <v>625</v>
      </c>
      <c r="K72" s="788" t="s">
        <v>1069</v>
      </c>
      <c r="L72" s="126" t="s">
        <v>958</v>
      </c>
      <c r="M72" s="126"/>
      <c r="N72" s="81"/>
    </row>
    <row r="73" spans="1:14" s="80" customFormat="1" ht="15.75" customHeight="1" x14ac:dyDescent="0.3">
      <c r="A73" s="137">
        <v>45589</v>
      </c>
      <c r="B73" s="291" t="s">
        <v>111</v>
      </c>
      <c r="C73" s="291" t="s">
        <v>112</v>
      </c>
      <c r="D73" s="427" t="s">
        <v>117</v>
      </c>
      <c r="E73" s="142">
        <v>20000</v>
      </c>
      <c r="F73" s="129"/>
      <c r="G73" s="124">
        <f t="shared" si="1"/>
        <v>458000</v>
      </c>
      <c r="H73" s="249" t="s">
        <v>123</v>
      </c>
      <c r="I73" s="126" t="s">
        <v>18</v>
      </c>
      <c r="J73" s="303" t="s">
        <v>625</v>
      </c>
      <c r="K73" s="788" t="s">
        <v>1069</v>
      </c>
      <c r="L73" s="126" t="s">
        <v>958</v>
      </c>
      <c r="M73" s="126"/>
      <c r="N73" s="81" t="s">
        <v>878</v>
      </c>
    </row>
    <row r="74" spans="1:14" s="80" customFormat="1" ht="15.75" customHeight="1" x14ac:dyDescent="0.3">
      <c r="A74" s="137">
        <v>45589</v>
      </c>
      <c r="B74" s="291" t="s">
        <v>111</v>
      </c>
      <c r="C74" s="291" t="s">
        <v>112</v>
      </c>
      <c r="D74" s="427" t="s">
        <v>117</v>
      </c>
      <c r="E74" s="142">
        <v>20000</v>
      </c>
      <c r="F74" s="129"/>
      <c r="G74" s="124">
        <f t="shared" si="1"/>
        <v>438000</v>
      </c>
      <c r="H74" s="249" t="s">
        <v>123</v>
      </c>
      <c r="I74" s="126" t="s">
        <v>18</v>
      </c>
      <c r="J74" s="303" t="s">
        <v>625</v>
      </c>
      <c r="K74" s="788" t="s">
        <v>1069</v>
      </c>
      <c r="L74" s="126" t="s">
        <v>958</v>
      </c>
      <c r="M74" s="126"/>
      <c r="N74" s="81" t="s">
        <v>879</v>
      </c>
    </row>
    <row r="75" spans="1:14" s="80" customFormat="1" ht="15.75" customHeight="1" x14ac:dyDescent="0.3">
      <c r="A75" s="137">
        <v>45589</v>
      </c>
      <c r="B75" s="291" t="s">
        <v>111</v>
      </c>
      <c r="C75" s="291" t="s">
        <v>112</v>
      </c>
      <c r="D75" s="427" t="s">
        <v>117</v>
      </c>
      <c r="E75" s="142">
        <v>35000</v>
      </c>
      <c r="F75" s="129"/>
      <c r="G75" s="124">
        <f t="shared" si="1"/>
        <v>403000</v>
      </c>
      <c r="H75" s="249" t="s">
        <v>123</v>
      </c>
      <c r="I75" s="126" t="s">
        <v>18</v>
      </c>
      <c r="J75" s="303" t="s">
        <v>625</v>
      </c>
      <c r="K75" s="788" t="s">
        <v>1069</v>
      </c>
      <c r="L75" s="126" t="s">
        <v>958</v>
      </c>
      <c r="M75" s="126"/>
      <c r="N75" s="81" t="s">
        <v>877</v>
      </c>
    </row>
    <row r="76" spans="1:14" s="80" customFormat="1" ht="15.75" customHeight="1" x14ac:dyDescent="0.3">
      <c r="A76" s="137">
        <v>45589</v>
      </c>
      <c r="B76" s="291" t="s">
        <v>111</v>
      </c>
      <c r="C76" s="291" t="s">
        <v>112</v>
      </c>
      <c r="D76" s="427" t="s">
        <v>117</v>
      </c>
      <c r="E76" s="142">
        <v>3000</v>
      </c>
      <c r="F76" s="129"/>
      <c r="G76" s="124">
        <f t="shared" si="1"/>
        <v>400000</v>
      </c>
      <c r="H76" s="249" t="s">
        <v>123</v>
      </c>
      <c r="I76" s="126" t="s">
        <v>18</v>
      </c>
      <c r="J76" s="303" t="s">
        <v>625</v>
      </c>
      <c r="K76" s="788" t="s">
        <v>1069</v>
      </c>
      <c r="L76" s="126" t="s">
        <v>958</v>
      </c>
      <c r="M76" s="126"/>
      <c r="N76" s="81" t="s">
        <v>880</v>
      </c>
    </row>
    <row r="77" spans="1:14" s="80" customFormat="1" ht="15.75" customHeight="1" x14ac:dyDescent="0.3">
      <c r="A77" s="137">
        <v>45589</v>
      </c>
      <c r="B77" s="291" t="s">
        <v>858</v>
      </c>
      <c r="C77" s="291" t="s">
        <v>323</v>
      </c>
      <c r="D77" s="427" t="s">
        <v>117</v>
      </c>
      <c r="E77" s="142">
        <v>20000</v>
      </c>
      <c r="F77" s="129"/>
      <c r="G77" s="124">
        <f t="shared" si="1"/>
        <v>380000</v>
      </c>
      <c r="H77" s="249" t="s">
        <v>123</v>
      </c>
      <c r="I77" s="126" t="s">
        <v>18</v>
      </c>
      <c r="J77" s="303" t="s">
        <v>625</v>
      </c>
      <c r="K77" s="788" t="s">
        <v>1069</v>
      </c>
      <c r="L77" s="126" t="s">
        <v>958</v>
      </c>
      <c r="M77" s="126"/>
      <c r="N77" s="81"/>
    </row>
    <row r="78" spans="1:14" s="80" customFormat="1" ht="15.75" customHeight="1" x14ac:dyDescent="0.3">
      <c r="A78" s="137">
        <v>45589</v>
      </c>
      <c r="B78" s="291" t="s">
        <v>859</v>
      </c>
      <c r="C78" s="291" t="s">
        <v>323</v>
      </c>
      <c r="D78" s="427" t="s">
        <v>117</v>
      </c>
      <c r="E78" s="142">
        <v>15000</v>
      </c>
      <c r="F78" s="129"/>
      <c r="G78" s="124">
        <f t="shared" si="1"/>
        <v>365000</v>
      </c>
      <c r="H78" s="249" t="s">
        <v>123</v>
      </c>
      <c r="I78" s="126" t="s">
        <v>18</v>
      </c>
      <c r="J78" s="303" t="s">
        <v>625</v>
      </c>
      <c r="K78" s="788" t="s">
        <v>1069</v>
      </c>
      <c r="L78" s="126" t="s">
        <v>958</v>
      </c>
      <c r="M78" s="126"/>
      <c r="N78" s="81"/>
    </row>
    <row r="79" spans="1:14" s="80" customFormat="1" ht="15.75" customHeight="1" x14ac:dyDescent="0.3">
      <c r="A79" s="137">
        <v>45589</v>
      </c>
      <c r="B79" s="291" t="s">
        <v>866</v>
      </c>
      <c r="C79" s="291" t="s">
        <v>323</v>
      </c>
      <c r="D79" s="427" t="s">
        <v>117</v>
      </c>
      <c r="E79" s="142">
        <v>10000</v>
      </c>
      <c r="F79" s="129"/>
      <c r="G79" s="124">
        <f t="shared" si="1"/>
        <v>355000</v>
      </c>
      <c r="H79" s="249" t="s">
        <v>123</v>
      </c>
      <c r="I79" s="126" t="s">
        <v>18</v>
      </c>
      <c r="J79" s="303" t="s">
        <v>625</v>
      </c>
      <c r="K79" s="788" t="s">
        <v>1069</v>
      </c>
      <c r="L79" s="126" t="s">
        <v>958</v>
      </c>
      <c r="M79" s="126"/>
      <c r="N79" s="81"/>
    </row>
    <row r="80" spans="1:14" s="80" customFormat="1" ht="15.75" customHeight="1" x14ac:dyDescent="0.3">
      <c r="A80" s="137">
        <v>45589</v>
      </c>
      <c r="B80" s="291" t="s">
        <v>860</v>
      </c>
      <c r="C80" s="291" t="s">
        <v>323</v>
      </c>
      <c r="D80" s="427" t="s">
        <v>117</v>
      </c>
      <c r="E80" s="142">
        <v>10000</v>
      </c>
      <c r="F80" s="129"/>
      <c r="G80" s="124">
        <f t="shared" si="1"/>
        <v>345000</v>
      </c>
      <c r="H80" s="249" t="s">
        <v>123</v>
      </c>
      <c r="I80" s="126" t="s">
        <v>18</v>
      </c>
      <c r="J80" s="303" t="s">
        <v>625</v>
      </c>
      <c r="K80" s="788" t="s">
        <v>1069</v>
      </c>
      <c r="L80" s="126" t="s">
        <v>958</v>
      </c>
      <c r="M80" s="126"/>
      <c r="N80" s="81"/>
    </row>
    <row r="81" spans="1:14" s="80" customFormat="1" ht="15.75" customHeight="1" x14ac:dyDescent="0.3">
      <c r="A81" s="137">
        <v>45589</v>
      </c>
      <c r="B81" s="291" t="s">
        <v>857</v>
      </c>
      <c r="C81" s="291" t="s">
        <v>323</v>
      </c>
      <c r="D81" s="427" t="s">
        <v>117</v>
      </c>
      <c r="E81" s="142">
        <v>15000</v>
      </c>
      <c r="F81" s="129"/>
      <c r="G81" s="124">
        <f t="shared" si="1"/>
        <v>330000</v>
      </c>
      <c r="H81" s="249" t="s">
        <v>123</v>
      </c>
      <c r="I81" s="126" t="s">
        <v>18</v>
      </c>
      <c r="J81" s="303" t="s">
        <v>625</v>
      </c>
      <c r="K81" s="788" t="s">
        <v>1069</v>
      </c>
      <c r="L81" s="126" t="s">
        <v>958</v>
      </c>
      <c r="M81" s="126"/>
      <c r="N81" s="81"/>
    </row>
    <row r="82" spans="1:14" s="80" customFormat="1" ht="15.75" customHeight="1" x14ac:dyDescent="0.3">
      <c r="A82" s="137">
        <v>45589</v>
      </c>
      <c r="B82" s="291" t="s">
        <v>854</v>
      </c>
      <c r="C82" s="291" t="s">
        <v>323</v>
      </c>
      <c r="D82" s="427" t="s">
        <v>117</v>
      </c>
      <c r="E82" s="142">
        <v>80000</v>
      </c>
      <c r="F82" s="129"/>
      <c r="G82" s="124">
        <f t="shared" si="1"/>
        <v>250000</v>
      </c>
      <c r="H82" s="249" t="s">
        <v>123</v>
      </c>
      <c r="I82" s="126" t="s">
        <v>18</v>
      </c>
      <c r="J82" s="303" t="s">
        <v>870</v>
      </c>
      <c r="K82" s="788" t="s">
        <v>1069</v>
      </c>
      <c r="L82" s="126" t="s">
        <v>958</v>
      </c>
      <c r="M82" s="126"/>
      <c r="N82" s="81"/>
    </row>
    <row r="83" spans="1:14" s="80" customFormat="1" ht="15.75" customHeight="1" x14ac:dyDescent="0.3">
      <c r="A83" s="137">
        <v>45590</v>
      </c>
      <c r="B83" s="291" t="s">
        <v>111</v>
      </c>
      <c r="C83" s="291" t="s">
        <v>112</v>
      </c>
      <c r="D83" s="427" t="s">
        <v>117</v>
      </c>
      <c r="E83" s="142">
        <v>5000</v>
      </c>
      <c r="F83" s="129"/>
      <c r="G83" s="124">
        <f t="shared" si="1"/>
        <v>245000</v>
      </c>
      <c r="H83" s="249" t="s">
        <v>123</v>
      </c>
      <c r="I83" s="126" t="s">
        <v>18</v>
      </c>
      <c r="J83" s="303" t="s">
        <v>625</v>
      </c>
      <c r="K83" s="788" t="s">
        <v>1069</v>
      </c>
      <c r="L83" s="126" t="s">
        <v>958</v>
      </c>
      <c r="M83" s="126"/>
      <c r="N83" s="81" t="s">
        <v>881</v>
      </c>
    </row>
    <row r="84" spans="1:14" s="80" customFormat="1" ht="15.75" customHeight="1" x14ac:dyDescent="0.3">
      <c r="A84" s="137">
        <v>45590</v>
      </c>
      <c r="B84" s="291" t="s">
        <v>111</v>
      </c>
      <c r="C84" s="291" t="s">
        <v>112</v>
      </c>
      <c r="D84" s="427" t="s">
        <v>117</v>
      </c>
      <c r="E84" s="142">
        <v>4000</v>
      </c>
      <c r="F84" s="129"/>
      <c r="G84" s="124">
        <f t="shared" si="1"/>
        <v>241000</v>
      </c>
      <c r="H84" s="249" t="s">
        <v>123</v>
      </c>
      <c r="I84" s="126" t="s">
        <v>18</v>
      </c>
      <c r="J84" s="303" t="s">
        <v>625</v>
      </c>
      <c r="K84" s="788" t="s">
        <v>1069</v>
      </c>
      <c r="L84" s="126" t="s">
        <v>958</v>
      </c>
      <c r="M84" s="126"/>
      <c r="N84" s="81" t="s">
        <v>882</v>
      </c>
    </row>
    <row r="85" spans="1:14" s="80" customFormat="1" ht="15.75" customHeight="1" x14ac:dyDescent="0.3">
      <c r="A85" s="137">
        <v>45590</v>
      </c>
      <c r="B85" s="291" t="s">
        <v>111</v>
      </c>
      <c r="C85" s="291" t="s">
        <v>112</v>
      </c>
      <c r="D85" s="427" t="s">
        <v>117</v>
      </c>
      <c r="E85" s="142">
        <v>4000</v>
      </c>
      <c r="F85" s="129"/>
      <c r="G85" s="124">
        <f t="shared" si="1"/>
        <v>237000</v>
      </c>
      <c r="H85" s="249" t="s">
        <v>123</v>
      </c>
      <c r="I85" s="126" t="s">
        <v>18</v>
      </c>
      <c r="J85" s="303" t="s">
        <v>625</v>
      </c>
      <c r="K85" s="788" t="s">
        <v>1069</v>
      </c>
      <c r="L85" s="126" t="s">
        <v>958</v>
      </c>
      <c r="M85" s="126"/>
      <c r="N85" s="81" t="s">
        <v>883</v>
      </c>
    </row>
    <row r="86" spans="1:14" s="80" customFormat="1" ht="15.75" customHeight="1" x14ac:dyDescent="0.3">
      <c r="A86" s="137">
        <v>45590</v>
      </c>
      <c r="B86" s="291" t="s">
        <v>111</v>
      </c>
      <c r="C86" s="291" t="s">
        <v>112</v>
      </c>
      <c r="D86" s="427" t="s">
        <v>117</v>
      </c>
      <c r="E86" s="142">
        <v>4000</v>
      </c>
      <c r="F86" s="129"/>
      <c r="G86" s="124">
        <f t="shared" si="1"/>
        <v>233000</v>
      </c>
      <c r="H86" s="249" t="s">
        <v>123</v>
      </c>
      <c r="I86" s="126" t="s">
        <v>18</v>
      </c>
      <c r="J86" s="303" t="s">
        <v>625</v>
      </c>
      <c r="K86" s="788" t="s">
        <v>1069</v>
      </c>
      <c r="L86" s="126" t="s">
        <v>958</v>
      </c>
      <c r="M86" s="126"/>
      <c r="N86" s="81" t="s">
        <v>884</v>
      </c>
    </row>
    <row r="87" spans="1:14" s="80" customFormat="1" ht="15.75" customHeight="1" x14ac:dyDescent="0.3">
      <c r="A87" s="137">
        <v>45590</v>
      </c>
      <c r="B87" s="291" t="s">
        <v>861</v>
      </c>
      <c r="C87" s="291" t="s">
        <v>323</v>
      </c>
      <c r="D87" s="427" t="s">
        <v>117</v>
      </c>
      <c r="E87" s="142">
        <v>8000</v>
      </c>
      <c r="F87" s="129"/>
      <c r="G87" s="124">
        <f t="shared" si="1"/>
        <v>225000</v>
      </c>
      <c r="H87" s="249" t="s">
        <v>123</v>
      </c>
      <c r="I87" s="126" t="s">
        <v>18</v>
      </c>
      <c r="J87" s="303" t="s">
        <v>625</v>
      </c>
      <c r="K87" s="788" t="s">
        <v>1069</v>
      </c>
      <c r="L87" s="126" t="s">
        <v>958</v>
      </c>
      <c r="M87" s="126"/>
      <c r="N87" s="81"/>
    </row>
    <row r="88" spans="1:14" s="80" customFormat="1" ht="15.75" customHeight="1" x14ac:dyDescent="0.3">
      <c r="A88" s="137">
        <v>45590</v>
      </c>
      <c r="B88" s="291" t="s">
        <v>862</v>
      </c>
      <c r="C88" s="291" t="s">
        <v>323</v>
      </c>
      <c r="D88" s="427" t="s">
        <v>117</v>
      </c>
      <c r="E88" s="142">
        <v>10000</v>
      </c>
      <c r="F88" s="129"/>
      <c r="G88" s="124">
        <f t="shared" si="1"/>
        <v>215000</v>
      </c>
      <c r="H88" s="249" t="s">
        <v>123</v>
      </c>
      <c r="I88" s="126" t="s">
        <v>18</v>
      </c>
      <c r="J88" s="303" t="s">
        <v>625</v>
      </c>
      <c r="K88" s="788" t="s">
        <v>1069</v>
      </c>
      <c r="L88" s="126" t="s">
        <v>958</v>
      </c>
      <c r="M88" s="126"/>
      <c r="N88" s="81"/>
    </row>
    <row r="89" spans="1:14" s="80" customFormat="1" ht="15.75" customHeight="1" x14ac:dyDescent="0.3">
      <c r="A89" s="137">
        <v>45590</v>
      </c>
      <c r="B89" s="291" t="s">
        <v>863</v>
      </c>
      <c r="C89" s="291" t="s">
        <v>323</v>
      </c>
      <c r="D89" s="427" t="s">
        <v>117</v>
      </c>
      <c r="E89" s="142">
        <v>15000</v>
      </c>
      <c r="F89" s="129"/>
      <c r="G89" s="124">
        <f t="shared" si="1"/>
        <v>200000</v>
      </c>
      <c r="H89" s="249" t="s">
        <v>123</v>
      </c>
      <c r="I89" s="126" t="s">
        <v>18</v>
      </c>
      <c r="J89" s="303" t="s">
        <v>625</v>
      </c>
      <c r="K89" s="788" t="s">
        <v>1069</v>
      </c>
      <c r="L89" s="126" t="s">
        <v>958</v>
      </c>
      <c r="M89" s="126"/>
      <c r="N89" s="81"/>
    </row>
    <row r="90" spans="1:14" s="80" customFormat="1" ht="15.75" customHeight="1" x14ac:dyDescent="0.3">
      <c r="A90" s="137">
        <v>45590</v>
      </c>
      <c r="B90" s="291" t="s">
        <v>857</v>
      </c>
      <c r="C90" s="291" t="s">
        <v>323</v>
      </c>
      <c r="D90" s="427" t="s">
        <v>117</v>
      </c>
      <c r="E90" s="142">
        <v>17000</v>
      </c>
      <c r="F90" s="129"/>
      <c r="G90" s="124">
        <f t="shared" si="1"/>
        <v>183000</v>
      </c>
      <c r="H90" s="249" t="s">
        <v>123</v>
      </c>
      <c r="I90" s="126" t="s">
        <v>18</v>
      </c>
      <c r="J90" s="303" t="s">
        <v>625</v>
      </c>
      <c r="K90" s="788" t="s">
        <v>1069</v>
      </c>
      <c r="L90" s="126" t="s">
        <v>958</v>
      </c>
      <c r="M90" s="126"/>
      <c r="N90" s="81"/>
    </row>
    <row r="91" spans="1:14" s="80" customFormat="1" ht="15.75" customHeight="1" x14ac:dyDescent="0.3">
      <c r="A91" s="137">
        <v>45591</v>
      </c>
      <c r="B91" s="291" t="s">
        <v>111</v>
      </c>
      <c r="C91" s="291" t="s">
        <v>112</v>
      </c>
      <c r="D91" s="427" t="s">
        <v>117</v>
      </c>
      <c r="E91" s="142">
        <v>35000</v>
      </c>
      <c r="F91" s="129"/>
      <c r="G91" s="124">
        <f t="shared" si="1"/>
        <v>148000</v>
      </c>
      <c r="H91" s="249" t="s">
        <v>123</v>
      </c>
      <c r="I91" s="126" t="s">
        <v>18</v>
      </c>
      <c r="J91" s="303" t="s">
        <v>625</v>
      </c>
      <c r="K91" s="788" t="s">
        <v>1069</v>
      </c>
      <c r="L91" s="126" t="s">
        <v>958</v>
      </c>
      <c r="M91" s="126"/>
      <c r="N91" s="81" t="s">
        <v>888</v>
      </c>
    </row>
    <row r="92" spans="1:14" s="80" customFormat="1" ht="15.75" customHeight="1" x14ac:dyDescent="0.3">
      <c r="A92" s="137">
        <v>45591</v>
      </c>
      <c r="B92" s="291" t="s">
        <v>111</v>
      </c>
      <c r="C92" s="291" t="s">
        <v>112</v>
      </c>
      <c r="D92" s="427" t="s">
        <v>117</v>
      </c>
      <c r="E92" s="142">
        <v>20000</v>
      </c>
      <c r="F92" s="129"/>
      <c r="G92" s="124">
        <f t="shared" si="1"/>
        <v>128000</v>
      </c>
      <c r="H92" s="249" t="s">
        <v>123</v>
      </c>
      <c r="I92" s="126" t="s">
        <v>18</v>
      </c>
      <c r="J92" s="303" t="s">
        <v>625</v>
      </c>
      <c r="K92" s="788" t="s">
        <v>1069</v>
      </c>
      <c r="L92" s="126" t="s">
        <v>958</v>
      </c>
      <c r="M92" s="126"/>
      <c r="N92" s="81" t="s">
        <v>889</v>
      </c>
    </row>
    <row r="93" spans="1:14" s="80" customFormat="1" ht="15.75" customHeight="1" x14ac:dyDescent="0.3">
      <c r="A93" s="137" t="s">
        <v>864</v>
      </c>
      <c r="B93" s="291" t="s">
        <v>111</v>
      </c>
      <c r="C93" s="291" t="s">
        <v>112</v>
      </c>
      <c r="D93" s="427" t="s">
        <v>117</v>
      </c>
      <c r="E93" s="142">
        <v>20000</v>
      </c>
      <c r="F93" s="129"/>
      <c r="G93" s="124">
        <f t="shared" si="1"/>
        <v>108000</v>
      </c>
      <c r="H93" s="249" t="s">
        <v>123</v>
      </c>
      <c r="I93" s="126" t="s">
        <v>18</v>
      </c>
      <c r="J93" s="303" t="s">
        <v>625</v>
      </c>
      <c r="K93" s="788" t="s">
        <v>1069</v>
      </c>
      <c r="L93" s="126" t="s">
        <v>958</v>
      </c>
      <c r="M93" s="126"/>
      <c r="N93" s="81" t="s">
        <v>890</v>
      </c>
    </row>
    <row r="94" spans="1:14" s="80" customFormat="1" ht="15.75" customHeight="1" x14ac:dyDescent="0.3">
      <c r="A94" s="137" t="s">
        <v>864</v>
      </c>
      <c r="B94" s="291" t="s">
        <v>111</v>
      </c>
      <c r="C94" s="291" t="s">
        <v>112</v>
      </c>
      <c r="D94" s="427" t="s">
        <v>117</v>
      </c>
      <c r="E94" s="142">
        <v>15000</v>
      </c>
      <c r="F94" s="129"/>
      <c r="G94" s="124">
        <f t="shared" si="1"/>
        <v>93000</v>
      </c>
      <c r="H94" s="249" t="s">
        <v>123</v>
      </c>
      <c r="I94" s="126" t="s">
        <v>18</v>
      </c>
      <c r="J94" s="303" t="s">
        <v>871</v>
      </c>
      <c r="K94" s="788" t="s">
        <v>1069</v>
      </c>
      <c r="L94" s="126" t="s">
        <v>958</v>
      </c>
      <c r="M94" s="126"/>
      <c r="N94" s="81" t="s">
        <v>885</v>
      </c>
    </row>
    <row r="95" spans="1:14" s="80" customFormat="1" ht="15.75" customHeight="1" x14ac:dyDescent="0.3">
      <c r="A95" s="137">
        <v>45591</v>
      </c>
      <c r="B95" s="291" t="s">
        <v>865</v>
      </c>
      <c r="C95" s="291" t="s">
        <v>112</v>
      </c>
      <c r="D95" s="427" t="s">
        <v>117</v>
      </c>
      <c r="E95" s="142">
        <v>45000</v>
      </c>
      <c r="F95" s="129"/>
      <c r="G95" s="124">
        <f t="shared" si="1"/>
        <v>48000</v>
      </c>
      <c r="H95" s="249" t="s">
        <v>123</v>
      </c>
      <c r="I95" s="126" t="s">
        <v>18</v>
      </c>
      <c r="J95" s="303" t="s">
        <v>873</v>
      </c>
      <c r="K95" s="788" t="s">
        <v>1069</v>
      </c>
      <c r="L95" s="126" t="s">
        <v>958</v>
      </c>
      <c r="M95" s="126"/>
      <c r="N95" s="81" t="s">
        <v>886</v>
      </c>
    </row>
    <row r="96" spans="1:14" s="80" customFormat="1" ht="15.75" customHeight="1" x14ac:dyDescent="0.3">
      <c r="A96" s="137" t="s">
        <v>864</v>
      </c>
      <c r="B96" s="291" t="s">
        <v>111</v>
      </c>
      <c r="C96" s="291" t="s">
        <v>112</v>
      </c>
      <c r="D96" s="427" t="s">
        <v>117</v>
      </c>
      <c r="E96" s="142">
        <v>12000</v>
      </c>
      <c r="F96" s="129"/>
      <c r="G96" s="124">
        <f t="shared" si="1"/>
        <v>36000</v>
      </c>
      <c r="H96" s="249" t="s">
        <v>123</v>
      </c>
      <c r="I96" s="126" t="s">
        <v>18</v>
      </c>
      <c r="J96" s="303" t="s">
        <v>625</v>
      </c>
      <c r="K96" s="788" t="s">
        <v>1069</v>
      </c>
      <c r="L96" s="126" t="s">
        <v>958</v>
      </c>
      <c r="M96" s="126"/>
      <c r="N96" s="81" t="s">
        <v>887</v>
      </c>
    </row>
    <row r="97" spans="1:14" s="80" customFormat="1" ht="15.75" customHeight="1" x14ac:dyDescent="0.3">
      <c r="A97" s="137">
        <v>45591</v>
      </c>
      <c r="B97" s="291" t="s">
        <v>861</v>
      </c>
      <c r="C97" s="291" t="s">
        <v>323</v>
      </c>
      <c r="D97" s="427" t="s">
        <v>117</v>
      </c>
      <c r="E97" s="142">
        <v>10000</v>
      </c>
      <c r="F97" s="129"/>
      <c r="G97" s="124">
        <f t="shared" si="1"/>
        <v>26000</v>
      </c>
      <c r="H97" s="249" t="s">
        <v>123</v>
      </c>
      <c r="I97" s="126" t="s">
        <v>18</v>
      </c>
      <c r="J97" s="303" t="s">
        <v>625</v>
      </c>
      <c r="K97" s="788" t="s">
        <v>1069</v>
      </c>
      <c r="L97" s="126" t="s">
        <v>958</v>
      </c>
      <c r="M97" s="126"/>
      <c r="N97" s="81"/>
    </row>
    <row r="98" spans="1:14" s="80" customFormat="1" ht="15.75" customHeight="1" x14ac:dyDescent="0.3">
      <c r="A98" s="137">
        <v>45591</v>
      </c>
      <c r="B98" s="291" t="s">
        <v>862</v>
      </c>
      <c r="C98" s="291" t="s">
        <v>323</v>
      </c>
      <c r="D98" s="427" t="s">
        <v>117</v>
      </c>
      <c r="E98" s="142">
        <v>10000</v>
      </c>
      <c r="F98" s="129"/>
      <c r="G98" s="124">
        <f t="shared" si="1"/>
        <v>16000</v>
      </c>
      <c r="H98" s="249" t="s">
        <v>123</v>
      </c>
      <c r="I98" s="126" t="s">
        <v>18</v>
      </c>
      <c r="J98" s="303" t="s">
        <v>625</v>
      </c>
      <c r="K98" s="788" t="s">
        <v>1069</v>
      </c>
      <c r="L98" s="126" t="s">
        <v>958</v>
      </c>
      <c r="M98" s="126"/>
      <c r="N98" s="81"/>
    </row>
    <row r="99" spans="1:14" s="80" customFormat="1" ht="15.75" customHeight="1" x14ac:dyDescent="0.3">
      <c r="A99" s="137">
        <v>45591</v>
      </c>
      <c r="B99" s="291" t="s">
        <v>863</v>
      </c>
      <c r="C99" s="291" t="s">
        <v>323</v>
      </c>
      <c r="D99" s="427" t="s">
        <v>117</v>
      </c>
      <c r="E99" s="142">
        <v>15000</v>
      </c>
      <c r="F99" s="129"/>
      <c r="G99" s="124">
        <f t="shared" si="1"/>
        <v>1000</v>
      </c>
      <c r="H99" s="249" t="s">
        <v>123</v>
      </c>
      <c r="I99" s="126" t="s">
        <v>18</v>
      </c>
      <c r="J99" s="303" t="s">
        <v>625</v>
      </c>
      <c r="K99" s="788" t="s">
        <v>1069</v>
      </c>
      <c r="L99" s="126" t="s">
        <v>958</v>
      </c>
      <c r="M99" s="126"/>
      <c r="N99" s="81"/>
    </row>
    <row r="100" spans="1:14" s="80" customFormat="1" ht="15.75" customHeight="1" x14ac:dyDescent="0.3">
      <c r="A100" s="137">
        <v>45591</v>
      </c>
      <c r="B100" s="291" t="s">
        <v>857</v>
      </c>
      <c r="C100" s="291" t="s">
        <v>323</v>
      </c>
      <c r="D100" s="427" t="s">
        <v>117</v>
      </c>
      <c r="E100" s="142">
        <v>15000</v>
      </c>
      <c r="F100" s="129"/>
      <c r="G100" s="124">
        <f t="shared" si="1"/>
        <v>-14000</v>
      </c>
      <c r="H100" s="249" t="s">
        <v>123</v>
      </c>
      <c r="I100" s="126" t="s">
        <v>18</v>
      </c>
      <c r="J100" s="303" t="s">
        <v>625</v>
      </c>
      <c r="K100" s="788" t="s">
        <v>1069</v>
      </c>
      <c r="L100" s="126" t="s">
        <v>958</v>
      </c>
      <c r="M100" s="126"/>
      <c r="N100" s="81"/>
    </row>
    <row r="101" spans="1:14" s="837" customFormat="1" ht="15.75" customHeight="1" x14ac:dyDescent="0.3">
      <c r="A101" s="820">
        <v>45591</v>
      </c>
      <c r="B101" s="827" t="s">
        <v>109</v>
      </c>
      <c r="C101" s="827" t="s">
        <v>48</v>
      </c>
      <c r="D101" s="828" t="s">
        <v>117</v>
      </c>
      <c r="E101" s="843"/>
      <c r="F101" s="844">
        <v>193000</v>
      </c>
      <c r="G101" s="815">
        <f t="shared" si="1"/>
        <v>179000</v>
      </c>
      <c r="H101" s="816" t="s">
        <v>123</v>
      </c>
      <c r="I101" s="810" t="s">
        <v>18</v>
      </c>
      <c r="J101" s="802" t="s">
        <v>852</v>
      </c>
      <c r="K101" s="788" t="s">
        <v>1069</v>
      </c>
      <c r="L101" s="810" t="s">
        <v>958</v>
      </c>
      <c r="M101" s="817"/>
      <c r="N101" s="824"/>
    </row>
    <row r="102" spans="1:14" s="837" customFormat="1" ht="15.75" customHeight="1" x14ac:dyDescent="0.3">
      <c r="A102" s="820">
        <v>45595</v>
      </c>
      <c r="B102" s="827" t="s">
        <v>109</v>
      </c>
      <c r="C102" s="827" t="s">
        <v>48</v>
      </c>
      <c r="D102" s="828" t="s">
        <v>117</v>
      </c>
      <c r="E102" s="843"/>
      <c r="F102" s="844">
        <v>55000</v>
      </c>
      <c r="G102" s="815">
        <f t="shared" si="1"/>
        <v>234000</v>
      </c>
      <c r="H102" s="816" t="s">
        <v>123</v>
      </c>
      <c r="I102" s="817" t="s">
        <v>18</v>
      </c>
      <c r="J102" s="818" t="s">
        <v>852</v>
      </c>
      <c r="K102" s="788" t="s">
        <v>1069</v>
      </c>
      <c r="L102" s="817" t="s">
        <v>44</v>
      </c>
      <c r="M102" s="817"/>
      <c r="N102" s="824"/>
    </row>
    <row r="103" spans="1:14" ht="15.75" customHeight="1" x14ac:dyDescent="0.3">
      <c r="A103" s="137">
        <v>45595</v>
      </c>
      <c r="B103" s="138" t="s">
        <v>111</v>
      </c>
      <c r="C103" s="138" t="s">
        <v>112</v>
      </c>
      <c r="D103" s="427" t="s">
        <v>117</v>
      </c>
      <c r="E103" s="142">
        <v>14000</v>
      </c>
      <c r="F103" s="129"/>
      <c r="G103" s="124">
        <f t="shared" si="1"/>
        <v>220000</v>
      </c>
      <c r="H103" s="249" t="s">
        <v>123</v>
      </c>
      <c r="I103" s="126" t="s">
        <v>18</v>
      </c>
      <c r="J103" s="303" t="s">
        <v>852</v>
      </c>
      <c r="K103" s="788" t="s">
        <v>1069</v>
      </c>
      <c r="L103" s="126" t="s">
        <v>44</v>
      </c>
      <c r="M103" s="126"/>
      <c r="N103" s="81" t="s">
        <v>781</v>
      </c>
    </row>
    <row r="104" spans="1:14" s="80" customFormat="1" ht="15.75" customHeight="1" x14ac:dyDescent="0.3">
      <c r="A104" s="137">
        <v>45595</v>
      </c>
      <c r="B104" s="138" t="s">
        <v>111</v>
      </c>
      <c r="C104" s="138" t="s">
        <v>112</v>
      </c>
      <c r="D104" s="427" t="s">
        <v>117</v>
      </c>
      <c r="E104" s="142">
        <v>9000</v>
      </c>
      <c r="F104" s="129"/>
      <c r="G104" s="124">
        <f t="shared" si="1"/>
        <v>211000</v>
      </c>
      <c r="H104" s="249" t="s">
        <v>123</v>
      </c>
      <c r="I104" s="126" t="s">
        <v>18</v>
      </c>
      <c r="J104" s="303" t="s">
        <v>852</v>
      </c>
      <c r="K104" s="788" t="s">
        <v>1069</v>
      </c>
      <c r="L104" s="126" t="s">
        <v>44</v>
      </c>
      <c r="M104" s="126"/>
      <c r="N104" s="81" t="s">
        <v>782</v>
      </c>
    </row>
    <row r="105" spans="1:14" ht="15.75" customHeight="1" x14ac:dyDescent="0.3">
      <c r="A105" s="137">
        <v>45595</v>
      </c>
      <c r="B105" s="138" t="s">
        <v>111</v>
      </c>
      <c r="C105" s="138" t="s">
        <v>112</v>
      </c>
      <c r="D105" s="427" t="s">
        <v>117</v>
      </c>
      <c r="E105" s="142">
        <v>10000</v>
      </c>
      <c r="F105" s="129"/>
      <c r="G105" s="124">
        <f t="shared" si="1"/>
        <v>201000</v>
      </c>
      <c r="H105" s="249" t="s">
        <v>123</v>
      </c>
      <c r="I105" s="126" t="s">
        <v>18</v>
      </c>
      <c r="J105" s="303" t="s">
        <v>852</v>
      </c>
      <c r="K105" s="788" t="s">
        <v>1069</v>
      </c>
      <c r="L105" s="126" t="s">
        <v>44</v>
      </c>
      <c r="M105" s="126"/>
      <c r="N105" s="81" t="s">
        <v>783</v>
      </c>
    </row>
    <row r="106" spans="1:14" s="80" customFormat="1" ht="15.75" customHeight="1" x14ac:dyDescent="0.3">
      <c r="A106" s="137">
        <v>45595</v>
      </c>
      <c r="B106" s="291" t="s">
        <v>778</v>
      </c>
      <c r="C106" s="291" t="s">
        <v>122</v>
      </c>
      <c r="D106" s="427" t="s">
        <v>117</v>
      </c>
      <c r="E106" s="142">
        <v>3000</v>
      </c>
      <c r="F106" s="129"/>
      <c r="G106" s="124">
        <f t="shared" si="1"/>
        <v>198000</v>
      </c>
      <c r="H106" s="249" t="s">
        <v>123</v>
      </c>
      <c r="I106" s="126" t="s">
        <v>18</v>
      </c>
      <c r="J106" s="303" t="s">
        <v>852</v>
      </c>
      <c r="K106" s="788" t="s">
        <v>1069</v>
      </c>
      <c r="L106" s="126" t="s">
        <v>44</v>
      </c>
      <c r="M106" s="126"/>
      <c r="N106" s="81"/>
    </row>
    <row r="107" spans="1:14" ht="15.75" customHeight="1" x14ac:dyDescent="0.3">
      <c r="A107" s="137">
        <v>45595</v>
      </c>
      <c r="B107" s="138" t="s">
        <v>779</v>
      </c>
      <c r="C107" s="138" t="s">
        <v>122</v>
      </c>
      <c r="D107" s="427" t="s">
        <v>117</v>
      </c>
      <c r="E107" s="142">
        <v>10000</v>
      </c>
      <c r="F107" s="129"/>
      <c r="G107" s="124">
        <f t="shared" ref="G107:G114" si="2">G106-E107+F107</f>
        <v>188000</v>
      </c>
      <c r="H107" s="249" t="s">
        <v>123</v>
      </c>
      <c r="I107" s="126" t="s">
        <v>18</v>
      </c>
      <c r="J107" s="303" t="s">
        <v>852</v>
      </c>
      <c r="K107" s="788" t="s">
        <v>1069</v>
      </c>
      <c r="L107" s="126" t="s">
        <v>44</v>
      </c>
      <c r="M107" s="126"/>
      <c r="N107" s="81"/>
    </row>
    <row r="108" spans="1:14" ht="15.75" customHeight="1" x14ac:dyDescent="0.3">
      <c r="A108" s="137">
        <v>45595</v>
      </c>
      <c r="B108" s="138" t="s">
        <v>780</v>
      </c>
      <c r="C108" s="138" t="s">
        <v>122</v>
      </c>
      <c r="D108" s="427" t="s">
        <v>117</v>
      </c>
      <c r="E108" s="142">
        <v>8000</v>
      </c>
      <c r="F108" s="129"/>
      <c r="G108" s="124">
        <f t="shared" si="2"/>
        <v>180000</v>
      </c>
      <c r="H108" s="249" t="s">
        <v>123</v>
      </c>
      <c r="I108" s="126" t="s">
        <v>18</v>
      </c>
      <c r="J108" s="303" t="s">
        <v>852</v>
      </c>
      <c r="K108" s="788" t="s">
        <v>1069</v>
      </c>
      <c r="L108" s="126" t="s">
        <v>44</v>
      </c>
      <c r="M108" s="126"/>
      <c r="N108" s="81"/>
    </row>
    <row r="109" spans="1:14" ht="15.75" customHeight="1" x14ac:dyDescent="0.3">
      <c r="A109" s="137">
        <v>45595</v>
      </c>
      <c r="B109" s="138" t="s">
        <v>156</v>
      </c>
      <c r="C109" s="138" t="s">
        <v>48</v>
      </c>
      <c r="D109" s="427" t="s">
        <v>117</v>
      </c>
      <c r="E109" s="142"/>
      <c r="F109" s="129">
        <v>-6000</v>
      </c>
      <c r="G109" s="124">
        <f t="shared" si="2"/>
        <v>174000</v>
      </c>
      <c r="H109" s="249"/>
      <c r="I109" s="126" t="s">
        <v>18</v>
      </c>
      <c r="J109" s="303" t="s">
        <v>852</v>
      </c>
      <c r="K109" s="788" t="s">
        <v>1069</v>
      </c>
      <c r="L109" s="126" t="s">
        <v>44</v>
      </c>
      <c r="M109" s="126"/>
      <c r="N109" s="81"/>
    </row>
    <row r="110" spans="1:14" ht="15.75" customHeight="1" x14ac:dyDescent="0.3">
      <c r="A110" s="137">
        <v>45595</v>
      </c>
      <c r="B110" s="138" t="s">
        <v>156</v>
      </c>
      <c r="C110" s="138" t="s">
        <v>48</v>
      </c>
      <c r="D110" s="427" t="s">
        <v>117</v>
      </c>
      <c r="E110" s="142"/>
      <c r="F110" s="129">
        <v>-1000</v>
      </c>
      <c r="G110" s="124">
        <f t="shared" si="2"/>
        <v>173000</v>
      </c>
      <c r="H110" s="249" t="s">
        <v>123</v>
      </c>
      <c r="I110" s="126" t="s">
        <v>18</v>
      </c>
      <c r="J110" s="303" t="s">
        <v>852</v>
      </c>
      <c r="K110" s="788" t="s">
        <v>1069</v>
      </c>
      <c r="L110" s="126" t="s">
        <v>44</v>
      </c>
      <c r="M110" s="126"/>
      <c r="N110" s="81"/>
    </row>
    <row r="111" spans="1:14" s="837" customFormat="1" ht="15.75" customHeight="1" x14ac:dyDescent="0.3">
      <c r="A111" s="820">
        <v>45596</v>
      </c>
      <c r="B111" s="827" t="s">
        <v>109</v>
      </c>
      <c r="C111" s="827" t="s">
        <v>48</v>
      </c>
      <c r="D111" s="828" t="s">
        <v>117</v>
      </c>
      <c r="E111" s="843"/>
      <c r="F111" s="844">
        <v>56000</v>
      </c>
      <c r="G111" s="815">
        <f t="shared" si="2"/>
        <v>229000</v>
      </c>
      <c r="H111" s="816" t="s">
        <v>123</v>
      </c>
      <c r="I111" s="817" t="s">
        <v>18</v>
      </c>
      <c r="J111" s="818" t="s">
        <v>872</v>
      </c>
      <c r="K111" s="788" t="s">
        <v>1069</v>
      </c>
      <c r="L111" s="817" t="s">
        <v>44</v>
      </c>
      <c r="M111" s="817"/>
      <c r="N111" s="824"/>
    </row>
    <row r="112" spans="1:14" ht="15.75" customHeight="1" x14ac:dyDescent="0.3">
      <c r="A112" s="137">
        <v>45596</v>
      </c>
      <c r="B112" s="138" t="s">
        <v>111</v>
      </c>
      <c r="C112" s="138" t="s">
        <v>112</v>
      </c>
      <c r="D112" s="427" t="s">
        <v>117</v>
      </c>
      <c r="E112" s="142">
        <v>8000</v>
      </c>
      <c r="F112" s="129"/>
      <c r="G112" s="124">
        <f t="shared" si="2"/>
        <v>221000</v>
      </c>
      <c r="H112" s="249" t="s">
        <v>123</v>
      </c>
      <c r="I112" s="126" t="s">
        <v>18</v>
      </c>
      <c r="J112" s="303" t="s">
        <v>872</v>
      </c>
      <c r="K112" s="788" t="s">
        <v>1069</v>
      </c>
      <c r="L112" s="126" t="s">
        <v>44</v>
      </c>
      <c r="M112" s="126"/>
      <c r="N112" s="81" t="s">
        <v>549</v>
      </c>
    </row>
    <row r="113" spans="1:14" s="80" customFormat="1" ht="15.75" customHeight="1" x14ac:dyDescent="0.3">
      <c r="A113" s="137">
        <v>45596</v>
      </c>
      <c r="B113" s="138" t="s">
        <v>111</v>
      </c>
      <c r="C113" s="138" t="s">
        <v>112</v>
      </c>
      <c r="D113" s="427" t="s">
        <v>117</v>
      </c>
      <c r="E113" s="142">
        <v>4000</v>
      </c>
      <c r="F113" s="129"/>
      <c r="G113" s="124">
        <f t="shared" si="2"/>
        <v>217000</v>
      </c>
      <c r="H113" s="249" t="s">
        <v>123</v>
      </c>
      <c r="I113" s="126" t="s">
        <v>18</v>
      </c>
      <c r="J113" s="303" t="s">
        <v>872</v>
      </c>
      <c r="K113" s="788" t="s">
        <v>1069</v>
      </c>
      <c r="L113" s="126" t="s">
        <v>44</v>
      </c>
      <c r="M113" s="126"/>
      <c r="N113" s="81" t="s">
        <v>891</v>
      </c>
    </row>
    <row r="114" spans="1:14" ht="15.75" customHeight="1" x14ac:dyDescent="0.3">
      <c r="A114" s="137">
        <v>45596</v>
      </c>
      <c r="B114" s="138" t="s">
        <v>111</v>
      </c>
      <c r="C114" s="138" t="s">
        <v>112</v>
      </c>
      <c r="D114" s="427" t="s">
        <v>117</v>
      </c>
      <c r="E114" s="142">
        <v>15000</v>
      </c>
      <c r="F114" s="129"/>
      <c r="G114" s="124">
        <f t="shared" si="2"/>
        <v>202000</v>
      </c>
      <c r="H114" s="249" t="s">
        <v>123</v>
      </c>
      <c r="I114" s="126" t="s">
        <v>18</v>
      </c>
      <c r="J114" s="303" t="s">
        <v>872</v>
      </c>
      <c r="K114" s="788" t="s">
        <v>1069</v>
      </c>
      <c r="L114" s="126" t="s">
        <v>44</v>
      </c>
      <c r="M114" s="126"/>
      <c r="N114" s="81" t="s">
        <v>892</v>
      </c>
    </row>
    <row r="115" spans="1:14" ht="15.75" customHeight="1" x14ac:dyDescent="0.3">
      <c r="A115" s="137">
        <v>45596</v>
      </c>
      <c r="B115" s="138" t="s">
        <v>111</v>
      </c>
      <c r="C115" s="138" t="s">
        <v>112</v>
      </c>
      <c r="D115" s="427" t="s">
        <v>117</v>
      </c>
      <c r="E115" s="142">
        <v>9000</v>
      </c>
      <c r="F115" s="129"/>
      <c r="G115" s="124">
        <f t="shared" ref="G115:G116" si="3">G114-E115+F115</f>
        <v>193000</v>
      </c>
      <c r="H115" s="634" t="s">
        <v>123</v>
      </c>
      <c r="I115" s="126" t="s">
        <v>18</v>
      </c>
      <c r="J115" s="303" t="s">
        <v>872</v>
      </c>
      <c r="K115" s="788" t="s">
        <v>1069</v>
      </c>
      <c r="L115" s="126" t="s">
        <v>44</v>
      </c>
      <c r="M115" s="126"/>
      <c r="N115" s="81" t="s">
        <v>893</v>
      </c>
    </row>
    <row r="116" spans="1:14" ht="15.75" customHeight="1" x14ac:dyDescent="0.3">
      <c r="A116" s="137">
        <v>45596</v>
      </c>
      <c r="B116" s="138" t="s">
        <v>894</v>
      </c>
      <c r="C116" s="138" t="s">
        <v>122</v>
      </c>
      <c r="D116" s="427" t="s">
        <v>117</v>
      </c>
      <c r="E116" s="142">
        <v>10000</v>
      </c>
      <c r="F116" s="129"/>
      <c r="G116" s="124">
        <f t="shared" si="3"/>
        <v>183000</v>
      </c>
      <c r="H116" s="634" t="s">
        <v>123</v>
      </c>
      <c r="I116" s="126" t="s">
        <v>18</v>
      </c>
      <c r="J116" s="303" t="s">
        <v>872</v>
      </c>
      <c r="K116" s="788" t="s">
        <v>1069</v>
      </c>
      <c r="L116" s="126" t="s">
        <v>44</v>
      </c>
      <c r="M116" s="126"/>
      <c r="N116" s="81"/>
    </row>
    <row r="117" spans="1:14" ht="15.75" customHeight="1" thickBot="1" x14ac:dyDescent="0.35">
      <c r="A117" s="137">
        <v>45596</v>
      </c>
      <c r="B117" s="138" t="s">
        <v>895</v>
      </c>
      <c r="C117" s="138" t="s">
        <v>122</v>
      </c>
      <c r="D117" s="427" t="s">
        <v>117</v>
      </c>
      <c r="E117" s="142">
        <v>10000</v>
      </c>
      <c r="F117" s="129"/>
      <c r="G117" s="124">
        <f>G116-E117+F117</f>
        <v>173000</v>
      </c>
      <c r="H117" s="634" t="s">
        <v>123</v>
      </c>
      <c r="I117" s="126" t="s">
        <v>18</v>
      </c>
      <c r="J117" s="303" t="s">
        <v>872</v>
      </c>
      <c r="K117" s="788" t="s">
        <v>1069</v>
      </c>
      <c r="L117" s="126" t="s">
        <v>44</v>
      </c>
      <c r="M117" s="126"/>
      <c r="N117" s="81"/>
    </row>
    <row r="118" spans="1:14" ht="15.75" customHeight="1" thickBot="1" x14ac:dyDescent="0.35">
      <c r="A118" s="137"/>
      <c r="B118" s="291"/>
      <c r="C118" s="291"/>
      <c r="D118" s="658"/>
      <c r="E118" s="659">
        <f>SUM(E4:E117)</f>
        <v>1344000</v>
      </c>
      <c r="F118" s="660">
        <f>SUM(F4:F117)+G4</f>
        <v>1517000</v>
      </c>
      <c r="G118" s="708">
        <f>F118-E118</f>
        <v>173000</v>
      </c>
      <c r="H118" s="403"/>
      <c r="I118" s="132"/>
      <c r="J118" s="363"/>
      <c r="K118" s="704"/>
      <c r="L118" s="126"/>
      <c r="M118" s="126"/>
      <c r="N118" s="81"/>
    </row>
    <row r="284" spans="8:8" x14ac:dyDescent="0.3">
      <c r="H284" s="15" t="s">
        <v>123</v>
      </c>
    </row>
    <row r="285" spans="8:8" x14ac:dyDescent="0.3">
      <c r="H285" s="15" t="s">
        <v>123</v>
      </c>
    </row>
    <row r="286" spans="8:8" x14ac:dyDescent="0.3">
      <c r="H286" s="15" t="s">
        <v>123</v>
      </c>
    </row>
    <row r="287" spans="8:8" x14ac:dyDescent="0.3">
      <c r="H287" s="15" t="s">
        <v>123</v>
      </c>
    </row>
    <row r="288" spans="8:8" x14ac:dyDescent="0.3">
      <c r="H288" s="15" t="s">
        <v>123</v>
      </c>
    </row>
  </sheetData>
  <autoFilter ref="A1:N118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E329"/>
  <sheetViews>
    <sheetView topLeftCell="F1" zoomScaleNormal="100" workbookViewId="0">
      <selection activeCell="K4" sqref="K4:K158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152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45566</v>
      </c>
      <c r="B4" s="310" t="s">
        <v>647</v>
      </c>
      <c r="C4" s="310"/>
      <c r="D4" s="337"/>
      <c r="E4" s="408"/>
      <c r="F4" s="408"/>
      <c r="G4" s="408">
        <v>82400</v>
      </c>
      <c r="H4" s="340"/>
      <c r="I4" s="341"/>
      <c r="J4" s="342"/>
      <c r="K4" s="788" t="s">
        <v>1069</v>
      </c>
      <c r="L4" s="150"/>
      <c r="M4" s="343"/>
      <c r="N4" s="344"/>
    </row>
    <row r="5" spans="1:14" s="11" customFormat="1" ht="13.5" customHeight="1" x14ac:dyDescent="0.3">
      <c r="A5" s="354">
        <v>45566</v>
      </c>
      <c r="B5" s="355" t="s">
        <v>109</v>
      </c>
      <c r="C5" s="792" t="s">
        <v>48</v>
      </c>
      <c r="D5" s="791" t="s">
        <v>117</v>
      </c>
      <c r="E5" s="794"/>
      <c r="F5" s="357">
        <v>105000</v>
      </c>
      <c r="G5" s="357">
        <f>G4-E5+F5</f>
        <v>187400</v>
      </c>
      <c r="H5" s="358" t="s">
        <v>148</v>
      </c>
      <c r="I5" s="358" t="s">
        <v>18</v>
      </c>
      <c r="J5" s="394" t="s">
        <v>194</v>
      </c>
      <c r="K5" s="788" t="s">
        <v>1069</v>
      </c>
      <c r="L5" s="355" t="s">
        <v>44</v>
      </c>
      <c r="M5" s="361"/>
      <c r="N5" s="360"/>
    </row>
    <row r="6" spans="1:14" s="11" customFormat="1" ht="13.5" customHeight="1" x14ac:dyDescent="0.3">
      <c r="A6" s="137">
        <v>45566</v>
      </c>
      <c r="B6" s="138" t="s">
        <v>186</v>
      </c>
      <c r="C6" s="291" t="s">
        <v>112</v>
      </c>
      <c r="D6" s="427" t="s">
        <v>117</v>
      </c>
      <c r="E6" s="124">
        <v>23000</v>
      </c>
      <c r="F6" s="793"/>
      <c r="G6" s="124">
        <f>G5-E6+F6</f>
        <v>164400</v>
      </c>
      <c r="H6" s="249" t="s">
        <v>148</v>
      </c>
      <c r="I6" s="249" t="s">
        <v>18</v>
      </c>
      <c r="J6" s="303" t="s">
        <v>194</v>
      </c>
      <c r="K6" s="788" t="s">
        <v>1069</v>
      </c>
      <c r="L6" s="291" t="s">
        <v>44</v>
      </c>
      <c r="M6" s="352"/>
      <c r="N6" s="353" t="s">
        <v>201</v>
      </c>
    </row>
    <row r="7" spans="1:14" x14ac:dyDescent="0.3">
      <c r="A7" s="137">
        <v>45566</v>
      </c>
      <c r="B7" s="291" t="s">
        <v>186</v>
      </c>
      <c r="C7" s="291" t="s">
        <v>112</v>
      </c>
      <c r="D7" s="427" t="s">
        <v>117</v>
      </c>
      <c r="E7" s="124">
        <v>15000</v>
      </c>
      <c r="F7" s="793"/>
      <c r="G7" s="124">
        <f>G6-E7+F7</f>
        <v>149400</v>
      </c>
      <c r="H7" s="249" t="s">
        <v>148</v>
      </c>
      <c r="I7" s="126" t="s">
        <v>18</v>
      </c>
      <c r="J7" s="303" t="s">
        <v>194</v>
      </c>
      <c r="K7" s="788" t="s">
        <v>1069</v>
      </c>
      <c r="L7" s="126" t="s">
        <v>44</v>
      </c>
      <c r="M7" s="795"/>
      <c r="N7" s="353" t="s">
        <v>202</v>
      </c>
    </row>
    <row r="8" spans="1:14" ht="17.399999999999999" customHeight="1" x14ac:dyDescent="0.3">
      <c r="A8" s="705">
        <v>45566</v>
      </c>
      <c r="B8" s="650" t="s">
        <v>186</v>
      </c>
      <c r="C8" s="149" t="s">
        <v>112</v>
      </c>
      <c r="D8" s="789" t="s">
        <v>117</v>
      </c>
      <c r="E8" s="129">
        <v>15000</v>
      </c>
      <c r="F8" s="793"/>
      <c r="G8" s="129">
        <f t="shared" ref="G8:G11" si="0">G7-E8+F8</f>
        <v>134400</v>
      </c>
      <c r="H8" s="395" t="s">
        <v>148</v>
      </c>
      <c r="I8" s="145" t="s">
        <v>18</v>
      </c>
      <c r="J8" s="303" t="s">
        <v>194</v>
      </c>
      <c r="K8" s="788" t="s">
        <v>1069</v>
      </c>
      <c r="L8" s="145" t="s">
        <v>44</v>
      </c>
      <c r="M8" s="145"/>
      <c r="N8" s="707" t="s">
        <v>203</v>
      </c>
    </row>
    <row r="9" spans="1:14" x14ac:dyDescent="0.3">
      <c r="A9" s="137">
        <v>45566</v>
      </c>
      <c r="B9" s="138" t="s">
        <v>186</v>
      </c>
      <c r="C9" s="291" t="s">
        <v>112</v>
      </c>
      <c r="D9" s="427" t="s">
        <v>117</v>
      </c>
      <c r="E9" s="124">
        <v>12000</v>
      </c>
      <c r="F9" s="793"/>
      <c r="G9" s="124">
        <f t="shared" si="0"/>
        <v>122400</v>
      </c>
      <c r="H9" s="249" t="s">
        <v>148</v>
      </c>
      <c r="I9" s="126" t="s">
        <v>18</v>
      </c>
      <c r="J9" s="303" t="s">
        <v>194</v>
      </c>
      <c r="K9" s="788" t="s">
        <v>1069</v>
      </c>
      <c r="L9" s="126" t="s">
        <v>44</v>
      </c>
      <c r="M9" s="126"/>
      <c r="N9" s="353" t="s">
        <v>204</v>
      </c>
    </row>
    <row r="10" spans="1:14" x14ac:dyDescent="0.3">
      <c r="A10" s="137">
        <v>45566</v>
      </c>
      <c r="B10" s="291" t="s">
        <v>186</v>
      </c>
      <c r="C10" s="291" t="s">
        <v>112</v>
      </c>
      <c r="D10" s="427" t="s">
        <v>117</v>
      </c>
      <c r="E10" s="124">
        <v>30000</v>
      </c>
      <c r="F10" s="793"/>
      <c r="G10" s="124">
        <f t="shared" si="0"/>
        <v>92400</v>
      </c>
      <c r="H10" s="249" t="s">
        <v>148</v>
      </c>
      <c r="I10" s="126" t="s">
        <v>18</v>
      </c>
      <c r="J10" s="303" t="s">
        <v>194</v>
      </c>
      <c r="K10" s="788" t="s">
        <v>1069</v>
      </c>
      <c r="L10" s="126" t="s">
        <v>44</v>
      </c>
      <c r="M10" s="795"/>
      <c r="N10" s="353" t="s">
        <v>205</v>
      </c>
    </row>
    <row r="11" spans="1:14" x14ac:dyDescent="0.3">
      <c r="A11" s="137">
        <v>45566</v>
      </c>
      <c r="B11" s="138" t="s">
        <v>667</v>
      </c>
      <c r="C11" s="291" t="s">
        <v>187</v>
      </c>
      <c r="D11" s="427" t="s">
        <v>117</v>
      </c>
      <c r="E11" s="124">
        <v>5000</v>
      </c>
      <c r="F11" s="124"/>
      <c r="G11" s="124">
        <f t="shared" si="0"/>
        <v>87400</v>
      </c>
      <c r="H11" s="249" t="s">
        <v>148</v>
      </c>
      <c r="I11" s="126" t="s">
        <v>18</v>
      </c>
      <c r="J11" s="303" t="s">
        <v>194</v>
      </c>
      <c r="K11" s="788" t="s">
        <v>1069</v>
      </c>
      <c r="L11" s="126" t="s">
        <v>44</v>
      </c>
      <c r="M11" s="126"/>
      <c r="N11" s="353" t="s">
        <v>206</v>
      </c>
    </row>
    <row r="12" spans="1:14" x14ac:dyDescent="0.3">
      <c r="A12" s="137">
        <v>45566</v>
      </c>
      <c r="B12" s="138" t="s">
        <v>668</v>
      </c>
      <c r="C12" s="138" t="s">
        <v>187</v>
      </c>
      <c r="D12" s="139" t="s">
        <v>117</v>
      </c>
      <c r="E12" s="124">
        <v>10000</v>
      </c>
      <c r="F12" s="124"/>
      <c r="G12" s="124">
        <f t="shared" ref="G12:G75" si="1">G11-E12+F12</f>
        <v>77400</v>
      </c>
      <c r="H12" s="249" t="s">
        <v>148</v>
      </c>
      <c r="I12" s="126" t="s">
        <v>18</v>
      </c>
      <c r="J12" s="303" t="s">
        <v>194</v>
      </c>
      <c r="K12" s="788" t="s">
        <v>1069</v>
      </c>
      <c r="L12" s="126" t="s">
        <v>44</v>
      </c>
      <c r="M12" s="126"/>
      <c r="N12" s="353" t="s">
        <v>207</v>
      </c>
    </row>
    <row r="13" spans="1:14" x14ac:dyDescent="0.3">
      <c r="A13" s="137">
        <v>45567</v>
      </c>
      <c r="B13" s="138" t="s">
        <v>188</v>
      </c>
      <c r="C13" s="138" t="s">
        <v>48</v>
      </c>
      <c r="D13" s="139" t="s">
        <v>117</v>
      </c>
      <c r="E13" s="124"/>
      <c r="F13" s="124">
        <v>5000</v>
      </c>
      <c r="G13" s="124">
        <f t="shared" si="1"/>
        <v>82400</v>
      </c>
      <c r="H13" s="249" t="s">
        <v>148</v>
      </c>
      <c r="I13" s="126" t="s">
        <v>18</v>
      </c>
      <c r="J13" s="303" t="s">
        <v>194</v>
      </c>
      <c r="K13" s="788" t="s">
        <v>1069</v>
      </c>
      <c r="L13" s="126" t="s">
        <v>44</v>
      </c>
      <c r="M13" s="126"/>
      <c r="N13" s="353"/>
    </row>
    <row r="14" spans="1:14" x14ac:dyDescent="0.3">
      <c r="A14" s="820">
        <v>45567</v>
      </c>
      <c r="B14" s="827" t="s">
        <v>109</v>
      </c>
      <c r="C14" s="827" t="s">
        <v>48</v>
      </c>
      <c r="D14" s="828" t="s">
        <v>117</v>
      </c>
      <c r="E14" s="815"/>
      <c r="F14" s="815">
        <v>53000</v>
      </c>
      <c r="G14" s="815">
        <f t="shared" si="1"/>
        <v>135400</v>
      </c>
      <c r="H14" s="816" t="s">
        <v>148</v>
      </c>
      <c r="I14" s="817" t="s">
        <v>18</v>
      </c>
      <c r="J14" s="818" t="s">
        <v>223</v>
      </c>
      <c r="K14" s="788" t="s">
        <v>1069</v>
      </c>
      <c r="L14" s="817" t="s">
        <v>44</v>
      </c>
      <c r="M14" s="817"/>
      <c r="N14" s="819"/>
    </row>
    <row r="15" spans="1:14" x14ac:dyDescent="0.3">
      <c r="A15" s="137">
        <v>45567</v>
      </c>
      <c r="B15" s="138" t="s">
        <v>186</v>
      </c>
      <c r="C15" s="138" t="s">
        <v>112</v>
      </c>
      <c r="D15" s="139" t="s">
        <v>117</v>
      </c>
      <c r="E15" s="124">
        <v>10000</v>
      </c>
      <c r="F15" s="124"/>
      <c r="G15" s="124">
        <f>G14-E15+F15</f>
        <v>125400</v>
      </c>
      <c r="H15" s="249" t="s">
        <v>148</v>
      </c>
      <c r="I15" s="126" t="s">
        <v>18</v>
      </c>
      <c r="J15" s="303" t="s">
        <v>223</v>
      </c>
      <c r="K15" s="788" t="s">
        <v>1069</v>
      </c>
      <c r="L15" s="126" t="s">
        <v>44</v>
      </c>
      <c r="M15" s="126"/>
      <c r="N15" s="353" t="s">
        <v>425</v>
      </c>
    </row>
    <row r="16" spans="1:14" x14ac:dyDescent="0.3">
      <c r="A16" s="137">
        <v>45567</v>
      </c>
      <c r="B16" s="138" t="s">
        <v>186</v>
      </c>
      <c r="C16" s="138" t="s">
        <v>112</v>
      </c>
      <c r="D16" s="139" t="s">
        <v>117</v>
      </c>
      <c r="E16" s="124">
        <v>8000</v>
      </c>
      <c r="F16" s="124"/>
      <c r="G16" s="124">
        <f t="shared" si="1"/>
        <v>117400</v>
      </c>
      <c r="H16" s="249" t="s">
        <v>148</v>
      </c>
      <c r="I16" s="126" t="s">
        <v>18</v>
      </c>
      <c r="J16" s="303" t="s">
        <v>223</v>
      </c>
      <c r="K16" s="788" t="s">
        <v>1069</v>
      </c>
      <c r="L16" s="126" t="s">
        <v>44</v>
      </c>
      <c r="M16" s="126"/>
      <c r="N16" s="353" t="s">
        <v>426</v>
      </c>
    </row>
    <row r="17" spans="1:161" x14ac:dyDescent="0.3">
      <c r="A17" s="137">
        <v>45567</v>
      </c>
      <c r="B17" s="138" t="s">
        <v>186</v>
      </c>
      <c r="C17" s="138" t="s">
        <v>112</v>
      </c>
      <c r="D17" s="139" t="s">
        <v>117</v>
      </c>
      <c r="E17" s="124">
        <v>8000</v>
      </c>
      <c r="F17" s="124"/>
      <c r="G17" s="124">
        <f t="shared" si="1"/>
        <v>109400</v>
      </c>
      <c r="H17" s="249" t="s">
        <v>148</v>
      </c>
      <c r="I17" s="126" t="s">
        <v>18</v>
      </c>
      <c r="J17" s="303" t="s">
        <v>223</v>
      </c>
      <c r="K17" s="788" t="s">
        <v>1069</v>
      </c>
      <c r="L17" s="126" t="s">
        <v>44</v>
      </c>
      <c r="M17" s="126"/>
      <c r="N17" s="353" t="s">
        <v>427</v>
      </c>
    </row>
    <row r="18" spans="1:161" x14ac:dyDescent="0.3">
      <c r="A18" s="137">
        <v>45567</v>
      </c>
      <c r="B18" s="138" t="s">
        <v>186</v>
      </c>
      <c r="C18" s="138" t="s">
        <v>112</v>
      </c>
      <c r="D18" s="139" t="s">
        <v>117</v>
      </c>
      <c r="E18" s="348">
        <v>7000</v>
      </c>
      <c r="F18" s="124"/>
      <c r="G18" s="124">
        <f t="shared" si="1"/>
        <v>102400</v>
      </c>
      <c r="H18" s="249" t="s">
        <v>148</v>
      </c>
      <c r="I18" s="126" t="s">
        <v>18</v>
      </c>
      <c r="J18" s="303" t="s">
        <v>223</v>
      </c>
      <c r="K18" s="788" t="s">
        <v>1069</v>
      </c>
      <c r="L18" s="126" t="s">
        <v>44</v>
      </c>
      <c r="M18" s="126"/>
      <c r="N18" s="353" t="s">
        <v>428</v>
      </c>
    </row>
    <row r="19" spans="1:161" x14ac:dyDescent="0.3">
      <c r="A19" s="137">
        <v>45567</v>
      </c>
      <c r="B19" s="138" t="s">
        <v>669</v>
      </c>
      <c r="C19" s="138" t="s">
        <v>187</v>
      </c>
      <c r="D19" s="139" t="s">
        <v>117</v>
      </c>
      <c r="E19" s="124">
        <v>10000</v>
      </c>
      <c r="F19" s="124"/>
      <c r="G19" s="124">
        <f t="shared" si="1"/>
        <v>92400</v>
      </c>
      <c r="H19" s="249" t="s">
        <v>148</v>
      </c>
      <c r="I19" s="126" t="s">
        <v>18</v>
      </c>
      <c r="J19" s="303" t="s">
        <v>223</v>
      </c>
      <c r="K19" s="788" t="s">
        <v>1069</v>
      </c>
      <c r="L19" s="126" t="s">
        <v>44</v>
      </c>
      <c r="M19" s="126"/>
      <c r="N19" s="353"/>
    </row>
    <row r="20" spans="1:161" x14ac:dyDescent="0.3">
      <c r="A20" s="137">
        <v>45567</v>
      </c>
      <c r="B20" s="138" t="s">
        <v>670</v>
      </c>
      <c r="C20" s="138" t="s">
        <v>187</v>
      </c>
      <c r="D20" s="139" t="s">
        <v>117</v>
      </c>
      <c r="E20" s="124">
        <v>3000</v>
      </c>
      <c r="F20" s="124"/>
      <c r="G20" s="124">
        <f t="shared" si="1"/>
        <v>89400</v>
      </c>
      <c r="H20" s="249" t="s">
        <v>148</v>
      </c>
      <c r="I20" s="126" t="s">
        <v>18</v>
      </c>
      <c r="J20" s="303" t="s">
        <v>223</v>
      </c>
      <c r="K20" s="788" t="s">
        <v>1069</v>
      </c>
      <c r="L20" s="126" t="s">
        <v>44</v>
      </c>
      <c r="M20" s="126"/>
      <c r="N20" s="405"/>
    </row>
    <row r="21" spans="1:161" x14ac:dyDescent="0.3">
      <c r="A21" s="137">
        <v>45567</v>
      </c>
      <c r="B21" s="138" t="s">
        <v>671</v>
      </c>
      <c r="C21" s="138" t="s">
        <v>187</v>
      </c>
      <c r="D21" s="139" t="s">
        <v>117</v>
      </c>
      <c r="E21" s="348">
        <v>7000</v>
      </c>
      <c r="F21" s="124"/>
      <c r="G21" s="124">
        <f t="shared" si="1"/>
        <v>82400</v>
      </c>
      <c r="H21" s="249" t="s">
        <v>148</v>
      </c>
      <c r="I21" s="126" t="s">
        <v>18</v>
      </c>
      <c r="J21" s="303" t="s">
        <v>223</v>
      </c>
      <c r="K21" s="788" t="s">
        <v>1069</v>
      </c>
      <c r="L21" s="126" t="s">
        <v>44</v>
      </c>
      <c r="M21" s="126"/>
      <c r="N21" s="405"/>
    </row>
    <row r="22" spans="1:161" s="836" customFormat="1" x14ac:dyDescent="0.3">
      <c r="A22" s="820">
        <v>45567</v>
      </c>
      <c r="B22" s="827" t="s">
        <v>109</v>
      </c>
      <c r="C22" s="827" t="s">
        <v>48</v>
      </c>
      <c r="D22" s="828" t="s">
        <v>117</v>
      </c>
      <c r="E22" s="815"/>
      <c r="F22" s="815">
        <v>500000</v>
      </c>
      <c r="G22" s="815">
        <f t="shared" si="1"/>
        <v>582400</v>
      </c>
      <c r="H22" s="816" t="s">
        <v>148</v>
      </c>
      <c r="I22" s="817" t="s">
        <v>18</v>
      </c>
      <c r="J22" s="802" t="s">
        <v>314</v>
      </c>
      <c r="K22" s="788" t="s">
        <v>1069</v>
      </c>
      <c r="L22" s="817" t="s">
        <v>44</v>
      </c>
      <c r="M22" s="817"/>
      <c r="N22" s="819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</row>
    <row r="23" spans="1:161" s="836" customFormat="1" x14ac:dyDescent="0.3">
      <c r="A23" s="137">
        <v>45568</v>
      </c>
      <c r="B23" s="138" t="s">
        <v>186</v>
      </c>
      <c r="C23" s="138" t="s">
        <v>112</v>
      </c>
      <c r="D23" s="139" t="s">
        <v>117</v>
      </c>
      <c r="E23" s="142">
        <v>10000</v>
      </c>
      <c r="F23" s="793"/>
      <c r="G23" s="124">
        <f t="shared" si="1"/>
        <v>572400</v>
      </c>
      <c r="H23" s="249" t="s">
        <v>148</v>
      </c>
      <c r="I23" s="126" t="s">
        <v>18</v>
      </c>
      <c r="J23" s="303" t="s">
        <v>314</v>
      </c>
      <c r="K23" s="788" t="s">
        <v>1069</v>
      </c>
      <c r="L23" s="126" t="s">
        <v>44</v>
      </c>
      <c r="M23" s="795"/>
      <c r="N23" s="353" t="s">
        <v>429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</row>
    <row r="24" spans="1:161" s="836" customFormat="1" x14ac:dyDescent="0.3">
      <c r="A24" s="137">
        <v>45568</v>
      </c>
      <c r="B24" s="138" t="s">
        <v>186</v>
      </c>
      <c r="C24" s="138" t="s">
        <v>112</v>
      </c>
      <c r="D24" s="139" t="s">
        <v>117</v>
      </c>
      <c r="E24" s="142">
        <v>3000</v>
      </c>
      <c r="F24" s="793"/>
      <c r="G24" s="124">
        <f t="shared" si="1"/>
        <v>569400</v>
      </c>
      <c r="H24" s="249" t="s">
        <v>148</v>
      </c>
      <c r="I24" s="126" t="s">
        <v>18</v>
      </c>
      <c r="J24" s="303" t="s">
        <v>314</v>
      </c>
      <c r="K24" s="788" t="s">
        <v>1069</v>
      </c>
      <c r="L24" s="126" t="s">
        <v>44</v>
      </c>
      <c r="M24" s="795"/>
      <c r="N24" s="353" t="s">
        <v>430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</row>
    <row r="25" spans="1:161" s="836" customFormat="1" x14ac:dyDescent="0.3">
      <c r="A25" s="137">
        <v>45568</v>
      </c>
      <c r="B25" s="138" t="s">
        <v>186</v>
      </c>
      <c r="C25" s="138" t="s">
        <v>112</v>
      </c>
      <c r="D25" s="139" t="s">
        <v>117</v>
      </c>
      <c r="E25" s="142">
        <v>3000</v>
      </c>
      <c r="F25" s="793"/>
      <c r="G25" s="124">
        <f t="shared" si="1"/>
        <v>566400</v>
      </c>
      <c r="H25" s="249" t="s">
        <v>148</v>
      </c>
      <c r="I25" s="126" t="s">
        <v>18</v>
      </c>
      <c r="J25" s="303" t="s">
        <v>314</v>
      </c>
      <c r="K25" s="788" t="s">
        <v>1069</v>
      </c>
      <c r="L25" s="126" t="s">
        <v>44</v>
      </c>
      <c r="M25" s="795"/>
      <c r="N25" s="353" t="s">
        <v>431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</row>
    <row r="26" spans="1:161" s="836" customFormat="1" x14ac:dyDescent="0.3">
      <c r="A26" s="137">
        <v>45568</v>
      </c>
      <c r="B26" s="138" t="s">
        <v>395</v>
      </c>
      <c r="C26" s="138" t="s">
        <v>112</v>
      </c>
      <c r="D26" s="139" t="s">
        <v>117</v>
      </c>
      <c r="E26" s="142">
        <v>40000</v>
      </c>
      <c r="F26" s="793"/>
      <c r="G26" s="124">
        <f t="shared" si="1"/>
        <v>526400</v>
      </c>
      <c r="H26" s="249" t="s">
        <v>148</v>
      </c>
      <c r="I26" s="126" t="s">
        <v>18</v>
      </c>
      <c r="J26" s="303" t="s">
        <v>673</v>
      </c>
      <c r="K26" s="788" t="s">
        <v>1069</v>
      </c>
      <c r="L26" s="126" t="s">
        <v>44</v>
      </c>
      <c r="M26" s="795"/>
      <c r="N26" s="353" t="s">
        <v>432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</row>
    <row r="27" spans="1:161" s="836" customFormat="1" x14ac:dyDescent="0.3">
      <c r="A27" s="137">
        <v>45568</v>
      </c>
      <c r="B27" s="138" t="s">
        <v>396</v>
      </c>
      <c r="C27" s="138" t="s">
        <v>323</v>
      </c>
      <c r="D27" s="139" t="s">
        <v>117</v>
      </c>
      <c r="E27" s="142">
        <v>30000</v>
      </c>
      <c r="F27" s="793"/>
      <c r="G27" s="124">
        <f t="shared" si="1"/>
        <v>496400</v>
      </c>
      <c r="H27" s="249" t="s">
        <v>148</v>
      </c>
      <c r="I27" s="126" t="s">
        <v>18</v>
      </c>
      <c r="J27" s="303" t="s">
        <v>674</v>
      </c>
      <c r="K27" s="788" t="s">
        <v>1069</v>
      </c>
      <c r="L27" s="126" t="s">
        <v>44</v>
      </c>
      <c r="M27" s="795"/>
      <c r="N27" s="796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</row>
    <row r="28" spans="1:161" s="836" customFormat="1" x14ac:dyDescent="0.3">
      <c r="A28" s="137">
        <v>45568</v>
      </c>
      <c r="B28" s="138" t="s">
        <v>397</v>
      </c>
      <c r="C28" s="138" t="s">
        <v>323</v>
      </c>
      <c r="D28" s="139" t="s">
        <v>117</v>
      </c>
      <c r="E28" s="142">
        <v>7000</v>
      </c>
      <c r="F28" s="793"/>
      <c r="G28" s="124">
        <f t="shared" si="1"/>
        <v>489400</v>
      </c>
      <c r="H28" s="249" t="s">
        <v>148</v>
      </c>
      <c r="I28" s="126" t="s">
        <v>18</v>
      </c>
      <c r="J28" s="303" t="s">
        <v>674</v>
      </c>
      <c r="K28" s="788" t="s">
        <v>1069</v>
      </c>
      <c r="L28" s="126" t="s">
        <v>44</v>
      </c>
      <c r="M28" s="795"/>
      <c r="N28" s="796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</row>
    <row r="29" spans="1:161" s="836" customFormat="1" x14ac:dyDescent="0.3">
      <c r="A29" s="137">
        <v>45568</v>
      </c>
      <c r="B29" s="138" t="s">
        <v>398</v>
      </c>
      <c r="C29" s="138" t="s">
        <v>323</v>
      </c>
      <c r="D29" s="139" t="s">
        <v>117</v>
      </c>
      <c r="E29" s="142">
        <v>5000</v>
      </c>
      <c r="F29" s="793"/>
      <c r="G29" s="124">
        <f t="shared" si="1"/>
        <v>484400</v>
      </c>
      <c r="H29" s="249" t="s">
        <v>148</v>
      </c>
      <c r="I29" s="126" t="s">
        <v>18</v>
      </c>
      <c r="J29" s="303" t="s">
        <v>674</v>
      </c>
      <c r="K29" s="788" t="s">
        <v>1069</v>
      </c>
      <c r="L29" s="126" t="s">
        <v>44</v>
      </c>
      <c r="M29" s="795"/>
      <c r="N29" s="796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</row>
    <row r="30" spans="1:161" s="836" customFormat="1" x14ac:dyDescent="0.3">
      <c r="A30" s="137">
        <v>45568</v>
      </c>
      <c r="B30" s="138" t="s">
        <v>399</v>
      </c>
      <c r="C30" s="138" t="s">
        <v>323</v>
      </c>
      <c r="D30" s="139" t="s">
        <v>117</v>
      </c>
      <c r="E30" s="142">
        <v>60000</v>
      </c>
      <c r="F30" s="793"/>
      <c r="G30" s="124">
        <f t="shared" si="1"/>
        <v>424400</v>
      </c>
      <c r="H30" s="249" t="s">
        <v>148</v>
      </c>
      <c r="I30" s="126" t="s">
        <v>18</v>
      </c>
      <c r="J30" s="303" t="s">
        <v>675</v>
      </c>
      <c r="K30" s="788" t="s">
        <v>1069</v>
      </c>
      <c r="L30" s="126" t="s">
        <v>44</v>
      </c>
      <c r="M30" s="795"/>
      <c r="N30" s="796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</row>
    <row r="31" spans="1:161" s="836" customFormat="1" x14ac:dyDescent="0.3">
      <c r="A31" s="137">
        <v>45568</v>
      </c>
      <c r="B31" s="138" t="s">
        <v>186</v>
      </c>
      <c r="C31" s="138" t="s">
        <v>112</v>
      </c>
      <c r="D31" s="139" t="s">
        <v>117</v>
      </c>
      <c r="E31" s="142">
        <v>7000</v>
      </c>
      <c r="F31" s="793"/>
      <c r="G31" s="124">
        <f t="shared" si="1"/>
        <v>417400</v>
      </c>
      <c r="H31" s="249" t="s">
        <v>148</v>
      </c>
      <c r="I31" s="126" t="s">
        <v>18</v>
      </c>
      <c r="J31" s="303" t="s">
        <v>314</v>
      </c>
      <c r="K31" s="788" t="s">
        <v>1069</v>
      </c>
      <c r="L31" s="126" t="s">
        <v>44</v>
      </c>
      <c r="M31" s="795"/>
      <c r="N31" s="353" t="s">
        <v>433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</row>
    <row r="32" spans="1:161" s="836" customFormat="1" x14ac:dyDescent="0.3">
      <c r="A32" s="137">
        <v>45568</v>
      </c>
      <c r="B32" s="138" t="s">
        <v>400</v>
      </c>
      <c r="C32" s="138" t="s">
        <v>323</v>
      </c>
      <c r="D32" s="139" t="s">
        <v>117</v>
      </c>
      <c r="E32" s="142">
        <v>8000</v>
      </c>
      <c r="F32" s="793"/>
      <c r="G32" s="124">
        <f t="shared" si="1"/>
        <v>409400</v>
      </c>
      <c r="H32" s="249" t="s">
        <v>148</v>
      </c>
      <c r="I32" s="126" t="s">
        <v>18</v>
      </c>
      <c r="J32" s="303" t="s">
        <v>314</v>
      </c>
      <c r="K32" s="788" t="s">
        <v>1069</v>
      </c>
      <c r="L32" s="126" t="s">
        <v>44</v>
      </c>
      <c r="M32" s="795"/>
      <c r="N32" s="796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</row>
    <row r="33" spans="1:161" s="836" customFormat="1" x14ac:dyDescent="0.3">
      <c r="A33" s="137">
        <v>45569</v>
      </c>
      <c r="B33" s="138" t="s">
        <v>186</v>
      </c>
      <c r="C33" s="138" t="s">
        <v>112</v>
      </c>
      <c r="D33" s="139" t="s">
        <v>117</v>
      </c>
      <c r="E33" s="142">
        <v>5000</v>
      </c>
      <c r="F33" s="793"/>
      <c r="G33" s="124">
        <f t="shared" si="1"/>
        <v>404400</v>
      </c>
      <c r="H33" s="249" t="s">
        <v>148</v>
      </c>
      <c r="I33" s="126" t="s">
        <v>18</v>
      </c>
      <c r="J33" s="303" t="s">
        <v>314</v>
      </c>
      <c r="K33" s="788" t="s">
        <v>1069</v>
      </c>
      <c r="L33" s="126" t="s">
        <v>44</v>
      </c>
      <c r="M33" s="795"/>
      <c r="N33" s="353" t="s">
        <v>434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</row>
    <row r="34" spans="1:161" s="836" customFormat="1" x14ac:dyDescent="0.3">
      <c r="A34" s="137">
        <v>45569</v>
      </c>
      <c r="B34" s="138" t="s">
        <v>186</v>
      </c>
      <c r="C34" s="138" t="s">
        <v>112</v>
      </c>
      <c r="D34" s="139" t="s">
        <v>117</v>
      </c>
      <c r="E34" s="142">
        <v>5000</v>
      </c>
      <c r="F34" s="793"/>
      <c r="G34" s="124">
        <f t="shared" si="1"/>
        <v>399400</v>
      </c>
      <c r="H34" s="249" t="s">
        <v>148</v>
      </c>
      <c r="I34" s="126" t="s">
        <v>18</v>
      </c>
      <c r="J34" s="303" t="s">
        <v>314</v>
      </c>
      <c r="K34" s="788" t="s">
        <v>1069</v>
      </c>
      <c r="L34" s="126" t="s">
        <v>44</v>
      </c>
      <c r="M34" s="795"/>
      <c r="N34" s="353" t="s">
        <v>435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</row>
    <row r="35" spans="1:161" s="836" customFormat="1" x14ac:dyDescent="0.3">
      <c r="A35" s="137">
        <v>45569</v>
      </c>
      <c r="B35" s="303" t="s">
        <v>186</v>
      </c>
      <c r="C35" s="138" t="s">
        <v>112</v>
      </c>
      <c r="D35" s="139" t="s">
        <v>117</v>
      </c>
      <c r="E35" s="720">
        <v>3000</v>
      </c>
      <c r="F35" s="793"/>
      <c r="G35" s="124">
        <f t="shared" si="1"/>
        <v>396400</v>
      </c>
      <c r="H35" s="249" t="s">
        <v>148</v>
      </c>
      <c r="I35" s="126" t="s">
        <v>18</v>
      </c>
      <c r="J35" s="303" t="s">
        <v>314</v>
      </c>
      <c r="K35" s="788" t="s">
        <v>1069</v>
      </c>
      <c r="L35" s="126" t="s">
        <v>44</v>
      </c>
      <c r="M35" s="795"/>
      <c r="N35" s="353" t="s">
        <v>436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</row>
    <row r="36" spans="1:161" s="836" customFormat="1" x14ac:dyDescent="0.3">
      <c r="A36" s="137">
        <v>45569</v>
      </c>
      <c r="B36" s="138" t="s">
        <v>186</v>
      </c>
      <c r="C36" s="138" t="s">
        <v>112</v>
      </c>
      <c r="D36" s="139" t="s">
        <v>117</v>
      </c>
      <c r="E36" s="142">
        <v>6000</v>
      </c>
      <c r="F36" s="793"/>
      <c r="G36" s="124">
        <f t="shared" si="1"/>
        <v>390400</v>
      </c>
      <c r="H36" s="249" t="s">
        <v>148</v>
      </c>
      <c r="I36" s="126" t="s">
        <v>18</v>
      </c>
      <c r="J36" s="303" t="s">
        <v>314</v>
      </c>
      <c r="K36" s="788" t="s">
        <v>1069</v>
      </c>
      <c r="L36" s="126" t="s">
        <v>44</v>
      </c>
      <c r="M36" s="795"/>
      <c r="N36" s="353" t="s">
        <v>437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</row>
    <row r="37" spans="1:161" s="836" customFormat="1" x14ac:dyDescent="0.3">
      <c r="A37" s="137">
        <v>45569</v>
      </c>
      <c r="B37" s="138" t="s">
        <v>186</v>
      </c>
      <c r="C37" s="138" t="s">
        <v>112</v>
      </c>
      <c r="D37" s="139" t="s">
        <v>117</v>
      </c>
      <c r="E37" s="142">
        <v>7000</v>
      </c>
      <c r="F37" s="793"/>
      <c r="G37" s="124">
        <f t="shared" si="1"/>
        <v>383400</v>
      </c>
      <c r="H37" s="249" t="s">
        <v>148</v>
      </c>
      <c r="I37" s="126" t="s">
        <v>18</v>
      </c>
      <c r="J37" s="303" t="s">
        <v>314</v>
      </c>
      <c r="K37" s="788" t="s">
        <v>1069</v>
      </c>
      <c r="L37" s="126" t="s">
        <v>44</v>
      </c>
      <c r="M37" s="795"/>
      <c r="N37" s="353" t="s">
        <v>438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</row>
    <row r="38" spans="1:161" s="836" customFormat="1" x14ac:dyDescent="0.3">
      <c r="A38" s="137">
        <v>45569</v>
      </c>
      <c r="B38" s="138" t="s">
        <v>401</v>
      </c>
      <c r="C38" s="138" t="s">
        <v>112</v>
      </c>
      <c r="D38" s="139" t="s">
        <v>117</v>
      </c>
      <c r="E38" s="142">
        <v>25000</v>
      </c>
      <c r="F38" s="793"/>
      <c r="G38" s="124">
        <f t="shared" si="1"/>
        <v>358400</v>
      </c>
      <c r="H38" s="249" t="s">
        <v>148</v>
      </c>
      <c r="I38" s="126" t="s">
        <v>18</v>
      </c>
      <c r="J38" s="303" t="s">
        <v>314</v>
      </c>
      <c r="K38" s="788" t="s">
        <v>1069</v>
      </c>
      <c r="L38" s="126" t="s">
        <v>44</v>
      </c>
      <c r="M38" s="795"/>
      <c r="N38" s="353" t="s">
        <v>439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</row>
    <row r="39" spans="1:161" s="836" customFormat="1" x14ac:dyDescent="0.3">
      <c r="A39" s="137">
        <v>45569</v>
      </c>
      <c r="B39" s="138" t="s">
        <v>186</v>
      </c>
      <c r="C39" s="138" t="s">
        <v>112</v>
      </c>
      <c r="D39" s="139" t="s">
        <v>117</v>
      </c>
      <c r="E39" s="142">
        <v>5000</v>
      </c>
      <c r="F39" s="793"/>
      <c r="G39" s="124">
        <f t="shared" si="1"/>
        <v>353400</v>
      </c>
      <c r="H39" s="249" t="s">
        <v>148</v>
      </c>
      <c r="I39" s="126" t="s">
        <v>18</v>
      </c>
      <c r="J39" s="303" t="s">
        <v>314</v>
      </c>
      <c r="K39" s="788" t="s">
        <v>1069</v>
      </c>
      <c r="L39" s="126" t="s">
        <v>44</v>
      </c>
      <c r="M39" s="795"/>
      <c r="N39" s="353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</row>
    <row r="40" spans="1:161" s="836" customFormat="1" x14ac:dyDescent="0.3">
      <c r="A40" s="137">
        <v>45569</v>
      </c>
      <c r="B40" s="138" t="s">
        <v>399</v>
      </c>
      <c r="C40" s="138" t="s">
        <v>323</v>
      </c>
      <c r="D40" s="139" t="s">
        <v>117</v>
      </c>
      <c r="E40" s="142">
        <v>45000</v>
      </c>
      <c r="F40" s="793"/>
      <c r="G40" s="124">
        <f t="shared" si="1"/>
        <v>308400</v>
      </c>
      <c r="H40" s="249" t="s">
        <v>148</v>
      </c>
      <c r="I40" s="126" t="s">
        <v>18</v>
      </c>
      <c r="J40" s="303" t="s">
        <v>676</v>
      </c>
      <c r="K40" s="788" t="s">
        <v>1069</v>
      </c>
      <c r="L40" s="126" t="s">
        <v>44</v>
      </c>
      <c r="M40" s="795"/>
      <c r="N40" s="353" t="s">
        <v>440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</row>
    <row r="41" spans="1:161" s="836" customFormat="1" x14ac:dyDescent="0.3">
      <c r="A41" s="137">
        <v>45569</v>
      </c>
      <c r="B41" s="138" t="s">
        <v>402</v>
      </c>
      <c r="C41" s="138" t="s">
        <v>323</v>
      </c>
      <c r="D41" s="139" t="s">
        <v>117</v>
      </c>
      <c r="E41" s="142">
        <v>15000</v>
      </c>
      <c r="F41" s="793"/>
      <c r="G41" s="124">
        <f t="shared" si="1"/>
        <v>293400</v>
      </c>
      <c r="H41" s="249" t="s">
        <v>148</v>
      </c>
      <c r="I41" s="126" t="s">
        <v>18</v>
      </c>
      <c r="J41" s="303" t="s">
        <v>681</v>
      </c>
      <c r="K41" s="788" t="s">
        <v>1069</v>
      </c>
      <c r="L41" s="126" t="s">
        <v>44</v>
      </c>
      <c r="M41" s="795"/>
      <c r="N41" s="353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</row>
    <row r="42" spans="1:161" s="836" customFormat="1" x14ac:dyDescent="0.3">
      <c r="A42" s="137">
        <v>45569</v>
      </c>
      <c r="B42" s="138" t="s">
        <v>403</v>
      </c>
      <c r="C42" s="138" t="s">
        <v>323</v>
      </c>
      <c r="D42" s="139" t="s">
        <v>117</v>
      </c>
      <c r="E42" s="142">
        <v>5000</v>
      </c>
      <c r="F42" s="793"/>
      <c r="G42" s="124">
        <f t="shared" si="1"/>
        <v>288400</v>
      </c>
      <c r="H42" s="249" t="s">
        <v>148</v>
      </c>
      <c r="I42" s="126" t="s">
        <v>18</v>
      </c>
      <c r="J42" s="303" t="s">
        <v>681</v>
      </c>
      <c r="K42" s="788" t="s">
        <v>1069</v>
      </c>
      <c r="L42" s="126" t="s">
        <v>44</v>
      </c>
      <c r="M42" s="795"/>
      <c r="N42" s="353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</row>
    <row r="43" spans="1:161" s="836" customFormat="1" x14ac:dyDescent="0.3">
      <c r="A43" s="137">
        <v>45569</v>
      </c>
      <c r="B43" s="138" t="s">
        <v>404</v>
      </c>
      <c r="C43" s="138" t="s">
        <v>323</v>
      </c>
      <c r="D43" s="139" t="s">
        <v>117</v>
      </c>
      <c r="E43" s="142">
        <v>30000</v>
      </c>
      <c r="F43" s="793"/>
      <c r="G43" s="124">
        <f t="shared" si="1"/>
        <v>258400</v>
      </c>
      <c r="H43" s="249" t="s">
        <v>148</v>
      </c>
      <c r="I43" s="126" t="s">
        <v>18</v>
      </c>
      <c r="J43" s="303" t="s">
        <v>314</v>
      </c>
      <c r="K43" s="788" t="s">
        <v>1069</v>
      </c>
      <c r="L43" s="126" t="s">
        <v>44</v>
      </c>
      <c r="M43" s="795"/>
      <c r="N43" s="353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</row>
    <row r="44" spans="1:161" s="836" customFormat="1" x14ac:dyDescent="0.3">
      <c r="A44" s="137">
        <v>45570</v>
      </c>
      <c r="B44" s="138" t="s">
        <v>186</v>
      </c>
      <c r="C44" s="138" t="s">
        <v>112</v>
      </c>
      <c r="D44" s="139" t="s">
        <v>117</v>
      </c>
      <c r="E44" s="142">
        <v>5000</v>
      </c>
      <c r="F44" s="793"/>
      <c r="G44" s="124">
        <f t="shared" si="1"/>
        <v>253400</v>
      </c>
      <c r="H44" s="249" t="s">
        <v>148</v>
      </c>
      <c r="I44" s="126" t="s">
        <v>18</v>
      </c>
      <c r="J44" s="303" t="s">
        <v>314</v>
      </c>
      <c r="K44" s="788" t="s">
        <v>1069</v>
      </c>
      <c r="L44" s="126" t="s">
        <v>44</v>
      </c>
      <c r="M44" s="795"/>
      <c r="N44" s="353" t="s">
        <v>413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</row>
    <row r="45" spans="1:161" s="836" customFormat="1" x14ac:dyDescent="0.3">
      <c r="A45" s="137">
        <v>45570</v>
      </c>
      <c r="B45" s="138" t="s">
        <v>186</v>
      </c>
      <c r="C45" s="138" t="s">
        <v>112</v>
      </c>
      <c r="D45" s="139" t="s">
        <v>117</v>
      </c>
      <c r="E45" s="142">
        <v>3500</v>
      </c>
      <c r="F45" s="793"/>
      <c r="G45" s="124">
        <f t="shared" si="1"/>
        <v>249900</v>
      </c>
      <c r="H45" s="249" t="s">
        <v>148</v>
      </c>
      <c r="I45" s="126" t="s">
        <v>18</v>
      </c>
      <c r="J45" s="303" t="s">
        <v>314</v>
      </c>
      <c r="K45" s="788" t="s">
        <v>1069</v>
      </c>
      <c r="L45" s="126" t="s">
        <v>44</v>
      </c>
      <c r="M45" s="795"/>
      <c r="N45" s="353" t="s">
        <v>441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</row>
    <row r="46" spans="1:161" s="836" customFormat="1" x14ac:dyDescent="0.3">
      <c r="A46" s="137">
        <v>45570</v>
      </c>
      <c r="B46" s="138" t="s">
        <v>186</v>
      </c>
      <c r="C46" s="138" t="s">
        <v>112</v>
      </c>
      <c r="D46" s="139" t="s">
        <v>117</v>
      </c>
      <c r="E46" s="142">
        <v>6000</v>
      </c>
      <c r="F46" s="793"/>
      <c r="G46" s="124">
        <f t="shared" si="1"/>
        <v>243900</v>
      </c>
      <c r="H46" s="249" t="s">
        <v>148</v>
      </c>
      <c r="I46" s="126" t="s">
        <v>18</v>
      </c>
      <c r="J46" s="303" t="s">
        <v>314</v>
      </c>
      <c r="K46" s="788" t="s">
        <v>1069</v>
      </c>
      <c r="L46" s="126" t="s">
        <v>44</v>
      </c>
      <c r="M46" s="795"/>
      <c r="N46" s="353" t="s">
        <v>442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</row>
    <row r="47" spans="1:161" s="836" customFormat="1" x14ac:dyDescent="0.3">
      <c r="A47" s="137">
        <v>45570</v>
      </c>
      <c r="B47" s="138" t="s">
        <v>186</v>
      </c>
      <c r="C47" s="138" t="s">
        <v>112</v>
      </c>
      <c r="D47" s="139" t="s">
        <v>117</v>
      </c>
      <c r="E47" s="142">
        <v>7000</v>
      </c>
      <c r="F47" s="793"/>
      <c r="G47" s="124">
        <f t="shared" si="1"/>
        <v>236900</v>
      </c>
      <c r="H47" s="249" t="s">
        <v>148</v>
      </c>
      <c r="I47" s="126" t="s">
        <v>18</v>
      </c>
      <c r="J47" s="303" t="s">
        <v>314</v>
      </c>
      <c r="K47" s="788" t="s">
        <v>1069</v>
      </c>
      <c r="L47" s="126" t="s">
        <v>44</v>
      </c>
      <c r="M47" s="795"/>
      <c r="N47" s="353" t="s">
        <v>443</v>
      </c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</row>
    <row r="48" spans="1:161" s="836" customFormat="1" x14ac:dyDescent="0.3">
      <c r="A48" s="137">
        <v>45570</v>
      </c>
      <c r="B48" s="138" t="s">
        <v>405</v>
      </c>
      <c r="C48" s="138" t="s">
        <v>112</v>
      </c>
      <c r="D48" s="139" t="s">
        <v>117</v>
      </c>
      <c r="E48" s="142">
        <v>20000</v>
      </c>
      <c r="F48" s="793"/>
      <c r="G48" s="124">
        <f t="shared" si="1"/>
        <v>216900</v>
      </c>
      <c r="H48" s="249" t="s">
        <v>148</v>
      </c>
      <c r="I48" s="126" t="s">
        <v>18</v>
      </c>
      <c r="J48" s="303" t="s">
        <v>314</v>
      </c>
      <c r="K48" s="788" t="s">
        <v>1069</v>
      </c>
      <c r="L48" s="126" t="s">
        <v>44</v>
      </c>
      <c r="M48" s="795"/>
      <c r="N48" s="353" t="s">
        <v>444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</row>
    <row r="49" spans="1:161" s="836" customFormat="1" x14ac:dyDescent="0.3">
      <c r="A49" s="137">
        <v>45570</v>
      </c>
      <c r="B49" s="138" t="s">
        <v>186</v>
      </c>
      <c r="C49" s="138" t="s">
        <v>112</v>
      </c>
      <c r="D49" s="139" t="s">
        <v>117</v>
      </c>
      <c r="E49" s="142">
        <v>5500</v>
      </c>
      <c r="F49" s="793"/>
      <c r="G49" s="124">
        <f t="shared" si="1"/>
        <v>211400</v>
      </c>
      <c r="H49" s="249" t="s">
        <v>148</v>
      </c>
      <c r="I49" s="126" t="s">
        <v>18</v>
      </c>
      <c r="J49" s="303" t="s">
        <v>314</v>
      </c>
      <c r="K49" s="788" t="s">
        <v>1069</v>
      </c>
      <c r="L49" s="126" t="s">
        <v>44</v>
      </c>
      <c r="M49" s="795"/>
      <c r="N49" s="353" t="s">
        <v>445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</row>
    <row r="50" spans="1:161" s="836" customFormat="1" ht="28.8" x14ac:dyDescent="0.3">
      <c r="A50" s="137">
        <v>45570</v>
      </c>
      <c r="B50" s="138" t="s">
        <v>406</v>
      </c>
      <c r="C50" s="138" t="s">
        <v>112</v>
      </c>
      <c r="D50" s="139" t="s">
        <v>117</v>
      </c>
      <c r="E50" s="142">
        <v>35000</v>
      </c>
      <c r="F50" s="793"/>
      <c r="G50" s="124">
        <f t="shared" si="1"/>
        <v>176400</v>
      </c>
      <c r="H50" s="249" t="s">
        <v>148</v>
      </c>
      <c r="I50" s="126" t="s">
        <v>18</v>
      </c>
      <c r="J50" s="303" t="s">
        <v>314</v>
      </c>
      <c r="K50" s="788" t="s">
        <v>1069</v>
      </c>
      <c r="L50" s="126" t="s">
        <v>44</v>
      </c>
      <c r="M50" s="795"/>
      <c r="N50" s="353" t="s">
        <v>446</v>
      </c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</row>
    <row r="51" spans="1:161" s="836" customFormat="1" x14ac:dyDescent="0.3">
      <c r="A51" s="137">
        <v>45570</v>
      </c>
      <c r="B51" s="138" t="s">
        <v>186</v>
      </c>
      <c r="C51" s="138" t="s">
        <v>112</v>
      </c>
      <c r="D51" s="139" t="s">
        <v>117</v>
      </c>
      <c r="E51" s="142">
        <v>10000</v>
      </c>
      <c r="F51" s="793"/>
      <c r="G51" s="124">
        <f t="shared" si="1"/>
        <v>166400</v>
      </c>
      <c r="H51" s="249" t="s">
        <v>148</v>
      </c>
      <c r="I51" s="126" t="s">
        <v>18</v>
      </c>
      <c r="J51" s="303" t="s">
        <v>314</v>
      </c>
      <c r="K51" s="788" t="s">
        <v>1069</v>
      </c>
      <c r="L51" s="126" t="s">
        <v>44</v>
      </c>
      <c r="M51" s="795"/>
      <c r="N51" s="353" t="s">
        <v>414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</row>
    <row r="52" spans="1:161" s="836" customFormat="1" x14ac:dyDescent="0.3">
      <c r="A52" s="705">
        <v>45570</v>
      </c>
      <c r="B52" s="650" t="s">
        <v>407</v>
      </c>
      <c r="C52" s="650" t="s">
        <v>323</v>
      </c>
      <c r="D52" s="651" t="s">
        <v>117</v>
      </c>
      <c r="E52" s="142">
        <v>15000</v>
      </c>
      <c r="F52" s="793"/>
      <c r="G52" s="124">
        <f t="shared" si="1"/>
        <v>151400</v>
      </c>
      <c r="H52" s="249" t="s">
        <v>148</v>
      </c>
      <c r="I52" s="126" t="s">
        <v>18</v>
      </c>
      <c r="J52" s="303" t="s">
        <v>314</v>
      </c>
      <c r="K52" s="788" t="s">
        <v>1069</v>
      </c>
      <c r="L52" s="126" t="s">
        <v>44</v>
      </c>
      <c r="M52" s="795"/>
      <c r="N52" s="796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</row>
    <row r="53" spans="1:161" s="836" customFormat="1" x14ac:dyDescent="0.3">
      <c r="A53" s="705">
        <v>45570</v>
      </c>
      <c r="B53" s="650" t="s">
        <v>404</v>
      </c>
      <c r="C53" s="650" t="s">
        <v>323</v>
      </c>
      <c r="D53" s="651" t="s">
        <v>117</v>
      </c>
      <c r="E53" s="142">
        <v>20000</v>
      </c>
      <c r="F53" s="793"/>
      <c r="G53" s="124">
        <f t="shared" si="1"/>
        <v>131400</v>
      </c>
      <c r="H53" s="249" t="s">
        <v>148</v>
      </c>
      <c r="I53" s="126" t="s">
        <v>18</v>
      </c>
      <c r="J53" s="303" t="s">
        <v>314</v>
      </c>
      <c r="K53" s="788" t="s">
        <v>1069</v>
      </c>
      <c r="L53" s="126" t="s">
        <v>44</v>
      </c>
      <c r="M53" s="795"/>
      <c r="N53" s="796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</row>
    <row r="54" spans="1:161" s="836" customFormat="1" x14ac:dyDescent="0.3">
      <c r="A54" s="705">
        <v>45570</v>
      </c>
      <c r="B54" s="650" t="s">
        <v>408</v>
      </c>
      <c r="C54" s="650" t="s">
        <v>323</v>
      </c>
      <c r="D54" s="651" t="s">
        <v>117</v>
      </c>
      <c r="E54" s="142">
        <v>15000</v>
      </c>
      <c r="F54" s="793"/>
      <c r="G54" s="124">
        <f t="shared" si="1"/>
        <v>116400</v>
      </c>
      <c r="H54" s="249" t="s">
        <v>148</v>
      </c>
      <c r="I54" s="126" t="s">
        <v>18</v>
      </c>
      <c r="J54" s="303" t="s">
        <v>314</v>
      </c>
      <c r="K54" s="788" t="s">
        <v>1069</v>
      </c>
      <c r="L54" s="126" t="s">
        <v>44</v>
      </c>
      <c r="M54" s="795"/>
      <c r="N54" s="796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</row>
    <row r="55" spans="1:161" s="836" customFormat="1" x14ac:dyDescent="0.3">
      <c r="A55" s="705">
        <v>45570</v>
      </c>
      <c r="B55" s="650" t="s">
        <v>63</v>
      </c>
      <c r="C55" s="650" t="s">
        <v>187</v>
      </c>
      <c r="D55" s="651" t="s">
        <v>117</v>
      </c>
      <c r="E55" s="142">
        <v>5000</v>
      </c>
      <c r="F55" s="793"/>
      <c r="G55" s="124">
        <f t="shared" si="1"/>
        <v>111400</v>
      </c>
      <c r="H55" s="249" t="s">
        <v>148</v>
      </c>
      <c r="I55" s="126" t="s">
        <v>18</v>
      </c>
      <c r="J55" s="303" t="s">
        <v>314</v>
      </c>
      <c r="K55" s="788" t="s">
        <v>1069</v>
      </c>
      <c r="L55" s="126" t="s">
        <v>44</v>
      </c>
      <c r="M55" s="795"/>
      <c r="N55" s="796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</row>
    <row r="56" spans="1:161" s="836" customFormat="1" x14ac:dyDescent="0.3">
      <c r="A56" s="840"/>
      <c r="B56" s="788"/>
      <c r="C56" s="788"/>
      <c r="D56" s="841"/>
      <c r="E56" s="793"/>
      <c r="F56" s="793"/>
      <c r="G56" s="124">
        <f t="shared" si="1"/>
        <v>111400</v>
      </c>
      <c r="H56" s="249" t="s">
        <v>148</v>
      </c>
      <c r="I56" s="126" t="s">
        <v>18</v>
      </c>
      <c r="J56" s="303" t="s">
        <v>314</v>
      </c>
      <c r="K56" s="788" t="s">
        <v>1069</v>
      </c>
      <c r="L56" s="126" t="s">
        <v>44</v>
      </c>
      <c r="M56" s="795"/>
      <c r="N56" s="796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</row>
    <row r="57" spans="1:161" s="837" customFormat="1" x14ac:dyDescent="0.3">
      <c r="A57" s="820">
        <v>45572</v>
      </c>
      <c r="B57" s="827" t="s">
        <v>109</v>
      </c>
      <c r="C57" s="827" t="s">
        <v>48</v>
      </c>
      <c r="D57" s="828" t="s">
        <v>117</v>
      </c>
      <c r="E57" s="815"/>
      <c r="F57" s="815">
        <v>51000</v>
      </c>
      <c r="G57" s="815">
        <f t="shared" si="1"/>
        <v>162400</v>
      </c>
      <c r="H57" s="816" t="s">
        <v>148</v>
      </c>
      <c r="I57" s="817" t="s">
        <v>18</v>
      </c>
      <c r="J57" s="818" t="s">
        <v>352</v>
      </c>
      <c r="K57" s="788" t="s">
        <v>1069</v>
      </c>
      <c r="L57" s="817" t="s">
        <v>44</v>
      </c>
      <c r="M57" s="817"/>
      <c r="N57" s="819"/>
      <c r="O57" s="877"/>
      <c r="P57" s="877"/>
      <c r="Q57" s="877"/>
      <c r="R57" s="877"/>
      <c r="S57" s="877"/>
      <c r="T57" s="877"/>
      <c r="U57" s="877"/>
      <c r="V57" s="877"/>
      <c r="W57" s="877"/>
      <c r="X57" s="877"/>
      <c r="Y57" s="877"/>
      <c r="Z57" s="877"/>
      <c r="AA57" s="877"/>
      <c r="AB57" s="877"/>
      <c r="AC57" s="877"/>
      <c r="AD57" s="877"/>
      <c r="AE57" s="877"/>
      <c r="AF57" s="877"/>
      <c r="AG57" s="877"/>
      <c r="AH57" s="877"/>
      <c r="AI57" s="877"/>
      <c r="AJ57" s="877"/>
      <c r="AK57" s="877"/>
      <c r="AL57" s="877"/>
      <c r="AM57" s="877"/>
      <c r="AN57" s="877"/>
      <c r="AO57" s="877"/>
      <c r="AP57" s="877"/>
      <c r="AQ57" s="877"/>
      <c r="AR57" s="877"/>
      <c r="AS57" s="877"/>
      <c r="AT57" s="877"/>
      <c r="AU57" s="877"/>
      <c r="AV57" s="877"/>
      <c r="AW57" s="877"/>
      <c r="AX57" s="877"/>
      <c r="AY57" s="877"/>
      <c r="AZ57" s="877"/>
      <c r="BA57" s="877"/>
      <c r="BB57" s="877"/>
      <c r="BC57" s="877"/>
      <c r="BD57" s="877"/>
      <c r="BE57" s="877"/>
      <c r="BF57" s="877"/>
      <c r="BG57" s="877"/>
      <c r="BH57" s="877"/>
      <c r="BI57" s="877"/>
      <c r="BJ57" s="877"/>
      <c r="BK57" s="877"/>
      <c r="BL57" s="877"/>
      <c r="BM57" s="877"/>
      <c r="BN57" s="877"/>
      <c r="BO57" s="877"/>
      <c r="BP57" s="877"/>
      <c r="BQ57" s="877"/>
      <c r="BR57" s="877"/>
      <c r="BS57" s="877"/>
      <c r="BT57" s="877"/>
      <c r="BU57" s="877"/>
      <c r="BV57" s="877"/>
      <c r="BW57" s="877"/>
      <c r="BX57" s="877"/>
      <c r="BY57" s="877"/>
      <c r="BZ57" s="877"/>
      <c r="CA57" s="877"/>
      <c r="CB57" s="877"/>
      <c r="CC57" s="877"/>
      <c r="CD57" s="877"/>
      <c r="CE57" s="877"/>
      <c r="CF57" s="877"/>
      <c r="CG57" s="877"/>
      <c r="CH57" s="877"/>
      <c r="CI57" s="877"/>
      <c r="CJ57" s="877"/>
      <c r="CK57" s="877"/>
      <c r="CL57" s="877"/>
      <c r="CM57" s="877"/>
      <c r="CN57" s="877"/>
      <c r="CO57" s="877"/>
      <c r="CP57" s="877"/>
      <c r="CQ57" s="877"/>
      <c r="CR57" s="877"/>
      <c r="CS57" s="877"/>
      <c r="CT57" s="877"/>
      <c r="CU57" s="877"/>
      <c r="CV57" s="877"/>
      <c r="CW57" s="877"/>
      <c r="CX57" s="877"/>
      <c r="CY57" s="877"/>
      <c r="CZ57" s="877"/>
      <c r="DA57" s="877"/>
      <c r="DB57" s="877"/>
      <c r="DC57" s="877"/>
      <c r="DD57" s="877"/>
      <c r="DE57" s="877"/>
      <c r="DF57" s="877"/>
      <c r="DG57" s="877"/>
      <c r="DH57" s="877"/>
      <c r="DI57" s="877"/>
      <c r="DJ57" s="877"/>
      <c r="DK57" s="877"/>
      <c r="DL57" s="877"/>
      <c r="DM57" s="877"/>
      <c r="DN57" s="877"/>
      <c r="DO57" s="877"/>
      <c r="DP57" s="877"/>
      <c r="DQ57" s="877"/>
      <c r="DR57" s="877"/>
      <c r="DS57" s="877"/>
      <c r="DT57" s="877"/>
      <c r="DU57" s="877"/>
      <c r="DV57" s="877"/>
      <c r="DW57" s="877"/>
      <c r="DX57" s="877"/>
      <c r="DY57" s="877"/>
      <c r="DZ57" s="877"/>
      <c r="EA57" s="877"/>
      <c r="EB57" s="877"/>
      <c r="EC57" s="877"/>
      <c r="ED57" s="877"/>
      <c r="EE57" s="877"/>
      <c r="EF57" s="877"/>
      <c r="EG57" s="877"/>
      <c r="EH57" s="877"/>
      <c r="EI57" s="877"/>
      <c r="EJ57" s="877"/>
      <c r="EK57" s="877"/>
      <c r="EL57" s="877"/>
      <c r="EM57" s="877"/>
      <c r="EN57" s="877"/>
      <c r="EO57" s="877"/>
      <c r="EP57" s="877"/>
      <c r="EQ57" s="877"/>
      <c r="ER57" s="877"/>
      <c r="ES57" s="877"/>
      <c r="ET57" s="877"/>
      <c r="EU57" s="877"/>
      <c r="EV57" s="877"/>
      <c r="EW57" s="877"/>
      <c r="EX57" s="877"/>
      <c r="EY57" s="877"/>
      <c r="EZ57" s="877"/>
      <c r="FA57" s="877"/>
      <c r="FB57" s="877"/>
      <c r="FC57" s="877"/>
      <c r="FD57" s="877"/>
      <c r="FE57" s="877"/>
    </row>
    <row r="58" spans="1:161" x14ac:dyDescent="0.3">
      <c r="A58" s="137">
        <v>45572</v>
      </c>
      <c r="B58" s="138" t="s">
        <v>186</v>
      </c>
      <c r="C58" s="138" t="s">
        <v>112</v>
      </c>
      <c r="D58" s="139" t="s">
        <v>117</v>
      </c>
      <c r="E58" s="124">
        <v>7000</v>
      </c>
      <c r="F58" s="124"/>
      <c r="G58" s="124">
        <f t="shared" si="1"/>
        <v>155400</v>
      </c>
      <c r="H58" s="249" t="s">
        <v>148</v>
      </c>
      <c r="I58" s="126" t="s">
        <v>18</v>
      </c>
      <c r="J58" s="303" t="s">
        <v>352</v>
      </c>
      <c r="K58" s="788" t="s">
        <v>1069</v>
      </c>
      <c r="L58" s="126" t="s">
        <v>44</v>
      </c>
      <c r="M58" s="126"/>
      <c r="N58" s="353" t="s">
        <v>343</v>
      </c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</row>
    <row r="59" spans="1:161" x14ac:dyDescent="0.3">
      <c r="A59" s="137">
        <v>45572</v>
      </c>
      <c r="B59" s="138" t="s">
        <v>186</v>
      </c>
      <c r="C59" s="138" t="s">
        <v>112</v>
      </c>
      <c r="D59" s="139" t="s">
        <v>117</v>
      </c>
      <c r="E59" s="124">
        <v>3000</v>
      </c>
      <c r="F59" s="124"/>
      <c r="G59" s="124">
        <f t="shared" si="1"/>
        <v>152400</v>
      </c>
      <c r="H59" s="249" t="s">
        <v>148</v>
      </c>
      <c r="I59" s="126" t="s">
        <v>18</v>
      </c>
      <c r="J59" s="303" t="s">
        <v>352</v>
      </c>
      <c r="K59" s="788" t="s">
        <v>1069</v>
      </c>
      <c r="L59" s="126" t="s">
        <v>44</v>
      </c>
      <c r="M59" s="126"/>
      <c r="N59" s="353" t="s">
        <v>344</v>
      </c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</row>
    <row r="60" spans="1:161" x14ac:dyDescent="0.3">
      <c r="A60" s="137">
        <v>45572</v>
      </c>
      <c r="B60" s="138" t="s">
        <v>187</v>
      </c>
      <c r="C60" s="138" t="s">
        <v>187</v>
      </c>
      <c r="D60" s="139" t="s">
        <v>117</v>
      </c>
      <c r="E60" s="348">
        <v>12000</v>
      </c>
      <c r="F60" s="348"/>
      <c r="G60" s="124">
        <f t="shared" si="1"/>
        <v>140400</v>
      </c>
      <c r="H60" s="416" t="s">
        <v>148</v>
      </c>
      <c r="I60" s="417" t="s">
        <v>18</v>
      </c>
      <c r="J60" s="303" t="s">
        <v>352</v>
      </c>
      <c r="K60" s="788" t="s">
        <v>1069</v>
      </c>
      <c r="L60" s="417" t="s">
        <v>44</v>
      </c>
      <c r="M60" s="417"/>
      <c r="N60" s="405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</row>
    <row r="61" spans="1:161" x14ac:dyDescent="0.3">
      <c r="A61" s="137">
        <v>45572</v>
      </c>
      <c r="B61" s="138" t="s">
        <v>187</v>
      </c>
      <c r="C61" s="138" t="s">
        <v>187</v>
      </c>
      <c r="D61" s="139" t="s">
        <v>117</v>
      </c>
      <c r="E61" s="348">
        <v>32000</v>
      </c>
      <c r="F61" s="124"/>
      <c r="G61" s="124">
        <f t="shared" si="1"/>
        <v>108400</v>
      </c>
      <c r="H61" s="249" t="s">
        <v>148</v>
      </c>
      <c r="I61" s="126" t="s">
        <v>18</v>
      </c>
      <c r="J61" s="303" t="s">
        <v>352</v>
      </c>
      <c r="K61" s="788" t="s">
        <v>1069</v>
      </c>
      <c r="L61" s="126" t="s">
        <v>44</v>
      </c>
      <c r="M61" s="126"/>
      <c r="N61" s="405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</row>
    <row r="62" spans="1:161" x14ac:dyDescent="0.3">
      <c r="A62" s="137">
        <v>45572</v>
      </c>
      <c r="B62" s="138" t="s">
        <v>188</v>
      </c>
      <c r="C62" s="138" t="s">
        <v>48</v>
      </c>
      <c r="D62" s="139" t="s">
        <v>117</v>
      </c>
      <c r="E62" s="124"/>
      <c r="F62" s="124">
        <v>3000</v>
      </c>
      <c r="G62" s="124">
        <f t="shared" si="1"/>
        <v>111400</v>
      </c>
      <c r="H62" s="249" t="s">
        <v>148</v>
      </c>
      <c r="I62" s="126" t="s">
        <v>18</v>
      </c>
      <c r="J62" s="303" t="s">
        <v>352</v>
      </c>
      <c r="K62" s="788" t="s">
        <v>1069</v>
      </c>
      <c r="L62" s="126" t="s">
        <v>44</v>
      </c>
      <c r="M62" s="126"/>
      <c r="N62" s="353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</row>
    <row r="63" spans="1:161" s="837" customFormat="1" x14ac:dyDescent="0.3">
      <c r="A63" s="820">
        <v>45573</v>
      </c>
      <c r="B63" s="827" t="s">
        <v>109</v>
      </c>
      <c r="C63" s="827" t="s">
        <v>48</v>
      </c>
      <c r="D63" s="828" t="s">
        <v>117</v>
      </c>
      <c r="E63" s="815"/>
      <c r="F63" s="815">
        <v>67000</v>
      </c>
      <c r="G63" s="815">
        <f t="shared" si="1"/>
        <v>178400</v>
      </c>
      <c r="H63" s="816" t="s">
        <v>148</v>
      </c>
      <c r="I63" s="817" t="s">
        <v>18</v>
      </c>
      <c r="J63" s="818" t="s">
        <v>377</v>
      </c>
      <c r="K63" s="788" t="s">
        <v>1069</v>
      </c>
      <c r="L63" s="817" t="s">
        <v>44</v>
      </c>
      <c r="M63" s="817"/>
      <c r="N63" s="819"/>
      <c r="O63" s="877"/>
      <c r="P63" s="877"/>
      <c r="Q63" s="877"/>
      <c r="R63" s="877"/>
      <c r="S63" s="877"/>
      <c r="T63" s="877"/>
      <c r="U63" s="877"/>
      <c r="V63" s="877"/>
      <c r="W63" s="877"/>
      <c r="X63" s="877"/>
      <c r="Y63" s="877"/>
      <c r="Z63" s="877"/>
      <c r="AA63" s="877"/>
      <c r="AB63" s="877"/>
      <c r="AC63" s="877"/>
      <c r="AD63" s="877"/>
      <c r="AE63" s="877"/>
      <c r="AF63" s="877"/>
      <c r="AG63" s="877"/>
      <c r="AH63" s="877"/>
      <c r="AI63" s="877"/>
      <c r="AJ63" s="877"/>
      <c r="AK63" s="877"/>
      <c r="AL63" s="877"/>
      <c r="AM63" s="877"/>
      <c r="AN63" s="877"/>
      <c r="AO63" s="877"/>
      <c r="AP63" s="877"/>
      <c r="AQ63" s="877"/>
      <c r="AR63" s="877"/>
      <c r="AS63" s="877"/>
      <c r="AT63" s="877"/>
      <c r="AU63" s="877"/>
      <c r="AV63" s="877"/>
      <c r="AW63" s="877"/>
      <c r="AX63" s="877"/>
      <c r="AY63" s="877"/>
      <c r="AZ63" s="877"/>
      <c r="BA63" s="877"/>
      <c r="BB63" s="877"/>
      <c r="BC63" s="877"/>
      <c r="BD63" s="877"/>
      <c r="BE63" s="877"/>
      <c r="BF63" s="877"/>
      <c r="BG63" s="877"/>
      <c r="BH63" s="877"/>
      <c r="BI63" s="877"/>
      <c r="BJ63" s="877"/>
      <c r="BK63" s="877"/>
      <c r="BL63" s="877"/>
      <c r="BM63" s="877"/>
      <c r="BN63" s="877"/>
      <c r="BO63" s="877"/>
      <c r="BP63" s="877"/>
      <c r="BQ63" s="877"/>
      <c r="BR63" s="877"/>
      <c r="BS63" s="877"/>
      <c r="BT63" s="877"/>
      <c r="BU63" s="877"/>
      <c r="BV63" s="877"/>
      <c r="BW63" s="877"/>
      <c r="BX63" s="877"/>
      <c r="BY63" s="877"/>
      <c r="BZ63" s="877"/>
      <c r="CA63" s="877"/>
      <c r="CB63" s="877"/>
      <c r="CC63" s="877"/>
      <c r="CD63" s="877"/>
      <c r="CE63" s="877"/>
      <c r="CF63" s="877"/>
      <c r="CG63" s="877"/>
      <c r="CH63" s="877"/>
      <c r="CI63" s="877"/>
      <c r="CJ63" s="877"/>
      <c r="CK63" s="877"/>
      <c r="CL63" s="877"/>
      <c r="CM63" s="877"/>
      <c r="CN63" s="877"/>
      <c r="CO63" s="877"/>
      <c r="CP63" s="877"/>
      <c r="CQ63" s="877"/>
      <c r="CR63" s="877"/>
      <c r="CS63" s="877"/>
      <c r="CT63" s="877"/>
      <c r="CU63" s="877"/>
      <c r="CV63" s="877"/>
      <c r="CW63" s="877"/>
      <c r="CX63" s="877"/>
      <c r="CY63" s="877"/>
      <c r="CZ63" s="877"/>
      <c r="DA63" s="877"/>
      <c r="DB63" s="877"/>
      <c r="DC63" s="877"/>
      <c r="DD63" s="877"/>
      <c r="DE63" s="877"/>
      <c r="DF63" s="877"/>
      <c r="DG63" s="877"/>
      <c r="DH63" s="877"/>
      <c r="DI63" s="877"/>
      <c r="DJ63" s="877"/>
      <c r="DK63" s="877"/>
      <c r="DL63" s="877"/>
      <c r="DM63" s="877"/>
      <c r="DN63" s="877"/>
      <c r="DO63" s="877"/>
      <c r="DP63" s="877"/>
      <c r="DQ63" s="877"/>
      <c r="DR63" s="877"/>
      <c r="DS63" s="877"/>
      <c r="DT63" s="877"/>
      <c r="DU63" s="877"/>
      <c r="DV63" s="877"/>
      <c r="DW63" s="877"/>
      <c r="DX63" s="877"/>
      <c r="DY63" s="877"/>
      <c r="DZ63" s="877"/>
      <c r="EA63" s="877"/>
      <c r="EB63" s="877"/>
      <c r="EC63" s="877"/>
      <c r="ED63" s="877"/>
      <c r="EE63" s="877"/>
      <c r="EF63" s="877"/>
      <c r="EG63" s="877"/>
      <c r="EH63" s="877"/>
      <c r="EI63" s="877"/>
      <c r="EJ63" s="877"/>
      <c r="EK63" s="877"/>
      <c r="EL63" s="877"/>
      <c r="EM63" s="877"/>
      <c r="EN63" s="877"/>
      <c r="EO63" s="877"/>
      <c r="EP63" s="877"/>
      <c r="EQ63" s="877"/>
      <c r="ER63" s="877"/>
      <c r="ES63" s="877"/>
      <c r="ET63" s="877"/>
      <c r="EU63" s="877"/>
      <c r="EV63" s="877"/>
      <c r="EW63" s="877"/>
      <c r="EX63" s="877"/>
      <c r="EY63" s="877"/>
      <c r="EZ63" s="877"/>
      <c r="FA63" s="877"/>
      <c r="FB63" s="877"/>
      <c r="FC63" s="877"/>
      <c r="FD63" s="877"/>
      <c r="FE63" s="877"/>
    </row>
    <row r="64" spans="1:161" s="80" customFormat="1" x14ac:dyDescent="0.3">
      <c r="A64" s="137">
        <v>45573</v>
      </c>
      <c r="B64" s="291" t="s">
        <v>186</v>
      </c>
      <c r="C64" s="291" t="s">
        <v>112</v>
      </c>
      <c r="D64" s="427" t="s">
        <v>117</v>
      </c>
      <c r="E64" s="348">
        <v>16000</v>
      </c>
      <c r="F64" s="124"/>
      <c r="G64" s="124">
        <f t="shared" si="1"/>
        <v>162400</v>
      </c>
      <c r="H64" s="249" t="s">
        <v>148</v>
      </c>
      <c r="I64" s="126" t="s">
        <v>18</v>
      </c>
      <c r="J64" s="303" t="s">
        <v>377</v>
      </c>
      <c r="K64" s="788" t="s">
        <v>1069</v>
      </c>
      <c r="L64" s="126" t="s">
        <v>44</v>
      </c>
      <c r="M64" s="126"/>
      <c r="N64" s="353" t="s">
        <v>527</v>
      </c>
    </row>
    <row r="65" spans="1:161" x14ac:dyDescent="0.3">
      <c r="A65" s="137">
        <v>45573</v>
      </c>
      <c r="B65" s="138" t="s">
        <v>186</v>
      </c>
      <c r="C65" s="138" t="s">
        <v>112</v>
      </c>
      <c r="D65" s="139" t="s">
        <v>117</v>
      </c>
      <c r="E65" s="124">
        <v>8000</v>
      </c>
      <c r="F65" s="124"/>
      <c r="G65" s="124">
        <f t="shared" si="1"/>
        <v>154400</v>
      </c>
      <c r="H65" s="249" t="s">
        <v>148</v>
      </c>
      <c r="I65" s="126" t="s">
        <v>18</v>
      </c>
      <c r="J65" s="303" t="s">
        <v>377</v>
      </c>
      <c r="K65" s="788" t="s">
        <v>1069</v>
      </c>
      <c r="L65" s="126" t="s">
        <v>44</v>
      </c>
      <c r="M65" s="126"/>
      <c r="N65" s="353" t="s">
        <v>664</v>
      </c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</row>
    <row r="66" spans="1:161" x14ac:dyDescent="0.3">
      <c r="A66" s="137">
        <v>45573</v>
      </c>
      <c r="B66" s="138" t="s">
        <v>186</v>
      </c>
      <c r="C66" s="138" t="s">
        <v>112</v>
      </c>
      <c r="D66" s="139" t="s">
        <v>117</v>
      </c>
      <c r="E66" s="124">
        <v>12000</v>
      </c>
      <c r="F66" s="124"/>
      <c r="G66" s="124">
        <f t="shared" si="1"/>
        <v>142400</v>
      </c>
      <c r="H66" s="249" t="s">
        <v>148</v>
      </c>
      <c r="I66" s="126" t="s">
        <v>18</v>
      </c>
      <c r="J66" s="303" t="s">
        <v>377</v>
      </c>
      <c r="K66" s="788" t="s">
        <v>1069</v>
      </c>
      <c r="L66" s="126" t="s">
        <v>44</v>
      </c>
      <c r="M66" s="126"/>
      <c r="N66" s="353" t="s">
        <v>665</v>
      </c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</row>
    <row r="67" spans="1:161" x14ac:dyDescent="0.3">
      <c r="A67" s="137">
        <v>45573</v>
      </c>
      <c r="B67" s="138" t="s">
        <v>186</v>
      </c>
      <c r="C67" s="138" t="s">
        <v>112</v>
      </c>
      <c r="D67" s="139" t="s">
        <v>117</v>
      </c>
      <c r="E67" s="124">
        <v>10000</v>
      </c>
      <c r="F67" s="129"/>
      <c r="G67" s="124">
        <f t="shared" si="1"/>
        <v>132400</v>
      </c>
      <c r="H67" s="249" t="s">
        <v>148</v>
      </c>
      <c r="I67" s="145" t="s">
        <v>18</v>
      </c>
      <c r="J67" s="303" t="s">
        <v>377</v>
      </c>
      <c r="K67" s="788" t="s">
        <v>1069</v>
      </c>
      <c r="L67" s="145" t="s">
        <v>44</v>
      </c>
      <c r="M67" s="145"/>
      <c r="N67" s="81" t="s">
        <v>666</v>
      </c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</row>
    <row r="68" spans="1:161" x14ac:dyDescent="0.3">
      <c r="A68" s="137">
        <v>45573</v>
      </c>
      <c r="B68" s="138" t="s">
        <v>187</v>
      </c>
      <c r="C68" s="138" t="s">
        <v>187</v>
      </c>
      <c r="D68" s="139" t="s">
        <v>117</v>
      </c>
      <c r="E68" s="124">
        <v>19000</v>
      </c>
      <c r="F68" s="124"/>
      <c r="G68" s="124">
        <f t="shared" si="1"/>
        <v>113400</v>
      </c>
      <c r="H68" s="249" t="s">
        <v>148</v>
      </c>
      <c r="I68" s="126" t="s">
        <v>18</v>
      </c>
      <c r="J68" s="303" t="s">
        <v>377</v>
      </c>
      <c r="K68" s="788" t="s">
        <v>1069</v>
      </c>
      <c r="L68" s="126" t="s">
        <v>44</v>
      </c>
      <c r="M68" s="126"/>
      <c r="N68" s="81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</row>
    <row r="69" spans="1:161" x14ac:dyDescent="0.3">
      <c r="A69" s="137">
        <v>45573</v>
      </c>
      <c r="B69" s="138" t="s">
        <v>360</v>
      </c>
      <c r="C69" s="138" t="s">
        <v>48</v>
      </c>
      <c r="D69" s="139" t="s">
        <v>117</v>
      </c>
      <c r="E69" s="124"/>
      <c r="F69" s="348">
        <v>-2000</v>
      </c>
      <c r="G69" s="124">
        <f t="shared" si="1"/>
        <v>111400</v>
      </c>
      <c r="H69" s="249" t="s">
        <v>148</v>
      </c>
      <c r="I69" s="126" t="s">
        <v>18</v>
      </c>
      <c r="J69" s="303" t="s">
        <v>377</v>
      </c>
      <c r="K69" s="788" t="s">
        <v>1069</v>
      </c>
      <c r="L69" s="126" t="s">
        <v>44</v>
      </c>
      <c r="M69" s="126"/>
      <c r="N69" s="81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</row>
    <row r="70" spans="1:161" s="837" customFormat="1" x14ac:dyDescent="0.3">
      <c r="A70" s="820">
        <v>45575</v>
      </c>
      <c r="B70" s="827" t="s">
        <v>109</v>
      </c>
      <c r="C70" s="827" t="s">
        <v>48</v>
      </c>
      <c r="D70" s="828" t="s">
        <v>117</v>
      </c>
      <c r="E70" s="815"/>
      <c r="F70" s="842">
        <v>67000</v>
      </c>
      <c r="G70" s="815">
        <f t="shared" si="1"/>
        <v>178400</v>
      </c>
      <c r="H70" s="816" t="s">
        <v>148</v>
      </c>
      <c r="I70" s="817" t="s">
        <v>18</v>
      </c>
      <c r="J70" s="818" t="s">
        <v>385</v>
      </c>
      <c r="K70" s="788" t="s">
        <v>1069</v>
      </c>
      <c r="L70" s="817" t="s">
        <v>44</v>
      </c>
      <c r="M70" s="817"/>
      <c r="N70" s="824"/>
      <c r="O70" s="877"/>
      <c r="P70" s="877"/>
      <c r="Q70" s="877"/>
      <c r="R70" s="877"/>
      <c r="S70" s="877"/>
      <c r="T70" s="877"/>
      <c r="U70" s="877"/>
      <c r="V70" s="877"/>
      <c r="W70" s="877"/>
      <c r="X70" s="877"/>
      <c r="Y70" s="877"/>
      <c r="Z70" s="877"/>
      <c r="AA70" s="877"/>
      <c r="AB70" s="877"/>
      <c r="AC70" s="877"/>
      <c r="AD70" s="877"/>
      <c r="AE70" s="877"/>
      <c r="AF70" s="877"/>
      <c r="AG70" s="877"/>
      <c r="AH70" s="877"/>
      <c r="AI70" s="877"/>
      <c r="AJ70" s="877"/>
      <c r="AK70" s="877"/>
      <c r="AL70" s="877"/>
      <c r="AM70" s="877"/>
      <c r="AN70" s="877"/>
      <c r="AO70" s="877"/>
      <c r="AP70" s="877"/>
      <c r="AQ70" s="877"/>
      <c r="AR70" s="877"/>
      <c r="AS70" s="877"/>
      <c r="AT70" s="877"/>
      <c r="AU70" s="877"/>
      <c r="AV70" s="877"/>
      <c r="AW70" s="877"/>
      <c r="AX70" s="877"/>
      <c r="AY70" s="877"/>
      <c r="AZ70" s="877"/>
      <c r="BA70" s="877"/>
      <c r="BB70" s="877"/>
      <c r="BC70" s="877"/>
      <c r="BD70" s="877"/>
      <c r="BE70" s="877"/>
      <c r="BF70" s="877"/>
      <c r="BG70" s="877"/>
      <c r="BH70" s="877"/>
      <c r="BI70" s="877"/>
      <c r="BJ70" s="877"/>
      <c r="BK70" s="877"/>
      <c r="BL70" s="877"/>
      <c r="BM70" s="877"/>
      <c r="BN70" s="877"/>
      <c r="BO70" s="877"/>
      <c r="BP70" s="877"/>
      <c r="BQ70" s="877"/>
      <c r="BR70" s="877"/>
      <c r="BS70" s="877"/>
      <c r="BT70" s="877"/>
      <c r="BU70" s="877"/>
      <c r="BV70" s="877"/>
      <c r="BW70" s="877"/>
      <c r="BX70" s="877"/>
      <c r="BY70" s="877"/>
      <c r="BZ70" s="877"/>
      <c r="CA70" s="877"/>
      <c r="CB70" s="877"/>
      <c r="CC70" s="877"/>
      <c r="CD70" s="877"/>
      <c r="CE70" s="877"/>
      <c r="CF70" s="877"/>
      <c r="CG70" s="877"/>
      <c r="CH70" s="877"/>
      <c r="CI70" s="877"/>
      <c r="CJ70" s="877"/>
      <c r="CK70" s="877"/>
      <c r="CL70" s="877"/>
      <c r="CM70" s="877"/>
      <c r="CN70" s="877"/>
      <c r="CO70" s="877"/>
      <c r="CP70" s="877"/>
      <c r="CQ70" s="877"/>
      <c r="CR70" s="877"/>
      <c r="CS70" s="877"/>
      <c r="CT70" s="877"/>
      <c r="CU70" s="877"/>
      <c r="CV70" s="877"/>
      <c r="CW70" s="877"/>
      <c r="CX70" s="877"/>
      <c r="CY70" s="877"/>
      <c r="CZ70" s="877"/>
      <c r="DA70" s="877"/>
      <c r="DB70" s="877"/>
      <c r="DC70" s="877"/>
      <c r="DD70" s="877"/>
      <c r="DE70" s="877"/>
      <c r="DF70" s="877"/>
      <c r="DG70" s="877"/>
      <c r="DH70" s="877"/>
      <c r="DI70" s="877"/>
      <c r="DJ70" s="877"/>
      <c r="DK70" s="877"/>
      <c r="DL70" s="877"/>
      <c r="DM70" s="877"/>
      <c r="DN70" s="877"/>
      <c r="DO70" s="877"/>
      <c r="DP70" s="877"/>
      <c r="DQ70" s="877"/>
      <c r="DR70" s="877"/>
      <c r="DS70" s="877"/>
      <c r="DT70" s="877"/>
      <c r="DU70" s="877"/>
      <c r="DV70" s="877"/>
      <c r="DW70" s="877"/>
      <c r="DX70" s="877"/>
      <c r="DY70" s="877"/>
      <c r="DZ70" s="877"/>
      <c r="EA70" s="877"/>
      <c r="EB70" s="877"/>
      <c r="EC70" s="877"/>
      <c r="ED70" s="877"/>
      <c r="EE70" s="877"/>
      <c r="EF70" s="877"/>
      <c r="EG70" s="877"/>
      <c r="EH70" s="877"/>
      <c r="EI70" s="877"/>
      <c r="EJ70" s="877"/>
      <c r="EK70" s="877"/>
      <c r="EL70" s="877"/>
      <c r="EM70" s="877"/>
      <c r="EN70" s="877"/>
      <c r="EO70" s="877"/>
      <c r="EP70" s="877"/>
      <c r="EQ70" s="877"/>
      <c r="ER70" s="877"/>
      <c r="ES70" s="877"/>
      <c r="ET70" s="877"/>
      <c r="EU70" s="877"/>
      <c r="EV70" s="877"/>
      <c r="EW70" s="877"/>
      <c r="EX70" s="877"/>
      <c r="EY70" s="877"/>
      <c r="EZ70" s="877"/>
      <c r="FA70" s="877"/>
      <c r="FB70" s="877"/>
      <c r="FC70" s="877"/>
      <c r="FD70" s="877"/>
      <c r="FE70" s="877"/>
    </row>
    <row r="71" spans="1:161" x14ac:dyDescent="0.3">
      <c r="A71" s="137">
        <v>45575</v>
      </c>
      <c r="B71" s="138" t="s">
        <v>186</v>
      </c>
      <c r="C71" s="138" t="s">
        <v>112</v>
      </c>
      <c r="D71" s="139" t="s">
        <v>117</v>
      </c>
      <c r="E71" s="124">
        <v>5000</v>
      </c>
      <c r="F71" s="348"/>
      <c r="G71" s="124">
        <f t="shared" si="1"/>
        <v>173400</v>
      </c>
      <c r="H71" s="249" t="s">
        <v>148</v>
      </c>
      <c r="I71" s="126" t="s">
        <v>18</v>
      </c>
      <c r="J71" s="303" t="s">
        <v>385</v>
      </c>
      <c r="K71" s="788" t="s">
        <v>1069</v>
      </c>
      <c r="L71" s="126" t="s">
        <v>44</v>
      </c>
      <c r="M71" s="126"/>
      <c r="N71" s="81" t="s">
        <v>387</v>
      </c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</row>
    <row r="72" spans="1:161" ht="15.75" customHeight="1" x14ac:dyDescent="0.3">
      <c r="A72" s="137">
        <v>45575</v>
      </c>
      <c r="B72" s="138" t="s">
        <v>186</v>
      </c>
      <c r="C72" s="138" t="s">
        <v>112</v>
      </c>
      <c r="D72" s="139" t="s">
        <v>117</v>
      </c>
      <c r="E72" s="142">
        <v>7000</v>
      </c>
      <c r="F72" s="129"/>
      <c r="G72" s="124">
        <f t="shared" si="1"/>
        <v>166400</v>
      </c>
      <c r="H72" s="249" t="s">
        <v>148</v>
      </c>
      <c r="I72" s="126" t="s">
        <v>18</v>
      </c>
      <c r="J72" s="303" t="s">
        <v>385</v>
      </c>
      <c r="K72" s="788" t="s">
        <v>1069</v>
      </c>
      <c r="L72" s="126" t="s">
        <v>44</v>
      </c>
      <c r="M72" s="126"/>
      <c r="N72" s="81" t="s">
        <v>388</v>
      </c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</row>
    <row r="73" spans="1:161" ht="15.75" customHeight="1" x14ac:dyDescent="0.3">
      <c r="A73" s="137">
        <v>45575</v>
      </c>
      <c r="B73" s="415" t="s">
        <v>186</v>
      </c>
      <c r="C73" s="138" t="s">
        <v>112</v>
      </c>
      <c r="D73" s="139" t="s">
        <v>117</v>
      </c>
      <c r="E73" s="142">
        <v>18000</v>
      </c>
      <c r="F73" s="129"/>
      <c r="G73" s="124">
        <f t="shared" si="1"/>
        <v>148400</v>
      </c>
      <c r="H73" s="249" t="s">
        <v>148</v>
      </c>
      <c r="I73" s="126" t="s">
        <v>18</v>
      </c>
      <c r="J73" s="303" t="s">
        <v>385</v>
      </c>
      <c r="K73" s="788" t="s">
        <v>1069</v>
      </c>
      <c r="L73" s="126" t="s">
        <v>44</v>
      </c>
      <c r="M73" s="126"/>
      <c r="N73" s="81" t="s">
        <v>389</v>
      </c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</row>
    <row r="74" spans="1:161" s="80" customFormat="1" ht="15.75" customHeight="1" x14ac:dyDescent="0.3">
      <c r="A74" s="137">
        <v>45575</v>
      </c>
      <c r="B74" s="291" t="s">
        <v>186</v>
      </c>
      <c r="C74" s="291" t="s">
        <v>112</v>
      </c>
      <c r="D74" s="427" t="s">
        <v>117</v>
      </c>
      <c r="E74" s="142">
        <v>18000</v>
      </c>
      <c r="F74" s="129"/>
      <c r="G74" s="124">
        <f t="shared" si="1"/>
        <v>130400</v>
      </c>
      <c r="H74" s="249" t="s">
        <v>148</v>
      </c>
      <c r="I74" s="126" t="s">
        <v>18</v>
      </c>
      <c r="J74" s="303" t="s">
        <v>385</v>
      </c>
      <c r="K74" s="788" t="s">
        <v>1069</v>
      </c>
      <c r="L74" s="126" t="s">
        <v>44</v>
      </c>
      <c r="M74" s="126"/>
      <c r="N74" s="81" t="s">
        <v>390</v>
      </c>
    </row>
    <row r="75" spans="1:161" ht="15.75" customHeight="1" x14ac:dyDescent="0.3">
      <c r="A75" s="137">
        <v>45575</v>
      </c>
      <c r="B75" s="138" t="s">
        <v>187</v>
      </c>
      <c r="C75" s="138" t="s">
        <v>187</v>
      </c>
      <c r="D75" s="139" t="s">
        <v>117</v>
      </c>
      <c r="E75" s="142">
        <v>20000</v>
      </c>
      <c r="F75" s="129"/>
      <c r="G75" s="124">
        <f t="shared" si="1"/>
        <v>110400</v>
      </c>
      <c r="H75" s="249" t="s">
        <v>148</v>
      </c>
      <c r="I75" s="126" t="s">
        <v>18</v>
      </c>
      <c r="J75" s="303" t="s">
        <v>385</v>
      </c>
      <c r="K75" s="788" t="s">
        <v>1069</v>
      </c>
      <c r="L75" s="126" t="s">
        <v>44</v>
      </c>
      <c r="M75" s="126"/>
      <c r="N75" s="81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</row>
    <row r="76" spans="1:161" ht="15.75" customHeight="1" x14ac:dyDescent="0.3">
      <c r="A76" s="137">
        <v>45575</v>
      </c>
      <c r="B76" s="138" t="s">
        <v>218</v>
      </c>
      <c r="C76" s="138" t="s">
        <v>48</v>
      </c>
      <c r="D76" s="139" t="s">
        <v>117</v>
      </c>
      <c r="E76" s="142"/>
      <c r="F76" s="129">
        <v>-1000</v>
      </c>
      <c r="G76" s="124">
        <f t="shared" ref="G76:G141" si="2">G75-E76+F76</f>
        <v>109400</v>
      </c>
      <c r="H76" s="249" t="s">
        <v>148</v>
      </c>
      <c r="I76" s="126" t="s">
        <v>18</v>
      </c>
      <c r="J76" s="303" t="s">
        <v>385</v>
      </c>
      <c r="K76" s="788" t="s">
        <v>1069</v>
      </c>
      <c r="L76" s="126" t="s">
        <v>44</v>
      </c>
      <c r="M76" s="126"/>
      <c r="N76" s="81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</row>
    <row r="77" spans="1:161" s="837" customFormat="1" ht="15.75" customHeight="1" x14ac:dyDescent="0.3">
      <c r="A77" s="820">
        <v>45576</v>
      </c>
      <c r="B77" s="827" t="s">
        <v>109</v>
      </c>
      <c r="C77" s="827" t="s">
        <v>48</v>
      </c>
      <c r="D77" s="828" t="s">
        <v>117</v>
      </c>
      <c r="E77" s="843"/>
      <c r="F77" s="844">
        <v>77000</v>
      </c>
      <c r="G77" s="815">
        <f t="shared" si="2"/>
        <v>186400</v>
      </c>
      <c r="H77" s="816" t="s">
        <v>148</v>
      </c>
      <c r="I77" s="817" t="s">
        <v>18</v>
      </c>
      <c r="J77" s="818" t="s">
        <v>386</v>
      </c>
      <c r="K77" s="788" t="s">
        <v>1069</v>
      </c>
      <c r="L77" s="817" t="s">
        <v>44</v>
      </c>
      <c r="M77" s="817"/>
      <c r="N77" s="824"/>
      <c r="O77" s="877"/>
      <c r="P77" s="877"/>
      <c r="Q77" s="877"/>
      <c r="R77" s="877"/>
      <c r="S77" s="877"/>
      <c r="T77" s="877"/>
      <c r="U77" s="877"/>
      <c r="V77" s="877"/>
      <c r="W77" s="877"/>
      <c r="X77" s="877"/>
      <c r="Y77" s="877"/>
      <c r="Z77" s="877"/>
      <c r="AA77" s="877"/>
      <c r="AB77" s="877"/>
      <c r="AC77" s="877"/>
      <c r="AD77" s="877"/>
      <c r="AE77" s="877"/>
      <c r="AF77" s="877"/>
      <c r="AG77" s="877"/>
      <c r="AH77" s="877"/>
      <c r="AI77" s="877"/>
      <c r="AJ77" s="877"/>
      <c r="AK77" s="877"/>
      <c r="AL77" s="877"/>
      <c r="AM77" s="877"/>
      <c r="AN77" s="877"/>
      <c r="AO77" s="877"/>
      <c r="AP77" s="877"/>
      <c r="AQ77" s="877"/>
      <c r="AR77" s="877"/>
      <c r="AS77" s="877"/>
      <c r="AT77" s="877"/>
      <c r="AU77" s="877"/>
      <c r="AV77" s="877"/>
      <c r="AW77" s="877"/>
      <c r="AX77" s="877"/>
      <c r="AY77" s="877"/>
      <c r="AZ77" s="877"/>
      <c r="BA77" s="877"/>
      <c r="BB77" s="877"/>
      <c r="BC77" s="877"/>
      <c r="BD77" s="877"/>
      <c r="BE77" s="877"/>
      <c r="BF77" s="877"/>
      <c r="BG77" s="877"/>
      <c r="BH77" s="877"/>
      <c r="BI77" s="877"/>
      <c r="BJ77" s="877"/>
      <c r="BK77" s="877"/>
      <c r="BL77" s="877"/>
      <c r="BM77" s="877"/>
      <c r="BN77" s="877"/>
      <c r="BO77" s="877"/>
      <c r="BP77" s="877"/>
      <c r="BQ77" s="877"/>
      <c r="BR77" s="877"/>
      <c r="BS77" s="877"/>
      <c r="BT77" s="877"/>
      <c r="BU77" s="877"/>
      <c r="BV77" s="877"/>
      <c r="BW77" s="877"/>
      <c r="BX77" s="877"/>
      <c r="BY77" s="877"/>
      <c r="BZ77" s="877"/>
      <c r="CA77" s="877"/>
      <c r="CB77" s="877"/>
      <c r="CC77" s="877"/>
      <c r="CD77" s="877"/>
      <c r="CE77" s="877"/>
      <c r="CF77" s="877"/>
      <c r="CG77" s="877"/>
      <c r="CH77" s="877"/>
      <c r="CI77" s="877"/>
      <c r="CJ77" s="877"/>
      <c r="CK77" s="877"/>
      <c r="CL77" s="877"/>
      <c r="CM77" s="877"/>
      <c r="CN77" s="877"/>
      <c r="CO77" s="877"/>
      <c r="CP77" s="877"/>
      <c r="CQ77" s="877"/>
      <c r="CR77" s="877"/>
      <c r="CS77" s="877"/>
      <c r="CT77" s="877"/>
      <c r="CU77" s="877"/>
      <c r="CV77" s="877"/>
      <c r="CW77" s="877"/>
      <c r="CX77" s="877"/>
      <c r="CY77" s="877"/>
      <c r="CZ77" s="877"/>
      <c r="DA77" s="877"/>
      <c r="DB77" s="877"/>
      <c r="DC77" s="877"/>
      <c r="DD77" s="877"/>
      <c r="DE77" s="877"/>
      <c r="DF77" s="877"/>
      <c r="DG77" s="877"/>
      <c r="DH77" s="877"/>
      <c r="DI77" s="877"/>
      <c r="DJ77" s="877"/>
      <c r="DK77" s="877"/>
      <c r="DL77" s="877"/>
      <c r="DM77" s="877"/>
      <c r="DN77" s="877"/>
      <c r="DO77" s="877"/>
      <c r="DP77" s="877"/>
      <c r="DQ77" s="877"/>
      <c r="DR77" s="877"/>
      <c r="DS77" s="877"/>
      <c r="DT77" s="877"/>
      <c r="DU77" s="877"/>
      <c r="DV77" s="877"/>
      <c r="DW77" s="877"/>
      <c r="DX77" s="877"/>
      <c r="DY77" s="877"/>
      <c r="DZ77" s="877"/>
      <c r="EA77" s="877"/>
      <c r="EB77" s="877"/>
      <c r="EC77" s="877"/>
      <c r="ED77" s="877"/>
      <c r="EE77" s="877"/>
      <c r="EF77" s="877"/>
      <c r="EG77" s="877"/>
      <c r="EH77" s="877"/>
      <c r="EI77" s="877"/>
      <c r="EJ77" s="877"/>
      <c r="EK77" s="877"/>
      <c r="EL77" s="877"/>
      <c r="EM77" s="877"/>
      <c r="EN77" s="877"/>
      <c r="EO77" s="877"/>
      <c r="EP77" s="877"/>
      <c r="EQ77" s="877"/>
      <c r="ER77" s="877"/>
      <c r="ES77" s="877"/>
      <c r="ET77" s="877"/>
      <c r="EU77" s="877"/>
      <c r="EV77" s="877"/>
      <c r="EW77" s="877"/>
      <c r="EX77" s="877"/>
      <c r="EY77" s="877"/>
      <c r="EZ77" s="877"/>
      <c r="FA77" s="877"/>
      <c r="FB77" s="877"/>
      <c r="FC77" s="877"/>
      <c r="FD77" s="877"/>
      <c r="FE77" s="877"/>
    </row>
    <row r="78" spans="1:161" ht="15.75" customHeight="1" x14ac:dyDescent="0.3">
      <c r="A78" s="137">
        <v>45576</v>
      </c>
      <c r="B78" s="138" t="s">
        <v>186</v>
      </c>
      <c r="C78" s="138" t="s">
        <v>112</v>
      </c>
      <c r="D78" s="139" t="s">
        <v>117</v>
      </c>
      <c r="E78" s="142">
        <v>16000</v>
      </c>
      <c r="F78" s="129"/>
      <c r="G78" s="124">
        <f t="shared" si="2"/>
        <v>170400</v>
      </c>
      <c r="H78" s="249" t="s">
        <v>148</v>
      </c>
      <c r="I78" s="126" t="s">
        <v>18</v>
      </c>
      <c r="J78" s="303" t="s">
        <v>386</v>
      </c>
      <c r="K78" s="788" t="s">
        <v>1069</v>
      </c>
      <c r="L78" s="126" t="s">
        <v>44</v>
      </c>
      <c r="M78" s="126"/>
      <c r="N78" s="81" t="s">
        <v>409</v>
      </c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</row>
    <row r="79" spans="1:161" ht="15.75" customHeight="1" x14ac:dyDescent="0.3">
      <c r="A79" s="137">
        <v>45576</v>
      </c>
      <c r="B79" s="138" t="s">
        <v>186</v>
      </c>
      <c r="C79" s="138" t="s">
        <v>112</v>
      </c>
      <c r="D79" s="139" t="s">
        <v>117</v>
      </c>
      <c r="E79" s="142">
        <v>12000</v>
      </c>
      <c r="F79" s="129"/>
      <c r="G79" s="124">
        <f t="shared" si="2"/>
        <v>158400</v>
      </c>
      <c r="H79" s="249" t="s">
        <v>148</v>
      </c>
      <c r="I79" s="126" t="s">
        <v>18</v>
      </c>
      <c r="J79" s="303" t="s">
        <v>386</v>
      </c>
      <c r="K79" s="788" t="s">
        <v>1069</v>
      </c>
      <c r="L79" s="126" t="s">
        <v>44</v>
      </c>
      <c r="M79" s="126"/>
      <c r="N79" s="81" t="s">
        <v>410</v>
      </c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</row>
    <row r="80" spans="1:161" ht="15.75" customHeight="1" x14ac:dyDescent="0.3">
      <c r="A80" s="137">
        <v>45576</v>
      </c>
      <c r="B80" s="138" t="s">
        <v>186</v>
      </c>
      <c r="C80" s="138" t="s">
        <v>112</v>
      </c>
      <c r="D80" s="139" t="s">
        <v>117</v>
      </c>
      <c r="E80" s="142">
        <v>18000</v>
      </c>
      <c r="F80" s="129"/>
      <c r="G80" s="124">
        <f t="shared" si="2"/>
        <v>140400</v>
      </c>
      <c r="H80" s="249" t="s">
        <v>148</v>
      </c>
      <c r="I80" s="126" t="s">
        <v>18</v>
      </c>
      <c r="J80" s="303" t="s">
        <v>386</v>
      </c>
      <c r="K80" s="788" t="s">
        <v>1069</v>
      </c>
      <c r="L80" s="126" t="s">
        <v>44</v>
      </c>
      <c r="M80" s="126"/>
      <c r="N80" s="81" t="s">
        <v>411</v>
      </c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</row>
    <row r="81" spans="1:161" ht="15.75" customHeight="1" x14ac:dyDescent="0.3">
      <c r="A81" s="137">
        <v>45576</v>
      </c>
      <c r="B81" s="138" t="s">
        <v>186</v>
      </c>
      <c r="C81" s="138" t="s">
        <v>112</v>
      </c>
      <c r="D81" s="139" t="s">
        <v>117</v>
      </c>
      <c r="E81" s="142">
        <v>10000</v>
      </c>
      <c r="F81" s="129"/>
      <c r="G81" s="124">
        <f t="shared" si="2"/>
        <v>130400</v>
      </c>
      <c r="H81" s="249" t="s">
        <v>148</v>
      </c>
      <c r="I81" s="126" t="s">
        <v>18</v>
      </c>
      <c r="J81" s="303" t="s">
        <v>386</v>
      </c>
      <c r="K81" s="788" t="s">
        <v>1069</v>
      </c>
      <c r="L81" s="126" t="s">
        <v>44</v>
      </c>
      <c r="M81" s="126"/>
      <c r="N81" s="81" t="s">
        <v>412</v>
      </c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</row>
    <row r="82" spans="1:161" s="80" customFormat="1" ht="15.75" customHeight="1" x14ac:dyDescent="0.3">
      <c r="A82" s="137">
        <v>45576</v>
      </c>
      <c r="B82" s="291" t="s">
        <v>422</v>
      </c>
      <c r="C82" s="291" t="s">
        <v>187</v>
      </c>
      <c r="D82" s="427" t="s">
        <v>117</v>
      </c>
      <c r="E82" s="142">
        <v>3000</v>
      </c>
      <c r="F82" s="129"/>
      <c r="G82" s="124">
        <f t="shared" si="2"/>
        <v>127400</v>
      </c>
      <c r="H82" s="249" t="s">
        <v>148</v>
      </c>
      <c r="I82" s="126" t="s">
        <v>18</v>
      </c>
      <c r="J82" s="303" t="s">
        <v>386</v>
      </c>
      <c r="K82" s="788" t="s">
        <v>1069</v>
      </c>
      <c r="L82" s="126" t="s">
        <v>44</v>
      </c>
      <c r="M82" s="126"/>
      <c r="N82" s="81"/>
    </row>
    <row r="83" spans="1:161" ht="15.75" customHeight="1" x14ac:dyDescent="0.3">
      <c r="A83" s="137">
        <v>45576</v>
      </c>
      <c r="B83" s="138" t="s">
        <v>423</v>
      </c>
      <c r="C83" s="138" t="s">
        <v>187</v>
      </c>
      <c r="D83" s="139" t="s">
        <v>117</v>
      </c>
      <c r="E83" s="142">
        <v>2000</v>
      </c>
      <c r="F83" s="129"/>
      <c r="G83" s="124">
        <f t="shared" si="2"/>
        <v>125400</v>
      </c>
      <c r="H83" s="249" t="s">
        <v>148</v>
      </c>
      <c r="I83" s="126" t="s">
        <v>18</v>
      </c>
      <c r="J83" s="303" t="s">
        <v>386</v>
      </c>
      <c r="K83" s="788" t="s">
        <v>1069</v>
      </c>
      <c r="L83" s="126" t="s">
        <v>44</v>
      </c>
      <c r="M83" s="126"/>
      <c r="N83" s="81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</row>
    <row r="84" spans="1:161" ht="15.75" customHeight="1" x14ac:dyDescent="0.3">
      <c r="A84" s="137">
        <v>45576</v>
      </c>
      <c r="B84" s="138" t="s">
        <v>424</v>
      </c>
      <c r="C84" s="138" t="s">
        <v>187</v>
      </c>
      <c r="D84" s="139" t="s">
        <v>117</v>
      </c>
      <c r="E84" s="142">
        <v>15000</v>
      </c>
      <c r="F84" s="129"/>
      <c r="G84" s="124">
        <f t="shared" si="2"/>
        <v>110400</v>
      </c>
      <c r="H84" s="249" t="s">
        <v>148</v>
      </c>
      <c r="I84" s="126" t="s">
        <v>18</v>
      </c>
      <c r="J84" s="303" t="s">
        <v>386</v>
      </c>
      <c r="K84" s="788" t="s">
        <v>1069</v>
      </c>
      <c r="L84" s="126" t="s">
        <v>44</v>
      </c>
      <c r="M84" s="126"/>
      <c r="N84" s="81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</row>
    <row r="85" spans="1:161" ht="15.75" customHeight="1" x14ac:dyDescent="0.3">
      <c r="A85" s="137">
        <v>45576</v>
      </c>
      <c r="B85" s="138" t="s">
        <v>218</v>
      </c>
      <c r="C85" s="138" t="s">
        <v>48</v>
      </c>
      <c r="D85" s="139" t="s">
        <v>117</v>
      </c>
      <c r="E85" s="142"/>
      <c r="F85" s="129">
        <v>1000</v>
      </c>
      <c r="G85" s="124">
        <f t="shared" si="2"/>
        <v>111400</v>
      </c>
      <c r="H85" s="249" t="s">
        <v>148</v>
      </c>
      <c r="I85" s="126" t="s">
        <v>18</v>
      </c>
      <c r="J85" s="303" t="s">
        <v>386</v>
      </c>
      <c r="K85" s="788" t="s">
        <v>1069</v>
      </c>
      <c r="L85" s="126" t="s">
        <v>44</v>
      </c>
      <c r="M85" s="126"/>
      <c r="N85" s="81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</row>
    <row r="86" spans="1:161" s="837" customFormat="1" ht="15.75" customHeight="1" x14ac:dyDescent="0.3">
      <c r="A86" s="820">
        <v>45579</v>
      </c>
      <c r="B86" s="827" t="s">
        <v>109</v>
      </c>
      <c r="C86" s="827" t="s">
        <v>48</v>
      </c>
      <c r="D86" s="828" t="s">
        <v>117</v>
      </c>
      <c r="E86" s="843"/>
      <c r="F86" s="844">
        <v>95000</v>
      </c>
      <c r="G86" s="815">
        <f t="shared" si="2"/>
        <v>206400</v>
      </c>
      <c r="H86" s="816" t="s">
        <v>148</v>
      </c>
      <c r="I86" s="817" t="s">
        <v>18</v>
      </c>
      <c r="J86" s="818" t="s">
        <v>571</v>
      </c>
      <c r="K86" s="788" t="s">
        <v>1069</v>
      </c>
      <c r="L86" s="817" t="s">
        <v>44</v>
      </c>
      <c r="M86" s="817"/>
      <c r="N86" s="824"/>
      <c r="O86" s="877"/>
      <c r="P86" s="877"/>
      <c r="Q86" s="877"/>
      <c r="R86" s="877"/>
      <c r="S86" s="877"/>
      <c r="T86" s="877"/>
      <c r="U86" s="877"/>
      <c r="V86" s="877"/>
      <c r="W86" s="877"/>
      <c r="X86" s="877"/>
      <c r="Y86" s="877"/>
      <c r="Z86" s="877"/>
      <c r="AA86" s="877"/>
      <c r="AB86" s="877"/>
      <c r="AC86" s="877"/>
      <c r="AD86" s="877"/>
      <c r="AE86" s="877"/>
      <c r="AF86" s="877"/>
      <c r="AG86" s="877"/>
      <c r="AH86" s="877"/>
      <c r="AI86" s="877"/>
      <c r="AJ86" s="877"/>
      <c r="AK86" s="877"/>
      <c r="AL86" s="877"/>
      <c r="AM86" s="877"/>
      <c r="AN86" s="877"/>
      <c r="AO86" s="877"/>
      <c r="AP86" s="877"/>
      <c r="AQ86" s="877"/>
      <c r="AR86" s="877"/>
      <c r="AS86" s="877"/>
      <c r="AT86" s="877"/>
      <c r="AU86" s="877"/>
      <c r="AV86" s="877"/>
      <c r="AW86" s="877"/>
      <c r="AX86" s="877"/>
      <c r="AY86" s="877"/>
      <c r="AZ86" s="877"/>
      <c r="BA86" s="877"/>
      <c r="BB86" s="877"/>
      <c r="BC86" s="877"/>
      <c r="BD86" s="877"/>
      <c r="BE86" s="877"/>
      <c r="BF86" s="877"/>
      <c r="BG86" s="877"/>
      <c r="BH86" s="877"/>
      <c r="BI86" s="877"/>
      <c r="BJ86" s="877"/>
      <c r="BK86" s="877"/>
      <c r="BL86" s="877"/>
      <c r="BM86" s="877"/>
      <c r="BN86" s="877"/>
      <c r="BO86" s="877"/>
      <c r="BP86" s="877"/>
      <c r="BQ86" s="877"/>
      <c r="BR86" s="877"/>
      <c r="BS86" s="877"/>
      <c r="BT86" s="877"/>
      <c r="BU86" s="877"/>
      <c r="BV86" s="877"/>
      <c r="BW86" s="877"/>
      <c r="BX86" s="877"/>
      <c r="BY86" s="877"/>
      <c r="BZ86" s="877"/>
      <c r="CA86" s="877"/>
      <c r="CB86" s="877"/>
      <c r="CC86" s="877"/>
      <c r="CD86" s="877"/>
      <c r="CE86" s="877"/>
      <c r="CF86" s="877"/>
      <c r="CG86" s="877"/>
      <c r="CH86" s="877"/>
      <c r="CI86" s="877"/>
      <c r="CJ86" s="877"/>
      <c r="CK86" s="877"/>
      <c r="CL86" s="877"/>
      <c r="CM86" s="877"/>
      <c r="CN86" s="877"/>
      <c r="CO86" s="877"/>
      <c r="CP86" s="877"/>
      <c r="CQ86" s="877"/>
      <c r="CR86" s="877"/>
      <c r="CS86" s="877"/>
      <c r="CT86" s="877"/>
      <c r="CU86" s="877"/>
      <c r="CV86" s="877"/>
      <c r="CW86" s="877"/>
      <c r="CX86" s="877"/>
      <c r="CY86" s="877"/>
      <c r="CZ86" s="877"/>
      <c r="DA86" s="877"/>
      <c r="DB86" s="877"/>
      <c r="DC86" s="877"/>
      <c r="DD86" s="877"/>
      <c r="DE86" s="877"/>
      <c r="DF86" s="877"/>
      <c r="DG86" s="877"/>
      <c r="DH86" s="877"/>
      <c r="DI86" s="877"/>
      <c r="DJ86" s="877"/>
      <c r="DK86" s="877"/>
      <c r="DL86" s="877"/>
      <c r="DM86" s="877"/>
      <c r="DN86" s="877"/>
      <c r="DO86" s="877"/>
      <c r="DP86" s="877"/>
      <c r="DQ86" s="877"/>
      <c r="DR86" s="877"/>
      <c r="DS86" s="877"/>
      <c r="DT86" s="877"/>
      <c r="DU86" s="877"/>
      <c r="DV86" s="877"/>
      <c r="DW86" s="877"/>
      <c r="DX86" s="877"/>
      <c r="DY86" s="877"/>
      <c r="DZ86" s="877"/>
      <c r="EA86" s="877"/>
      <c r="EB86" s="877"/>
      <c r="EC86" s="877"/>
      <c r="ED86" s="877"/>
      <c r="EE86" s="877"/>
      <c r="EF86" s="877"/>
      <c r="EG86" s="877"/>
      <c r="EH86" s="877"/>
      <c r="EI86" s="877"/>
      <c r="EJ86" s="877"/>
      <c r="EK86" s="877"/>
      <c r="EL86" s="877"/>
      <c r="EM86" s="877"/>
      <c r="EN86" s="877"/>
      <c r="EO86" s="877"/>
      <c r="EP86" s="877"/>
      <c r="EQ86" s="877"/>
      <c r="ER86" s="877"/>
      <c r="ES86" s="877"/>
      <c r="ET86" s="877"/>
      <c r="EU86" s="877"/>
      <c r="EV86" s="877"/>
      <c r="EW86" s="877"/>
      <c r="EX86" s="877"/>
      <c r="EY86" s="877"/>
      <c r="EZ86" s="877"/>
      <c r="FA86" s="877"/>
      <c r="FB86" s="877"/>
      <c r="FC86" s="877"/>
      <c r="FD86" s="877"/>
      <c r="FE86" s="877"/>
    </row>
    <row r="87" spans="1:161" ht="15.75" customHeight="1" x14ac:dyDescent="0.3">
      <c r="A87" s="137">
        <v>45579</v>
      </c>
      <c r="B87" s="138" t="s">
        <v>186</v>
      </c>
      <c r="C87" s="138" t="s">
        <v>112</v>
      </c>
      <c r="D87" s="139" t="s">
        <v>117</v>
      </c>
      <c r="E87" s="142">
        <v>33000</v>
      </c>
      <c r="F87" s="129"/>
      <c r="G87" s="124">
        <f t="shared" si="2"/>
        <v>173400</v>
      </c>
      <c r="H87" s="249" t="s">
        <v>148</v>
      </c>
      <c r="I87" s="126" t="s">
        <v>18</v>
      </c>
      <c r="J87" s="303" t="s">
        <v>571</v>
      </c>
      <c r="K87" s="788" t="s">
        <v>1069</v>
      </c>
      <c r="L87" s="126" t="s">
        <v>44</v>
      </c>
      <c r="M87" s="126"/>
      <c r="N87" s="81" t="s">
        <v>459</v>
      </c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</row>
    <row r="88" spans="1:161" ht="15.75" customHeight="1" x14ac:dyDescent="0.3">
      <c r="A88" s="137">
        <v>45581</v>
      </c>
      <c r="B88" s="138" t="s">
        <v>186</v>
      </c>
      <c r="C88" s="138" t="s">
        <v>112</v>
      </c>
      <c r="D88" s="139" t="s">
        <v>117</v>
      </c>
      <c r="E88" s="142">
        <v>5000</v>
      </c>
      <c r="F88" s="129"/>
      <c r="G88" s="124">
        <f t="shared" si="2"/>
        <v>168400</v>
      </c>
      <c r="H88" s="634" t="s">
        <v>148</v>
      </c>
      <c r="I88" s="126" t="s">
        <v>18</v>
      </c>
      <c r="J88" s="303" t="s">
        <v>571</v>
      </c>
      <c r="K88" s="788" t="s">
        <v>1069</v>
      </c>
      <c r="L88" s="126" t="s">
        <v>44</v>
      </c>
      <c r="M88" s="126"/>
      <c r="N88" s="81" t="s">
        <v>460</v>
      </c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</row>
    <row r="89" spans="1:161" ht="15.75" customHeight="1" x14ac:dyDescent="0.3">
      <c r="A89" s="137">
        <v>45579</v>
      </c>
      <c r="B89" s="138" t="s">
        <v>186</v>
      </c>
      <c r="C89" s="138" t="s">
        <v>112</v>
      </c>
      <c r="D89" s="139" t="s">
        <v>117</v>
      </c>
      <c r="E89" s="142">
        <v>5000</v>
      </c>
      <c r="F89" s="129"/>
      <c r="G89" s="124">
        <f t="shared" si="2"/>
        <v>163400</v>
      </c>
      <c r="H89" s="634" t="s">
        <v>148</v>
      </c>
      <c r="I89" s="126" t="s">
        <v>18</v>
      </c>
      <c r="J89" s="303" t="s">
        <v>571</v>
      </c>
      <c r="K89" s="788" t="s">
        <v>1069</v>
      </c>
      <c r="L89" s="126" t="s">
        <v>44</v>
      </c>
      <c r="M89" s="126"/>
      <c r="N89" s="81" t="s">
        <v>461</v>
      </c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</row>
    <row r="90" spans="1:161" ht="15.75" customHeight="1" x14ac:dyDescent="0.3">
      <c r="A90" s="137">
        <v>45579</v>
      </c>
      <c r="B90" s="138" t="s">
        <v>186</v>
      </c>
      <c r="C90" s="138" t="s">
        <v>112</v>
      </c>
      <c r="D90" s="139" t="s">
        <v>117</v>
      </c>
      <c r="E90" s="142">
        <v>15000</v>
      </c>
      <c r="F90" s="129"/>
      <c r="G90" s="124">
        <f t="shared" si="2"/>
        <v>148400</v>
      </c>
      <c r="H90" s="634" t="s">
        <v>148</v>
      </c>
      <c r="I90" s="126" t="s">
        <v>18</v>
      </c>
      <c r="J90" s="303" t="s">
        <v>571</v>
      </c>
      <c r="K90" s="788" t="s">
        <v>1069</v>
      </c>
      <c r="L90" s="126" t="s">
        <v>44</v>
      </c>
      <c r="M90" s="126"/>
      <c r="N90" s="81" t="s">
        <v>462</v>
      </c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</row>
    <row r="91" spans="1:161" ht="15.75" customHeight="1" x14ac:dyDescent="0.3">
      <c r="A91" s="137">
        <v>45579</v>
      </c>
      <c r="B91" s="138" t="s">
        <v>186</v>
      </c>
      <c r="C91" s="138" t="s">
        <v>112</v>
      </c>
      <c r="D91" s="139" t="s">
        <v>117</v>
      </c>
      <c r="E91" s="142">
        <v>18000</v>
      </c>
      <c r="F91" s="129"/>
      <c r="G91" s="124">
        <f t="shared" si="2"/>
        <v>130400</v>
      </c>
      <c r="H91" s="249" t="s">
        <v>148</v>
      </c>
      <c r="I91" s="126" t="s">
        <v>18</v>
      </c>
      <c r="J91" s="303" t="s">
        <v>571</v>
      </c>
      <c r="K91" s="788" t="s">
        <v>1069</v>
      </c>
      <c r="L91" s="126" t="s">
        <v>44</v>
      </c>
      <c r="M91" s="126"/>
      <c r="N91" s="81" t="s">
        <v>463</v>
      </c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</row>
    <row r="92" spans="1:161" ht="15.75" customHeight="1" x14ac:dyDescent="0.3">
      <c r="A92" s="137">
        <v>45579</v>
      </c>
      <c r="B92" s="138" t="s">
        <v>186</v>
      </c>
      <c r="C92" s="138" t="s">
        <v>112</v>
      </c>
      <c r="D92" s="139" t="s">
        <v>117</v>
      </c>
      <c r="E92" s="142">
        <v>4000</v>
      </c>
      <c r="F92" s="129"/>
      <c r="G92" s="124">
        <f t="shared" si="2"/>
        <v>126400</v>
      </c>
      <c r="H92" s="249" t="s">
        <v>148</v>
      </c>
      <c r="I92" s="126" t="s">
        <v>18</v>
      </c>
      <c r="J92" s="303" t="s">
        <v>571</v>
      </c>
      <c r="K92" s="788" t="s">
        <v>1069</v>
      </c>
      <c r="L92" s="126" t="s">
        <v>44</v>
      </c>
      <c r="M92" s="126"/>
      <c r="N92" s="81" t="s">
        <v>464</v>
      </c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</row>
    <row r="93" spans="1:161" ht="15.75" customHeight="1" x14ac:dyDescent="0.3">
      <c r="A93" s="137">
        <v>45579</v>
      </c>
      <c r="B93" s="138" t="s">
        <v>454</v>
      </c>
      <c r="C93" s="138" t="s">
        <v>187</v>
      </c>
      <c r="D93" s="139" t="s">
        <v>117</v>
      </c>
      <c r="E93" s="142">
        <v>5000</v>
      </c>
      <c r="F93" s="129"/>
      <c r="G93" s="124">
        <f t="shared" si="2"/>
        <v>121400</v>
      </c>
      <c r="H93" s="249" t="s">
        <v>148</v>
      </c>
      <c r="I93" s="126" t="s">
        <v>18</v>
      </c>
      <c r="J93" s="303" t="s">
        <v>571</v>
      </c>
      <c r="K93" s="788" t="s">
        <v>1069</v>
      </c>
      <c r="L93" s="126" t="s">
        <v>44</v>
      </c>
      <c r="M93" s="126"/>
      <c r="N93" s="81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</row>
    <row r="94" spans="1:161" ht="15.75" customHeight="1" x14ac:dyDescent="0.3">
      <c r="A94" s="137">
        <v>45579</v>
      </c>
      <c r="B94" s="138" t="s">
        <v>455</v>
      </c>
      <c r="C94" s="138" t="s">
        <v>187</v>
      </c>
      <c r="D94" s="139" t="s">
        <v>117</v>
      </c>
      <c r="E94" s="142">
        <v>5000</v>
      </c>
      <c r="F94" s="129"/>
      <c r="G94" s="124">
        <f t="shared" si="2"/>
        <v>116400</v>
      </c>
      <c r="H94" s="249" t="s">
        <v>148</v>
      </c>
      <c r="I94" s="126" t="s">
        <v>18</v>
      </c>
      <c r="J94" s="303" t="s">
        <v>571</v>
      </c>
      <c r="K94" s="788" t="s">
        <v>1069</v>
      </c>
      <c r="L94" s="126" t="s">
        <v>44</v>
      </c>
      <c r="M94" s="126"/>
      <c r="N94" s="81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</row>
    <row r="95" spans="1:161" ht="15.75" customHeight="1" x14ac:dyDescent="0.3">
      <c r="A95" s="137">
        <v>45579</v>
      </c>
      <c r="B95" s="138" t="s">
        <v>456</v>
      </c>
      <c r="C95" s="138" t="s">
        <v>187</v>
      </c>
      <c r="D95" s="139" t="s">
        <v>117</v>
      </c>
      <c r="E95" s="142">
        <v>6000</v>
      </c>
      <c r="F95" s="129"/>
      <c r="G95" s="124">
        <f t="shared" si="2"/>
        <v>110400</v>
      </c>
      <c r="H95" s="249" t="s">
        <v>148</v>
      </c>
      <c r="I95" s="126" t="s">
        <v>18</v>
      </c>
      <c r="J95" s="303" t="s">
        <v>571</v>
      </c>
      <c r="K95" s="788" t="s">
        <v>1069</v>
      </c>
      <c r="L95" s="126" t="s">
        <v>44</v>
      </c>
      <c r="M95" s="126"/>
      <c r="N95" s="81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</row>
    <row r="96" spans="1:161" ht="15.75" customHeight="1" x14ac:dyDescent="0.3">
      <c r="A96" s="137">
        <v>45579</v>
      </c>
      <c r="B96" s="303" t="s">
        <v>457</v>
      </c>
      <c r="C96" s="138" t="s">
        <v>187</v>
      </c>
      <c r="D96" s="139" t="s">
        <v>117</v>
      </c>
      <c r="E96" s="142">
        <v>2000</v>
      </c>
      <c r="F96" s="706"/>
      <c r="G96" s="124">
        <f t="shared" si="2"/>
        <v>108400</v>
      </c>
      <c r="H96" s="303" t="s">
        <v>148</v>
      </c>
      <c r="I96" s="303" t="s">
        <v>18</v>
      </c>
      <c r="J96" s="303" t="s">
        <v>571</v>
      </c>
      <c r="K96" s="788" t="s">
        <v>1069</v>
      </c>
      <c r="L96" s="303" t="s">
        <v>44</v>
      </c>
      <c r="M96" s="303"/>
      <c r="N96" s="303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</row>
    <row r="97" spans="1:161" ht="15.75" customHeight="1" x14ac:dyDescent="0.3">
      <c r="A97" s="137">
        <v>45579</v>
      </c>
      <c r="B97" s="138" t="s">
        <v>458</v>
      </c>
      <c r="C97" s="138" t="s">
        <v>48</v>
      </c>
      <c r="D97" s="139" t="s">
        <v>117</v>
      </c>
      <c r="E97" s="142"/>
      <c r="F97" s="129">
        <v>3000</v>
      </c>
      <c r="G97" s="124">
        <f t="shared" si="2"/>
        <v>111400</v>
      </c>
      <c r="H97" s="249" t="s">
        <v>148</v>
      </c>
      <c r="I97" s="126" t="s">
        <v>18</v>
      </c>
      <c r="J97" s="303" t="s">
        <v>571</v>
      </c>
      <c r="K97" s="788" t="s">
        <v>1069</v>
      </c>
      <c r="L97" s="126" t="s">
        <v>44</v>
      </c>
      <c r="M97" s="126"/>
      <c r="N97" s="81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</row>
    <row r="98" spans="1:161" s="837" customFormat="1" ht="28.5" customHeight="1" x14ac:dyDescent="0.3">
      <c r="A98" s="820">
        <v>45580</v>
      </c>
      <c r="B98" s="827" t="s">
        <v>109</v>
      </c>
      <c r="C98" s="827" t="s">
        <v>48</v>
      </c>
      <c r="D98" s="828" t="s">
        <v>117</v>
      </c>
      <c r="E98" s="843"/>
      <c r="F98" s="844">
        <v>63000</v>
      </c>
      <c r="G98" s="815">
        <f t="shared" si="2"/>
        <v>174400</v>
      </c>
      <c r="H98" s="816" t="s">
        <v>148</v>
      </c>
      <c r="I98" s="817" t="s">
        <v>18</v>
      </c>
      <c r="J98" s="818" t="s">
        <v>598</v>
      </c>
      <c r="K98" s="788" t="s">
        <v>1069</v>
      </c>
      <c r="L98" s="817" t="s">
        <v>44</v>
      </c>
      <c r="M98" s="817"/>
      <c r="N98" s="824"/>
      <c r="O98" s="877"/>
      <c r="P98" s="877"/>
      <c r="Q98" s="877"/>
      <c r="R98" s="877"/>
      <c r="S98" s="877"/>
      <c r="T98" s="877"/>
      <c r="U98" s="877"/>
      <c r="V98" s="877"/>
      <c r="W98" s="877"/>
      <c r="X98" s="877"/>
      <c r="Y98" s="877"/>
      <c r="Z98" s="877"/>
      <c r="AA98" s="877"/>
      <c r="AB98" s="877"/>
      <c r="AC98" s="877"/>
      <c r="AD98" s="877"/>
      <c r="AE98" s="877"/>
      <c r="AF98" s="877"/>
      <c r="AG98" s="877"/>
      <c r="AH98" s="877"/>
      <c r="AI98" s="877"/>
      <c r="AJ98" s="877"/>
      <c r="AK98" s="877"/>
      <c r="AL98" s="877"/>
      <c r="AM98" s="877"/>
      <c r="AN98" s="877"/>
      <c r="AO98" s="877"/>
      <c r="AP98" s="877"/>
      <c r="AQ98" s="877"/>
      <c r="AR98" s="877"/>
      <c r="AS98" s="877"/>
      <c r="AT98" s="877"/>
      <c r="AU98" s="877"/>
      <c r="AV98" s="877"/>
      <c r="AW98" s="877"/>
      <c r="AX98" s="877"/>
      <c r="AY98" s="877"/>
      <c r="AZ98" s="877"/>
      <c r="BA98" s="877"/>
      <c r="BB98" s="877"/>
      <c r="BC98" s="877"/>
      <c r="BD98" s="877"/>
      <c r="BE98" s="877"/>
      <c r="BF98" s="877"/>
      <c r="BG98" s="877"/>
      <c r="BH98" s="877"/>
      <c r="BI98" s="877"/>
      <c r="BJ98" s="877"/>
      <c r="BK98" s="877"/>
      <c r="BL98" s="877"/>
      <c r="BM98" s="877"/>
      <c r="BN98" s="877"/>
      <c r="BO98" s="877"/>
      <c r="BP98" s="877"/>
      <c r="BQ98" s="877"/>
      <c r="BR98" s="877"/>
      <c r="BS98" s="877"/>
      <c r="BT98" s="877"/>
      <c r="BU98" s="877"/>
      <c r="BV98" s="877"/>
      <c r="BW98" s="877"/>
      <c r="BX98" s="877"/>
      <c r="BY98" s="877"/>
      <c r="BZ98" s="877"/>
      <c r="CA98" s="877"/>
      <c r="CB98" s="877"/>
      <c r="CC98" s="877"/>
      <c r="CD98" s="877"/>
      <c r="CE98" s="877"/>
      <c r="CF98" s="877"/>
      <c r="CG98" s="877"/>
      <c r="CH98" s="877"/>
      <c r="CI98" s="877"/>
      <c r="CJ98" s="877"/>
      <c r="CK98" s="877"/>
      <c r="CL98" s="877"/>
      <c r="CM98" s="877"/>
      <c r="CN98" s="877"/>
      <c r="CO98" s="877"/>
      <c r="CP98" s="877"/>
      <c r="CQ98" s="877"/>
      <c r="CR98" s="877"/>
      <c r="CS98" s="877"/>
      <c r="CT98" s="877"/>
      <c r="CU98" s="877"/>
      <c r="CV98" s="877"/>
      <c r="CW98" s="877"/>
      <c r="CX98" s="877"/>
      <c r="CY98" s="877"/>
      <c r="CZ98" s="877"/>
      <c r="DA98" s="877"/>
      <c r="DB98" s="877"/>
      <c r="DC98" s="877"/>
      <c r="DD98" s="877"/>
      <c r="DE98" s="877"/>
      <c r="DF98" s="877"/>
      <c r="DG98" s="877"/>
      <c r="DH98" s="877"/>
      <c r="DI98" s="877"/>
      <c r="DJ98" s="877"/>
      <c r="DK98" s="877"/>
      <c r="DL98" s="877"/>
      <c r="DM98" s="877"/>
      <c r="DN98" s="877"/>
      <c r="DO98" s="877"/>
      <c r="DP98" s="877"/>
      <c r="DQ98" s="877"/>
      <c r="DR98" s="877"/>
      <c r="DS98" s="877"/>
      <c r="DT98" s="877"/>
      <c r="DU98" s="877"/>
      <c r="DV98" s="877"/>
      <c r="DW98" s="877"/>
      <c r="DX98" s="877"/>
      <c r="DY98" s="877"/>
      <c r="DZ98" s="877"/>
      <c r="EA98" s="877"/>
      <c r="EB98" s="877"/>
      <c r="EC98" s="877"/>
      <c r="ED98" s="877"/>
      <c r="EE98" s="877"/>
      <c r="EF98" s="877"/>
      <c r="EG98" s="877"/>
      <c r="EH98" s="877"/>
      <c r="EI98" s="877"/>
      <c r="EJ98" s="877"/>
      <c r="EK98" s="877"/>
      <c r="EL98" s="877"/>
      <c r="EM98" s="877"/>
      <c r="EN98" s="877"/>
      <c r="EO98" s="877"/>
      <c r="EP98" s="877"/>
      <c r="EQ98" s="877"/>
      <c r="ER98" s="877"/>
      <c r="ES98" s="877"/>
      <c r="ET98" s="877"/>
      <c r="EU98" s="877"/>
      <c r="EV98" s="877"/>
      <c r="EW98" s="877"/>
      <c r="EX98" s="877"/>
      <c r="EY98" s="877"/>
      <c r="EZ98" s="877"/>
      <c r="FA98" s="877"/>
      <c r="FB98" s="877"/>
      <c r="FC98" s="877"/>
      <c r="FD98" s="877"/>
      <c r="FE98" s="877"/>
    </row>
    <row r="99" spans="1:161" x14ac:dyDescent="0.3">
      <c r="A99" s="137">
        <v>45580</v>
      </c>
      <c r="B99" s="138" t="s">
        <v>186</v>
      </c>
      <c r="C99" s="138" t="s">
        <v>112</v>
      </c>
      <c r="D99" s="139" t="s">
        <v>117</v>
      </c>
      <c r="E99" s="142">
        <v>11000</v>
      </c>
      <c r="F99" s="129"/>
      <c r="G99" s="124">
        <f t="shared" si="2"/>
        <v>163400</v>
      </c>
      <c r="H99" s="249" t="s">
        <v>148</v>
      </c>
      <c r="I99" s="126" t="s">
        <v>18</v>
      </c>
      <c r="J99" s="303" t="s">
        <v>598</v>
      </c>
      <c r="K99" s="788" t="s">
        <v>1069</v>
      </c>
      <c r="L99" s="126" t="s">
        <v>44</v>
      </c>
      <c r="M99" s="126"/>
      <c r="N99" s="81" t="s">
        <v>599</v>
      </c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</row>
    <row r="100" spans="1:161" ht="15.75" customHeight="1" x14ac:dyDescent="0.3">
      <c r="A100" s="137">
        <v>45580</v>
      </c>
      <c r="B100" s="138" t="s">
        <v>186</v>
      </c>
      <c r="C100" s="138" t="s">
        <v>112</v>
      </c>
      <c r="D100" s="139" t="s">
        <v>117</v>
      </c>
      <c r="E100" s="142">
        <v>8000</v>
      </c>
      <c r="F100" s="129"/>
      <c r="G100" s="124">
        <f t="shared" si="2"/>
        <v>155400</v>
      </c>
      <c r="H100" s="249" t="s">
        <v>148</v>
      </c>
      <c r="I100" s="126" t="s">
        <v>18</v>
      </c>
      <c r="J100" s="303" t="s">
        <v>598</v>
      </c>
      <c r="K100" s="788" t="s">
        <v>1069</v>
      </c>
      <c r="L100" s="126" t="s">
        <v>44</v>
      </c>
      <c r="M100" s="126"/>
      <c r="N100" s="81" t="s">
        <v>600</v>
      </c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</row>
    <row r="101" spans="1:161" ht="15.75" customHeight="1" x14ac:dyDescent="0.3">
      <c r="A101" s="137">
        <v>45580</v>
      </c>
      <c r="B101" s="138" t="s">
        <v>186</v>
      </c>
      <c r="C101" s="138" t="s">
        <v>112</v>
      </c>
      <c r="D101" s="139" t="s">
        <v>117</v>
      </c>
      <c r="E101" s="142">
        <v>6000</v>
      </c>
      <c r="F101" s="129"/>
      <c r="G101" s="124">
        <f t="shared" si="2"/>
        <v>149400</v>
      </c>
      <c r="H101" s="249" t="s">
        <v>148</v>
      </c>
      <c r="I101" s="126" t="s">
        <v>18</v>
      </c>
      <c r="J101" s="303" t="s">
        <v>598</v>
      </c>
      <c r="K101" s="788" t="s">
        <v>1069</v>
      </c>
      <c r="L101" s="126" t="s">
        <v>44</v>
      </c>
      <c r="M101" s="126"/>
      <c r="N101" s="81" t="s">
        <v>601</v>
      </c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</row>
    <row r="102" spans="1:161" ht="15.75" customHeight="1" x14ac:dyDescent="0.3">
      <c r="A102" s="137">
        <v>45580</v>
      </c>
      <c r="B102" s="138" t="s">
        <v>186</v>
      </c>
      <c r="C102" s="138" t="s">
        <v>112</v>
      </c>
      <c r="D102" s="139" t="s">
        <v>117</v>
      </c>
      <c r="E102" s="142">
        <v>6000</v>
      </c>
      <c r="F102" s="129"/>
      <c r="G102" s="124">
        <f t="shared" si="2"/>
        <v>143400</v>
      </c>
      <c r="H102" s="249" t="s">
        <v>148</v>
      </c>
      <c r="I102" s="126" t="s">
        <v>18</v>
      </c>
      <c r="J102" s="303" t="s">
        <v>598</v>
      </c>
      <c r="K102" s="788" t="s">
        <v>1069</v>
      </c>
      <c r="L102" s="126" t="s">
        <v>44</v>
      </c>
      <c r="M102" s="126"/>
      <c r="N102" s="81" t="s">
        <v>602</v>
      </c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</row>
    <row r="103" spans="1:161" ht="15.75" customHeight="1" x14ac:dyDescent="0.3">
      <c r="A103" s="137">
        <v>45580</v>
      </c>
      <c r="B103" s="138" t="s">
        <v>186</v>
      </c>
      <c r="C103" s="138" t="s">
        <v>112</v>
      </c>
      <c r="D103" s="139" t="s">
        <v>117</v>
      </c>
      <c r="E103" s="142">
        <v>7000</v>
      </c>
      <c r="F103" s="129"/>
      <c r="G103" s="124">
        <f t="shared" si="2"/>
        <v>136400</v>
      </c>
      <c r="H103" s="249" t="s">
        <v>148</v>
      </c>
      <c r="I103" s="126" t="s">
        <v>18</v>
      </c>
      <c r="J103" s="303" t="s">
        <v>598</v>
      </c>
      <c r="K103" s="788" t="s">
        <v>1069</v>
      </c>
      <c r="L103" s="126" t="s">
        <v>44</v>
      </c>
      <c r="M103" s="126"/>
      <c r="N103" s="81" t="s">
        <v>603</v>
      </c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</row>
    <row r="104" spans="1:161" ht="15.75" customHeight="1" x14ac:dyDescent="0.3">
      <c r="A104" s="137">
        <v>45580</v>
      </c>
      <c r="B104" s="138" t="s">
        <v>186</v>
      </c>
      <c r="C104" s="138" t="s">
        <v>112</v>
      </c>
      <c r="D104" s="139" t="s">
        <v>117</v>
      </c>
      <c r="E104" s="142">
        <v>12000</v>
      </c>
      <c r="F104" s="129"/>
      <c r="G104" s="124">
        <f t="shared" si="2"/>
        <v>124400</v>
      </c>
      <c r="H104" s="249" t="s">
        <v>148</v>
      </c>
      <c r="I104" s="126" t="s">
        <v>18</v>
      </c>
      <c r="J104" s="303" t="s">
        <v>598</v>
      </c>
      <c r="K104" s="788" t="s">
        <v>1069</v>
      </c>
      <c r="L104" s="126" t="s">
        <v>44</v>
      </c>
      <c r="M104" s="126"/>
      <c r="N104" s="81" t="s">
        <v>604</v>
      </c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</row>
    <row r="105" spans="1:161" ht="24.6" customHeight="1" x14ac:dyDescent="0.3">
      <c r="A105" s="137">
        <v>45580</v>
      </c>
      <c r="B105" s="138" t="s">
        <v>595</v>
      </c>
      <c r="C105" s="138" t="s">
        <v>187</v>
      </c>
      <c r="D105" s="139" t="s">
        <v>117</v>
      </c>
      <c r="E105" s="142">
        <v>5000</v>
      </c>
      <c r="F105" s="129"/>
      <c r="G105" s="124">
        <f t="shared" si="2"/>
        <v>119400</v>
      </c>
      <c r="H105" s="249" t="s">
        <v>148</v>
      </c>
      <c r="I105" s="126" t="s">
        <v>18</v>
      </c>
      <c r="J105" s="303" t="s">
        <v>598</v>
      </c>
      <c r="K105" s="788" t="s">
        <v>1069</v>
      </c>
      <c r="L105" s="126" t="s">
        <v>44</v>
      </c>
      <c r="M105" s="126"/>
      <c r="N105" s="81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</row>
    <row r="106" spans="1:161" ht="15.75" customHeight="1" x14ac:dyDescent="0.3">
      <c r="A106" s="137">
        <v>45580</v>
      </c>
      <c r="B106" s="138" t="s">
        <v>596</v>
      </c>
      <c r="C106" s="138" t="s">
        <v>187</v>
      </c>
      <c r="D106" s="139" t="s">
        <v>117</v>
      </c>
      <c r="E106" s="142">
        <v>10000</v>
      </c>
      <c r="F106" s="129"/>
      <c r="G106" s="124">
        <f t="shared" si="2"/>
        <v>109400</v>
      </c>
      <c r="H106" s="249" t="s">
        <v>148</v>
      </c>
      <c r="I106" s="126" t="s">
        <v>18</v>
      </c>
      <c r="J106" s="303" t="s">
        <v>598</v>
      </c>
      <c r="K106" s="788" t="s">
        <v>1069</v>
      </c>
      <c r="L106" s="126" t="s">
        <v>44</v>
      </c>
      <c r="M106" s="126"/>
      <c r="N106" s="81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</row>
    <row r="107" spans="1:161" ht="15.75" customHeight="1" x14ac:dyDescent="0.3">
      <c r="A107" s="137">
        <v>45580</v>
      </c>
      <c r="B107" s="138" t="s">
        <v>597</v>
      </c>
      <c r="C107" s="138" t="s">
        <v>187</v>
      </c>
      <c r="D107" s="139" t="s">
        <v>117</v>
      </c>
      <c r="E107" s="142">
        <v>5000</v>
      </c>
      <c r="F107" s="129"/>
      <c r="G107" s="124">
        <f t="shared" si="2"/>
        <v>104400</v>
      </c>
      <c r="H107" s="249" t="s">
        <v>148</v>
      </c>
      <c r="I107" s="126" t="s">
        <v>18</v>
      </c>
      <c r="J107" s="303" t="s">
        <v>598</v>
      </c>
      <c r="K107" s="788" t="s">
        <v>1069</v>
      </c>
      <c r="L107" s="126" t="s">
        <v>44</v>
      </c>
      <c r="M107" s="126"/>
      <c r="N107" s="81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</row>
    <row r="108" spans="1:161" ht="15.75" customHeight="1" x14ac:dyDescent="0.3">
      <c r="A108" s="137">
        <v>45580</v>
      </c>
      <c r="B108" s="138" t="s">
        <v>458</v>
      </c>
      <c r="C108" s="138" t="s">
        <v>48</v>
      </c>
      <c r="D108" s="139" t="s">
        <v>117</v>
      </c>
      <c r="E108" s="142"/>
      <c r="F108" s="129">
        <v>7000</v>
      </c>
      <c r="G108" s="124">
        <f t="shared" si="2"/>
        <v>111400</v>
      </c>
      <c r="H108" s="249" t="s">
        <v>148</v>
      </c>
      <c r="I108" s="126" t="s">
        <v>18</v>
      </c>
      <c r="J108" s="303" t="s">
        <v>598</v>
      </c>
      <c r="K108" s="788" t="s">
        <v>1069</v>
      </c>
      <c r="L108" s="126" t="s">
        <v>44</v>
      </c>
      <c r="M108" s="126"/>
      <c r="N108" s="81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</row>
    <row r="109" spans="1:161" s="837" customFormat="1" ht="15.75" customHeight="1" x14ac:dyDescent="0.3">
      <c r="A109" s="820">
        <v>45588</v>
      </c>
      <c r="B109" s="827" t="s">
        <v>109</v>
      </c>
      <c r="C109" s="827" t="s">
        <v>48</v>
      </c>
      <c r="D109" s="828" t="s">
        <v>117</v>
      </c>
      <c r="E109" s="843"/>
      <c r="F109" s="844">
        <v>65000</v>
      </c>
      <c r="G109" s="815">
        <f t="shared" si="2"/>
        <v>176400</v>
      </c>
      <c r="H109" s="816" t="s">
        <v>148</v>
      </c>
      <c r="I109" s="817" t="s">
        <v>18</v>
      </c>
      <c r="J109" s="818" t="s">
        <v>638</v>
      </c>
      <c r="K109" s="788" t="s">
        <v>1069</v>
      </c>
      <c r="L109" s="817" t="s">
        <v>44</v>
      </c>
      <c r="M109" s="817"/>
      <c r="N109" s="824"/>
      <c r="O109" s="877"/>
      <c r="P109" s="877"/>
      <c r="Q109" s="877"/>
      <c r="R109" s="877"/>
      <c r="S109" s="877"/>
      <c r="T109" s="877"/>
      <c r="U109" s="877"/>
      <c r="V109" s="877"/>
      <c r="W109" s="877"/>
      <c r="X109" s="877"/>
      <c r="Y109" s="877"/>
      <c r="Z109" s="877"/>
      <c r="AA109" s="877"/>
      <c r="AB109" s="877"/>
      <c r="AC109" s="877"/>
      <c r="AD109" s="877"/>
      <c r="AE109" s="877"/>
      <c r="AF109" s="877"/>
      <c r="AG109" s="877"/>
      <c r="AH109" s="877"/>
      <c r="AI109" s="877"/>
      <c r="AJ109" s="877"/>
      <c r="AK109" s="877"/>
      <c r="AL109" s="877"/>
      <c r="AM109" s="877"/>
      <c r="AN109" s="877"/>
      <c r="AO109" s="877"/>
      <c r="AP109" s="877"/>
      <c r="AQ109" s="877"/>
      <c r="AR109" s="877"/>
      <c r="AS109" s="877"/>
      <c r="AT109" s="877"/>
      <c r="AU109" s="877"/>
      <c r="AV109" s="877"/>
      <c r="AW109" s="877"/>
      <c r="AX109" s="877"/>
      <c r="AY109" s="877"/>
      <c r="AZ109" s="877"/>
      <c r="BA109" s="877"/>
      <c r="BB109" s="877"/>
      <c r="BC109" s="877"/>
      <c r="BD109" s="877"/>
      <c r="BE109" s="877"/>
      <c r="BF109" s="877"/>
      <c r="BG109" s="877"/>
      <c r="BH109" s="877"/>
      <c r="BI109" s="877"/>
      <c r="BJ109" s="877"/>
      <c r="BK109" s="877"/>
      <c r="BL109" s="877"/>
      <c r="BM109" s="877"/>
      <c r="BN109" s="877"/>
      <c r="BO109" s="877"/>
      <c r="BP109" s="877"/>
      <c r="BQ109" s="877"/>
      <c r="BR109" s="877"/>
      <c r="BS109" s="877"/>
      <c r="BT109" s="877"/>
      <c r="BU109" s="877"/>
      <c r="BV109" s="877"/>
      <c r="BW109" s="877"/>
      <c r="BX109" s="877"/>
      <c r="BY109" s="877"/>
      <c r="BZ109" s="877"/>
      <c r="CA109" s="877"/>
      <c r="CB109" s="877"/>
      <c r="CC109" s="877"/>
      <c r="CD109" s="877"/>
      <c r="CE109" s="877"/>
      <c r="CF109" s="877"/>
      <c r="CG109" s="877"/>
      <c r="CH109" s="877"/>
      <c r="CI109" s="877"/>
      <c r="CJ109" s="877"/>
      <c r="CK109" s="877"/>
      <c r="CL109" s="877"/>
      <c r="CM109" s="877"/>
      <c r="CN109" s="877"/>
      <c r="CO109" s="877"/>
      <c r="CP109" s="877"/>
      <c r="CQ109" s="877"/>
      <c r="CR109" s="877"/>
      <c r="CS109" s="877"/>
      <c r="CT109" s="877"/>
      <c r="CU109" s="877"/>
      <c r="CV109" s="877"/>
      <c r="CW109" s="877"/>
      <c r="CX109" s="877"/>
      <c r="CY109" s="877"/>
      <c r="CZ109" s="877"/>
      <c r="DA109" s="877"/>
      <c r="DB109" s="877"/>
      <c r="DC109" s="877"/>
      <c r="DD109" s="877"/>
      <c r="DE109" s="877"/>
      <c r="DF109" s="877"/>
      <c r="DG109" s="877"/>
      <c r="DH109" s="877"/>
      <c r="DI109" s="877"/>
      <c r="DJ109" s="877"/>
      <c r="DK109" s="877"/>
      <c r="DL109" s="877"/>
      <c r="DM109" s="877"/>
      <c r="DN109" s="877"/>
      <c r="DO109" s="877"/>
      <c r="DP109" s="877"/>
      <c r="DQ109" s="877"/>
      <c r="DR109" s="877"/>
      <c r="DS109" s="877"/>
      <c r="DT109" s="877"/>
      <c r="DU109" s="877"/>
      <c r="DV109" s="877"/>
      <c r="DW109" s="877"/>
      <c r="DX109" s="877"/>
      <c r="DY109" s="877"/>
      <c r="DZ109" s="877"/>
      <c r="EA109" s="877"/>
      <c r="EB109" s="877"/>
      <c r="EC109" s="877"/>
      <c r="ED109" s="877"/>
      <c r="EE109" s="877"/>
      <c r="EF109" s="877"/>
      <c r="EG109" s="877"/>
      <c r="EH109" s="877"/>
      <c r="EI109" s="877"/>
      <c r="EJ109" s="877"/>
      <c r="EK109" s="877"/>
      <c r="EL109" s="877"/>
      <c r="EM109" s="877"/>
      <c r="EN109" s="877"/>
      <c r="EO109" s="877"/>
      <c r="EP109" s="877"/>
      <c r="EQ109" s="877"/>
      <c r="ER109" s="877"/>
      <c r="ES109" s="877"/>
      <c r="ET109" s="877"/>
      <c r="EU109" s="877"/>
      <c r="EV109" s="877"/>
      <c r="EW109" s="877"/>
      <c r="EX109" s="877"/>
      <c r="EY109" s="877"/>
      <c r="EZ109" s="877"/>
      <c r="FA109" s="877"/>
      <c r="FB109" s="877"/>
      <c r="FC109" s="877"/>
      <c r="FD109" s="877"/>
      <c r="FE109" s="877"/>
    </row>
    <row r="110" spans="1:161" ht="15.75" customHeight="1" x14ac:dyDescent="0.3">
      <c r="A110" s="137">
        <v>45588</v>
      </c>
      <c r="B110" s="138" t="s">
        <v>186</v>
      </c>
      <c r="C110" s="138" t="s">
        <v>112</v>
      </c>
      <c r="D110" s="139" t="s">
        <v>117</v>
      </c>
      <c r="E110" s="142">
        <v>18000</v>
      </c>
      <c r="F110" s="129"/>
      <c r="G110" s="124">
        <f t="shared" si="2"/>
        <v>158400</v>
      </c>
      <c r="H110" s="249" t="s">
        <v>148</v>
      </c>
      <c r="I110" s="126" t="s">
        <v>18</v>
      </c>
      <c r="J110" s="303" t="s">
        <v>638</v>
      </c>
      <c r="K110" s="788" t="s">
        <v>1069</v>
      </c>
      <c r="L110" s="126" t="s">
        <v>44</v>
      </c>
      <c r="M110" s="126"/>
      <c r="N110" s="81" t="s">
        <v>653</v>
      </c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</row>
    <row r="111" spans="1:161" ht="15" customHeight="1" x14ac:dyDescent="0.3">
      <c r="A111" s="137">
        <v>45588</v>
      </c>
      <c r="B111" s="138" t="s">
        <v>186</v>
      </c>
      <c r="C111" s="138" t="s">
        <v>112</v>
      </c>
      <c r="D111" s="139" t="s">
        <v>117</v>
      </c>
      <c r="E111" s="142">
        <v>15000</v>
      </c>
      <c r="F111" s="129"/>
      <c r="G111" s="124">
        <f t="shared" si="2"/>
        <v>143400</v>
      </c>
      <c r="H111" s="249" t="s">
        <v>148</v>
      </c>
      <c r="I111" s="126" t="s">
        <v>18</v>
      </c>
      <c r="J111" s="303" t="s">
        <v>638</v>
      </c>
      <c r="K111" s="788" t="s">
        <v>1069</v>
      </c>
      <c r="L111" s="126" t="s">
        <v>44</v>
      </c>
      <c r="M111" s="126"/>
      <c r="N111" s="81" t="s">
        <v>654</v>
      </c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</row>
    <row r="112" spans="1:161" ht="15.75" customHeight="1" x14ac:dyDescent="0.3">
      <c r="A112" s="137">
        <v>45588</v>
      </c>
      <c r="B112" s="138" t="s">
        <v>186</v>
      </c>
      <c r="C112" s="138" t="s">
        <v>112</v>
      </c>
      <c r="D112" s="139" t="s">
        <v>117</v>
      </c>
      <c r="E112" s="142">
        <v>12000</v>
      </c>
      <c r="F112" s="129"/>
      <c r="G112" s="124">
        <f t="shared" si="2"/>
        <v>131400</v>
      </c>
      <c r="H112" s="249" t="s">
        <v>148</v>
      </c>
      <c r="I112" s="126" t="s">
        <v>18</v>
      </c>
      <c r="J112" s="303" t="s">
        <v>638</v>
      </c>
      <c r="K112" s="788" t="s">
        <v>1069</v>
      </c>
      <c r="L112" s="126" t="s">
        <v>44</v>
      </c>
      <c r="M112" s="126"/>
      <c r="N112" s="81" t="s">
        <v>655</v>
      </c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</row>
    <row r="113" spans="1:161" ht="15.75" customHeight="1" x14ac:dyDescent="0.3">
      <c r="A113" s="705">
        <v>45588</v>
      </c>
      <c r="B113" s="650" t="s">
        <v>186</v>
      </c>
      <c r="C113" s="650" t="s">
        <v>112</v>
      </c>
      <c r="D113" s="651" t="s">
        <v>117</v>
      </c>
      <c r="E113" s="142">
        <v>6000</v>
      </c>
      <c r="F113" s="129"/>
      <c r="G113" s="124">
        <f t="shared" si="2"/>
        <v>125400</v>
      </c>
      <c r="H113" s="249" t="s">
        <v>148</v>
      </c>
      <c r="I113" s="126" t="s">
        <v>18</v>
      </c>
      <c r="J113" s="303" t="s">
        <v>638</v>
      </c>
      <c r="K113" s="788" t="s">
        <v>1069</v>
      </c>
      <c r="L113" s="126" t="s">
        <v>44</v>
      </c>
      <c r="M113" s="126"/>
      <c r="N113" s="81" t="s">
        <v>583</v>
      </c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</row>
    <row r="114" spans="1:161" ht="15.75" customHeight="1" x14ac:dyDescent="0.3">
      <c r="A114" s="705">
        <v>45588</v>
      </c>
      <c r="B114" s="650" t="s">
        <v>455</v>
      </c>
      <c r="C114" s="650" t="s">
        <v>187</v>
      </c>
      <c r="D114" s="651" t="s">
        <v>117</v>
      </c>
      <c r="E114" s="142">
        <v>5000</v>
      </c>
      <c r="F114" s="129"/>
      <c r="G114" s="124">
        <f t="shared" si="2"/>
        <v>120400</v>
      </c>
      <c r="H114" s="249" t="s">
        <v>148</v>
      </c>
      <c r="I114" s="126" t="s">
        <v>18</v>
      </c>
      <c r="J114" s="303" t="s">
        <v>638</v>
      </c>
      <c r="K114" s="788" t="s">
        <v>1069</v>
      </c>
      <c r="L114" s="126" t="s">
        <v>44</v>
      </c>
      <c r="M114" s="126"/>
      <c r="N114" s="81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</row>
    <row r="115" spans="1:161" ht="15.75" customHeight="1" x14ac:dyDescent="0.3">
      <c r="A115" s="705">
        <v>45588</v>
      </c>
      <c r="B115" s="650" t="s">
        <v>639</v>
      </c>
      <c r="C115" s="650" t="s">
        <v>187</v>
      </c>
      <c r="D115" s="651" t="s">
        <v>117</v>
      </c>
      <c r="E115" s="142">
        <v>6000</v>
      </c>
      <c r="F115" s="129"/>
      <c r="G115" s="124">
        <f t="shared" si="2"/>
        <v>114400</v>
      </c>
      <c r="H115" s="249" t="s">
        <v>148</v>
      </c>
      <c r="I115" s="126" t="s">
        <v>18</v>
      </c>
      <c r="J115" s="303" t="s">
        <v>638</v>
      </c>
      <c r="K115" s="788" t="s">
        <v>1069</v>
      </c>
      <c r="L115" s="126" t="s">
        <v>44</v>
      </c>
      <c r="M115" s="126"/>
      <c r="N115" s="81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</row>
    <row r="116" spans="1:161" ht="15.75" customHeight="1" x14ac:dyDescent="0.3">
      <c r="A116" s="705">
        <v>45588</v>
      </c>
      <c r="B116" s="650" t="s">
        <v>218</v>
      </c>
      <c r="C116" s="650" t="s">
        <v>48</v>
      </c>
      <c r="D116" s="651" t="s">
        <v>117</v>
      </c>
      <c r="E116" s="142"/>
      <c r="F116" s="129">
        <v>-3000</v>
      </c>
      <c r="G116" s="124">
        <f t="shared" si="2"/>
        <v>111400</v>
      </c>
      <c r="H116" s="249" t="s">
        <v>148</v>
      </c>
      <c r="I116" s="126" t="s">
        <v>18</v>
      </c>
      <c r="J116" s="303" t="s">
        <v>638</v>
      </c>
      <c r="K116" s="788" t="s">
        <v>1069</v>
      </c>
      <c r="L116" s="126" t="s">
        <v>44</v>
      </c>
      <c r="M116" s="126"/>
      <c r="N116" s="81"/>
    </row>
    <row r="117" spans="1:161" s="837" customFormat="1" ht="15.75" customHeight="1" x14ac:dyDescent="0.3">
      <c r="A117" s="865">
        <v>45589</v>
      </c>
      <c r="B117" s="866" t="s">
        <v>109</v>
      </c>
      <c r="C117" s="866" t="s">
        <v>48</v>
      </c>
      <c r="D117" s="867" t="s">
        <v>117</v>
      </c>
      <c r="E117" s="843"/>
      <c r="F117" s="844">
        <v>64000</v>
      </c>
      <c r="G117" s="815">
        <f t="shared" si="2"/>
        <v>175400</v>
      </c>
      <c r="H117" s="816" t="s">
        <v>148</v>
      </c>
      <c r="I117" s="817" t="s">
        <v>18</v>
      </c>
      <c r="J117" s="818" t="s">
        <v>679</v>
      </c>
      <c r="K117" s="788" t="s">
        <v>1069</v>
      </c>
      <c r="L117" s="817" t="s">
        <v>44</v>
      </c>
      <c r="M117" s="817"/>
      <c r="N117" s="824"/>
    </row>
    <row r="118" spans="1:161" ht="15.75" customHeight="1" x14ac:dyDescent="0.3">
      <c r="A118" s="705">
        <v>45589</v>
      </c>
      <c r="B118" s="650" t="s">
        <v>186</v>
      </c>
      <c r="C118" s="650" t="s">
        <v>112</v>
      </c>
      <c r="D118" s="651" t="s">
        <v>117</v>
      </c>
      <c r="E118" s="142">
        <v>6000</v>
      </c>
      <c r="F118" s="129"/>
      <c r="G118" s="124">
        <f>G117-E118+F118</f>
        <v>169400</v>
      </c>
      <c r="H118" s="249" t="s">
        <v>148</v>
      </c>
      <c r="I118" s="126" t="s">
        <v>18</v>
      </c>
      <c r="J118" s="303" t="s">
        <v>679</v>
      </c>
      <c r="K118" s="788" t="s">
        <v>1069</v>
      </c>
      <c r="L118" s="126" t="s">
        <v>44</v>
      </c>
      <c r="M118" s="126"/>
      <c r="N118" s="81" t="s">
        <v>651</v>
      </c>
    </row>
    <row r="119" spans="1:161" ht="15.75" customHeight="1" x14ac:dyDescent="0.3">
      <c r="A119" s="705">
        <v>45589</v>
      </c>
      <c r="B119" s="650" t="s">
        <v>186</v>
      </c>
      <c r="C119" s="650" t="s">
        <v>112</v>
      </c>
      <c r="D119" s="651" t="s">
        <v>117</v>
      </c>
      <c r="E119" s="142">
        <v>10000</v>
      </c>
      <c r="F119" s="129"/>
      <c r="G119" s="124">
        <f t="shared" si="2"/>
        <v>159400</v>
      </c>
      <c r="H119" s="249" t="s">
        <v>148</v>
      </c>
      <c r="I119" s="126" t="s">
        <v>18</v>
      </c>
      <c r="J119" s="303" t="s">
        <v>679</v>
      </c>
      <c r="K119" s="788" t="s">
        <v>1069</v>
      </c>
      <c r="L119" s="126" t="s">
        <v>44</v>
      </c>
      <c r="M119" s="126"/>
      <c r="N119" s="81" t="s">
        <v>150</v>
      </c>
    </row>
    <row r="120" spans="1:161" ht="15.75" customHeight="1" x14ac:dyDescent="0.3">
      <c r="A120" s="705">
        <v>45589</v>
      </c>
      <c r="B120" s="650" t="s">
        <v>186</v>
      </c>
      <c r="C120" s="650" t="s">
        <v>112</v>
      </c>
      <c r="D120" s="651" t="s">
        <v>117</v>
      </c>
      <c r="E120" s="142">
        <v>8000</v>
      </c>
      <c r="F120" s="129"/>
      <c r="G120" s="124">
        <f t="shared" si="2"/>
        <v>151400</v>
      </c>
      <c r="H120" s="249" t="s">
        <v>148</v>
      </c>
      <c r="I120" s="126" t="s">
        <v>18</v>
      </c>
      <c r="J120" s="303" t="s">
        <v>679</v>
      </c>
      <c r="K120" s="788" t="s">
        <v>1069</v>
      </c>
      <c r="L120" s="126" t="s">
        <v>44</v>
      </c>
      <c r="M120" s="126"/>
      <c r="N120" s="81" t="s">
        <v>652</v>
      </c>
    </row>
    <row r="121" spans="1:161" ht="30" customHeight="1" x14ac:dyDescent="0.3">
      <c r="A121" s="705">
        <v>45589</v>
      </c>
      <c r="B121" s="650" t="s">
        <v>648</v>
      </c>
      <c r="C121" s="650" t="s">
        <v>187</v>
      </c>
      <c r="D121" s="651" t="s">
        <v>117</v>
      </c>
      <c r="E121" s="142">
        <v>5000</v>
      </c>
      <c r="F121" s="129"/>
      <c r="G121" s="124">
        <f t="shared" si="2"/>
        <v>146400</v>
      </c>
      <c r="H121" s="249" t="s">
        <v>148</v>
      </c>
      <c r="I121" s="126" t="s">
        <v>18</v>
      </c>
      <c r="J121" s="303" t="s">
        <v>851</v>
      </c>
      <c r="K121" s="788" t="s">
        <v>1069</v>
      </c>
      <c r="L121" s="126" t="s">
        <v>44</v>
      </c>
      <c r="M121" s="126"/>
      <c r="N121" s="81"/>
    </row>
    <row r="122" spans="1:161" ht="15.75" customHeight="1" x14ac:dyDescent="0.3">
      <c r="A122" s="705">
        <v>45589</v>
      </c>
      <c r="B122" s="650" t="s">
        <v>649</v>
      </c>
      <c r="C122" s="650" t="s">
        <v>187</v>
      </c>
      <c r="D122" s="651" t="s">
        <v>117</v>
      </c>
      <c r="E122" s="142">
        <v>12000</v>
      </c>
      <c r="F122" s="129"/>
      <c r="G122" s="124">
        <f t="shared" si="2"/>
        <v>134400</v>
      </c>
      <c r="H122" s="249" t="s">
        <v>148</v>
      </c>
      <c r="I122" s="126" t="s">
        <v>18</v>
      </c>
      <c r="J122" s="303" t="s">
        <v>851</v>
      </c>
      <c r="K122" s="788" t="s">
        <v>1069</v>
      </c>
      <c r="L122" s="126" t="s">
        <v>44</v>
      </c>
      <c r="M122" s="126"/>
      <c r="N122" s="81"/>
    </row>
    <row r="123" spans="1:161" ht="15.75" customHeight="1" x14ac:dyDescent="0.3">
      <c r="A123" s="705">
        <v>45589</v>
      </c>
      <c r="B123" s="650" t="s">
        <v>650</v>
      </c>
      <c r="C123" s="650" t="s">
        <v>187</v>
      </c>
      <c r="D123" s="651" t="s">
        <v>117</v>
      </c>
      <c r="E123" s="142">
        <v>18000</v>
      </c>
      <c r="F123" s="129"/>
      <c r="G123" s="124">
        <f t="shared" si="2"/>
        <v>116400</v>
      </c>
      <c r="H123" s="249" t="s">
        <v>148</v>
      </c>
      <c r="I123" s="126" t="s">
        <v>18</v>
      </c>
      <c r="J123" s="303" t="s">
        <v>851</v>
      </c>
      <c r="K123" s="788" t="s">
        <v>1069</v>
      </c>
      <c r="L123" s="126" t="s">
        <v>44</v>
      </c>
      <c r="M123" s="126"/>
      <c r="N123" s="81"/>
    </row>
    <row r="124" spans="1:161" ht="15.75" customHeight="1" x14ac:dyDescent="0.3">
      <c r="A124" s="705">
        <v>45589</v>
      </c>
      <c r="B124" s="650" t="s">
        <v>218</v>
      </c>
      <c r="C124" s="650" t="s">
        <v>48</v>
      </c>
      <c r="D124" s="651" t="s">
        <v>117</v>
      </c>
      <c r="E124" s="142"/>
      <c r="F124" s="129">
        <v>-5000</v>
      </c>
      <c r="G124" s="124">
        <f t="shared" si="2"/>
        <v>111400</v>
      </c>
      <c r="H124" s="249" t="s">
        <v>148</v>
      </c>
      <c r="I124" s="126" t="s">
        <v>18</v>
      </c>
      <c r="J124" s="303" t="s">
        <v>679</v>
      </c>
      <c r="K124" s="788" t="s">
        <v>1069</v>
      </c>
      <c r="L124" s="126" t="s">
        <v>44</v>
      </c>
      <c r="M124" s="126"/>
      <c r="N124" s="81"/>
    </row>
    <row r="125" spans="1:161" s="837" customFormat="1" ht="15.75" customHeight="1" x14ac:dyDescent="0.3">
      <c r="A125" s="865">
        <v>45589</v>
      </c>
      <c r="B125" s="866" t="s">
        <v>109</v>
      </c>
      <c r="C125" s="866" t="s">
        <v>48</v>
      </c>
      <c r="D125" s="867" t="s">
        <v>117</v>
      </c>
      <c r="E125" s="843"/>
      <c r="F125" s="844">
        <v>325000</v>
      </c>
      <c r="G125" s="815">
        <f t="shared" si="2"/>
        <v>436400</v>
      </c>
      <c r="H125" s="816" t="s">
        <v>148</v>
      </c>
      <c r="I125" s="817" t="s">
        <v>18</v>
      </c>
      <c r="J125" s="818" t="s">
        <v>682</v>
      </c>
      <c r="K125" s="788" t="s">
        <v>1069</v>
      </c>
      <c r="L125" s="817" t="s">
        <v>44</v>
      </c>
      <c r="M125" s="817"/>
      <c r="N125" s="824"/>
    </row>
    <row r="126" spans="1:161" ht="15.75" customHeight="1" x14ac:dyDescent="0.3">
      <c r="A126" s="705">
        <v>45589</v>
      </c>
      <c r="B126" s="650" t="s">
        <v>156</v>
      </c>
      <c r="C126" s="650" t="s">
        <v>48</v>
      </c>
      <c r="D126" s="651" t="s">
        <v>117</v>
      </c>
      <c r="E126" s="142"/>
      <c r="F126" s="129">
        <v>-325000</v>
      </c>
      <c r="G126" s="124">
        <f t="shared" si="2"/>
        <v>111400</v>
      </c>
      <c r="H126" s="249" t="s">
        <v>148</v>
      </c>
      <c r="I126" s="126" t="s">
        <v>18</v>
      </c>
      <c r="J126" s="303" t="s">
        <v>682</v>
      </c>
      <c r="K126" s="788" t="s">
        <v>1069</v>
      </c>
      <c r="L126" s="126" t="s">
        <v>44</v>
      </c>
      <c r="M126" s="126"/>
      <c r="N126" s="81"/>
    </row>
    <row r="127" spans="1:161" s="837" customFormat="1" ht="15.75" customHeight="1" x14ac:dyDescent="0.3">
      <c r="A127" s="865">
        <v>45590</v>
      </c>
      <c r="B127" s="866" t="s">
        <v>109</v>
      </c>
      <c r="C127" s="866" t="s">
        <v>48</v>
      </c>
      <c r="D127" s="867" t="s">
        <v>117</v>
      </c>
      <c r="E127" s="843"/>
      <c r="F127" s="844">
        <v>63000</v>
      </c>
      <c r="G127" s="815">
        <f t="shared" si="2"/>
        <v>174400</v>
      </c>
      <c r="H127" s="816" t="s">
        <v>148</v>
      </c>
      <c r="I127" s="817" t="s">
        <v>18</v>
      </c>
      <c r="J127" s="818" t="s">
        <v>682</v>
      </c>
      <c r="K127" s="788" t="s">
        <v>1069</v>
      </c>
      <c r="L127" s="817" t="s">
        <v>44</v>
      </c>
      <c r="M127" s="817"/>
      <c r="N127" s="824"/>
    </row>
    <row r="128" spans="1:161" s="80" customFormat="1" ht="15.75" customHeight="1" x14ac:dyDescent="0.3">
      <c r="A128" s="137">
        <v>45590</v>
      </c>
      <c r="B128" s="291" t="s">
        <v>320</v>
      </c>
      <c r="C128" s="291" t="s">
        <v>321</v>
      </c>
      <c r="D128" s="427" t="s">
        <v>313</v>
      </c>
      <c r="E128" s="142">
        <v>5000</v>
      </c>
      <c r="F128" s="129"/>
      <c r="G128" s="124">
        <f t="shared" si="2"/>
        <v>169400</v>
      </c>
      <c r="H128" s="249" t="s">
        <v>148</v>
      </c>
      <c r="I128" s="126" t="s">
        <v>18</v>
      </c>
      <c r="J128" s="303" t="s">
        <v>682</v>
      </c>
      <c r="K128" s="788" t="s">
        <v>1069</v>
      </c>
      <c r="L128" s="126" t="s">
        <v>44</v>
      </c>
      <c r="M128" s="126"/>
      <c r="N128" s="81" t="s">
        <v>686</v>
      </c>
    </row>
    <row r="129" spans="1:14" ht="15.75" customHeight="1" x14ac:dyDescent="0.3">
      <c r="A129" s="137">
        <v>45590</v>
      </c>
      <c r="B129" s="138" t="s">
        <v>186</v>
      </c>
      <c r="C129" s="138" t="s">
        <v>112</v>
      </c>
      <c r="D129" s="139" t="s">
        <v>117</v>
      </c>
      <c r="E129" s="142">
        <v>11000</v>
      </c>
      <c r="F129" s="129"/>
      <c r="G129" s="124">
        <f t="shared" si="2"/>
        <v>158400</v>
      </c>
      <c r="H129" s="249" t="s">
        <v>148</v>
      </c>
      <c r="I129" s="126" t="s">
        <v>18</v>
      </c>
      <c r="J129" s="303" t="s">
        <v>682</v>
      </c>
      <c r="K129" s="788" t="s">
        <v>1069</v>
      </c>
      <c r="L129" s="126" t="s">
        <v>44</v>
      </c>
      <c r="M129" s="126"/>
      <c r="N129" s="81" t="s">
        <v>687</v>
      </c>
    </row>
    <row r="130" spans="1:14" ht="26.4" customHeight="1" x14ac:dyDescent="0.3">
      <c r="A130" s="137">
        <v>45590</v>
      </c>
      <c r="B130" s="138" t="s">
        <v>186</v>
      </c>
      <c r="C130" s="138" t="s">
        <v>112</v>
      </c>
      <c r="D130" s="139" t="s">
        <v>117</v>
      </c>
      <c r="E130" s="142">
        <v>10000</v>
      </c>
      <c r="F130" s="129"/>
      <c r="G130" s="124">
        <f t="shared" si="2"/>
        <v>148400</v>
      </c>
      <c r="H130" s="249" t="s">
        <v>148</v>
      </c>
      <c r="I130" s="126" t="s">
        <v>18</v>
      </c>
      <c r="J130" s="303" t="s">
        <v>682</v>
      </c>
      <c r="K130" s="788" t="s">
        <v>1069</v>
      </c>
      <c r="L130" s="126" t="s">
        <v>44</v>
      </c>
      <c r="M130" s="126"/>
      <c r="N130" s="81" t="s">
        <v>688</v>
      </c>
    </row>
    <row r="131" spans="1:14" ht="15.75" customHeight="1" x14ac:dyDescent="0.3">
      <c r="A131" s="137">
        <v>45590</v>
      </c>
      <c r="B131" s="650" t="s">
        <v>186</v>
      </c>
      <c r="C131" s="650" t="s">
        <v>112</v>
      </c>
      <c r="D131" s="651" t="s">
        <v>117</v>
      </c>
      <c r="E131" s="142">
        <v>10000</v>
      </c>
      <c r="F131" s="129"/>
      <c r="G131" s="124">
        <f t="shared" si="2"/>
        <v>138400</v>
      </c>
      <c r="H131" s="249" t="s">
        <v>148</v>
      </c>
      <c r="I131" s="126" t="s">
        <v>18</v>
      </c>
      <c r="J131" s="303" t="s">
        <v>682</v>
      </c>
      <c r="K131" s="788" t="s">
        <v>1069</v>
      </c>
      <c r="L131" s="126" t="s">
        <v>44</v>
      </c>
      <c r="M131" s="126"/>
      <c r="N131" s="81" t="s">
        <v>689</v>
      </c>
    </row>
    <row r="132" spans="1:14" ht="15.75" customHeight="1" x14ac:dyDescent="0.3">
      <c r="A132" s="137">
        <v>45590</v>
      </c>
      <c r="B132" s="650" t="s">
        <v>186</v>
      </c>
      <c r="C132" s="650" t="s">
        <v>112</v>
      </c>
      <c r="D132" s="651" t="s">
        <v>117</v>
      </c>
      <c r="E132" s="142">
        <v>10000</v>
      </c>
      <c r="F132" s="129"/>
      <c r="G132" s="124">
        <f t="shared" si="2"/>
        <v>128400</v>
      </c>
      <c r="H132" s="249" t="s">
        <v>148</v>
      </c>
      <c r="I132" s="126" t="s">
        <v>18</v>
      </c>
      <c r="J132" s="303" t="s">
        <v>682</v>
      </c>
      <c r="K132" s="788" t="s">
        <v>1069</v>
      </c>
      <c r="L132" s="126" t="s">
        <v>44</v>
      </c>
      <c r="M132" s="126"/>
      <c r="N132" s="81" t="s">
        <v>690</v>
      </c>
    </row>
    <row r="133" spans="1:14" ht="15.75" customHeight="1" x14ac:dyDescent="0.3">
      <c r="A133" s="137">
        <v>45590</v>
      </c>
      <c r="B133" s="650" t="s">
        <v>186</v>
      </c>
      <c r="C133" s="650" t="s">
        <v>112</v>
      </c>
      <c r="D133" s="651" t="s">
        <v>117</v>
      </c>
      <c r="E133" s="142">
        <v>8000</v>
      </c>
      <c r="F133" s="129"/>
      <c r="G133" s="124">
        <f t="shared" si="2"/>
        <v>120400</v>
      </c>
      <c r="H133" s="249" t="s">
        <v>148</v>
      </c>
      <c r="I133" s="126" t="s">
        <v>18</v>
      </c>
      <c r="J133" s="303" t="s">
        <v>682</v>
      </c>
      <c r="K133" s="788" t="s">
        <v>1069</v>
      </c>
      <c r="L133" s="126" t="s">
        <v>44</v>
      </c>
      <c r="M133" s="126"/>
      <c r="N133" s="81" t="s">
        <v>691</v>
      </c>
    </row>
    <row r="134" spans="1:14" ht="15.75" customHeight="1" x14ac:dyDescent="0.3">
      <c r="A134" s="137">
        <v>45590</v>
      </c>
      <c r="B134" s="138" t="s">
        <v>683</v>
      </c>
      <c r="C134" s="138" t="s">
        <v>187</v>
      </c>
      <c r="D134" s="139" t="s">
        <v>117</v>
      </c>
      <c r="E134" s="142">
        <v>5000</v>
      </c>
      <c r="F134" s="129"/>
      <c r="G134" s="124">
        <f t="shared" si="2"/>
        <v>115400</v>
      </c>
      <c r="H134" s="249" t="s">
        <v>148</v>
      </c>
      <c r="I134" s="126" t="s">
        <v>18</v>
      </c>
      <c r="J134" s="303" t="s">
        <v>682</v>
      </c>
      <c r="K134" s="788" t="s">
        <v>1069</v>
      </c>
      <c r="L134" s="126" t="s">
        <v>44</v>
      </c>
      <c r="M134" s="126"/>
      <c r="N134" s="81"/>
    </row>
    <row r="135" spans="1:14" ht="15.75" customHeight="1" x14ac:dyDescent="0.3">
      <c r="A135" s="137">
        <v>45590</v>
      </c>
      <c r="B135" s="650" t="s">
        <v>684</v>
      </c>
      <c r="C135" s="650" t="s">
        <v>187</v>
      </c>
      <c r="D135" s="651" t="s">
        <v>117</v>
      </c>
      <c r="E135" s="142">
        <v>6000</v>
      </c>
      <c r="F135" s="129"/>
      <c r="G135" s="124">
        <f t="shared" si="2"/>
        <v>109400</v>
      </c>
      <c r="H135" s="249" t="s">
        <v>148</v>
      </c>
      <c r="I135" s="126" t="s">
        <v>18</v>
      </c>
      <c r="J135" s="303" t="s">
        <v>682</v>
      </c>
      <c r="K135" s="788" t="s">
        <v>1069</v>
      </c>
      <c r="L135" s="126" t="s">
        <v>44</v>
      </c>
      <c r="M135" s="126"/>
      <c r="N135" s="81"/>
    </row>
    <row r="136" spans="1:14" ht="15.75" customHeight="1" x14ac:dyDescent="0.3">
      <c r="A136" s="137">
        <v>45590</v>
      </c>
      <c r="B136" s="650" t="s">
        <v>685</v>
      </c>
      <c r="C136" s="650" t="s">
        <v>187</v>
      </c>
      <c r="D136" s="651" t="s">
        <v>117</v>
      </c>
      <c r="E136" s="142">
        <v>5000</v>
      </c>
      <c r="F136" s="129"/>
      <c r="G136" s="124">
        <f t="shared" si="2"/>
        <v>104400</v>
      </c>
      <c r="H136" s="249" t="s">
        <v>148</v>
      </c>
      <c r="I136" s="126" t="s">
        <v>18</v>
      </c>
      <c r="J136" s="303" t="s">
        <v>682</v>
      </c>
      <c r="K136" s="788" t="s">
        <v>1069</v>
      </c>
      <c r="L136" s="126" t="s">
        <v>44</v>
      </c>
      <c r="M136" s="126"/>
      <c r="N136" s="81"/>
    </row>
    <row r="137" spans="1:14" ht="15.75" customHeight="1" x14ac:dyDescent="0.3">
      <c r="A137" s="137">
        <v>45590</v>
      </c>
      <c r="B137" s="138" t="s">
        <v>642</v>
      </c>
      <c r="C137" s="138" t="s">
        <v>187</v>
      </c>
      <c r="D137" s="139" t="s">
        <v>117</v>
      </c>
      <c r="E137" s="142">
        <v>2000</v>
      </c>
      <c r="F137" s="129"/>
      <c r="G137" s="124">
        <f t="shared" si="2"/>
        <v>102400</v>
      </c>
      <c r="H137" s="249" t="s">
        <v>148</v>
      </c>
      <c r="I137" s="126" t="s">
        <v>18</v>
      </c>
      <c r="J137" s="303" t="s">
        <v>682</v>
      </c>
      <c r="K137" s="788" t="s">
        <v>1069</v>
      </c>
      <c r="L137" s="126" t="s">
        <v>44</v>
      </c>
      <c r="M137" s="126"/>
      <c r="N137" s="81"/>
    </row>
    <row r="138" spans="1:14" ht="15.75" customHeight="1" x14ac:dyDescent="0.3">
      <c r="A138" s="137">
        <v>45590</v>
      </c>
      <c r="B138" s="650" t="s">
        <v>457</v>
      </c>
      <c r="C138" s="650" t="s">
        <v>187</v>
      </c>
      <c r="D138" s="651" t="s">
        <v>117</v>
      </c>
      <c r="E138" s="142">
        <v>3000</v>
      </c>
      <c r="F138" s="129"/>
      <c r="G138" s="124">
        <f t="shared" si="2"/>
        <v>99400</v>
      </c>
      <c r="H138" s="249" t="s">
        <v>148</v>
      </c>
      <c r="I138" s="126" t="s">
        <v>18</v>
      </c>
      <c r="J138" s="303" t="s">
        <v>682</v>
      </c>
      <c r="K138" s="788" t="s">
        <v>1069</v>
      </c>
      <c r="L138" s="126" t="s">
        <v>44</v>
      </c>
      <c r="M138" s="126"/>
      <c r="N138" s="81"/>
    </row>
    <row r="139" spans="1:14" s="837" customFormat="1" ht="15.75" customHeight="1" x14ac:dyDescent="0.3">
      <c r="A139" s="820">
        <v>45593</v>
      </c>
      <c r="B139" s="866" t="s">
        <v>109</v>
      </c>
      <c r="C139" s="866" t="s">
        <v>48</v>
      </c>
      <c r="D139" s="867" t="s">
        <v>117</v>
      </c>
      <c r="E139" s="843"/>
      <c r="F139" s="844">
        <v>48000</v>
      </c>
      <c r="G139" s="815">
        <f t="shared" si="2"/>
        <v>147400</v>
      </c>
      <c r="H139" s="816" t="s">
        <v>148</v>
      </c>
      <c r="I139" s="817" t="s">
        <v>18</v>
      </c>
      <c r="J139" s="818" t="s">
        <v>1041</v>
      </c>
      <c r="K139" s="788" t="s">
        <v>1069</v>
      </c>
      <c r="L139" s="817" t="s">
        <v>44</v>
      </c>
      <c r="M139" s="817"/>
      <c r="N139" s="824"/>
    </row>
    <row r="140" spans="1:14" ht="15.75" customHeight="1" x14ac:dyDescent="0.3">
      <c r="A140" s="137">
        <v>45593</v>
      </c>
      <c r="B140" s="138" t="s">
        <v>186</v>
      </c>
      <c r="C140" s="138" t="s">
        <v>112</v>
      </c>
      <c r="D140" s="139" t="s">
        <v>117</v>
      </c>
      <c r="E140" s="142">
        <v>12000</v>
      </c>
      <c r="F140" s="129"/>
      <c r="G140" s="124">
        <f t="shared" si="2"/>
        <v>135400</v>
      </c>
      <c r="H140" s="249" t="s">
        <v>148</v>
      </c>
      <c r="I140" s="126" t="s">
        <v>18</v>
      </c>
      <c r="J140" s="303" t="s">
        <v>1041</v>
      </c>
      <c r="K140" s="788" t="s">
        <v>1069</v>
      </c>
      <c r="L140" s="126" t="s">
        <v>44</v>
      </c>
      <c r="M140" s="126"/>
      <c r="N140" s="81"/>
    </row>
    <row r="141" spans="1:14" ht="15.75" customHeight="1" x14ac:dyDescent="0.3">
      <c r="A141" s="137">
        <v>45593</v>
      </c>
      <c r="B141" s="650" t="s">
        <v>186</v>
      </c>
      <c r="C141" s="650" t="s">
        <v>112</v>
      </c>
      <c r="D141" s="651" t="s">
        <v>117</v>
      </c>
      <c r="E141" s="142">
        <v>8000</v>
      </c>
      <c r="F141" s="129"/>
      <c r="G141" s="124">
        <f t="shared" si="2"/>
        <v>127400</v>
      </c>
      <c r="H141" s="249" t="s">
        <v>148</v>
      </c>
      <c r="I141" s="126" t="s">
        <v>18</v>
      </c>
      <c r="J141" s="303" t="s">
        <v>1041</v>
      </c>
      <c r="K141" s="788" t="s">
        <v>1069</v>
      </c>
      <c r="L141" s="126" t="s">
        <v>44</v>
      </c>
      <c r="M141" s="126"/>
      <c r="N141" s="81"/>
    </row>
    <row r="142" spans="1:14" ht="15.75" customHeight="1" x14ac:dyDescent="0.3">
      <c r="A142" s="137">
        <v>45593</v>
      </c>
      <c r="B142" s="650" t="s">
        <v>186</v>
      </c>
      <c r="C142" s="650" t="s">
        <v>112</v>
      </c>
      <c r="D142" s="651" t="s">
        <v>117</v>
      </c>
      <c r="E142" s="142">
        <v>4000</v>
      </c>
      <c r="F142" s="129"/>
      <c r="G142" s="124">
        <f t="shared" ref="G142:G156" si="3">G141-E142+F142</f>
        <v>123400</v>
      </c>
      <c r="H142" s="249" t="s">
        <v>148</v>
      </c>
      <c r="I142" s="126" t="s">
        <v>18</v>
      </c>
      <c r="J142" s="303" t="s">
        <v>1041</v>
      </c>
      <c r="K142" s="788" t="s">
        <v>1069</v>
      </c>
      <c r="L142" s="126" t="s">
        <v>44</v>
      </c>
      <c r="M142" s="126"/>
      <c r="N142" s="81"/>
    </row>
    <row r="143" spans="1:14" ht="15.75" customHeight="1" x14ac:dyDescent="0.3">
      <c r="A143" s="137">
        <v>38288</v>
      </c>
      <c r="B143" s="650" t="s">
        <v>186</v>
      </c>
      <c r="C143" s="650" t="s">
        <v>112</v>
      </c>
      <c r="D143" s="651" t="s">
        <v>117</v>
      </c>
      <c r="E143" s="142">
        <v>6000</v>
      </c>
      <c r="F143" s="129"/>
      <c r="G143" s="124">
        <f t="shared" si="3"/>
        <v>117400</v>
      </c>
      <c r="H143" s="249" t="s">
        <v>148</v>
      </c>
      <c r="I143" s="126" t="s">
        <v>18</v>
      </c>
      <c r="J143" s="303" t="s">
        <v>1041</v>
      </c>
      <c r="K143" s="788" t="s">
        <v>1069</v>
      </c>
      <c r="L143" s="126" t="s">
        <v>44</v>
      </c>
      <c r="M143" s="126"/>
      <c r="N143" s="81"/>
    </row>
    <row r="144" spans="1:14" ht="15.75" customHeight="1" x14ac:dyDescent="0.3">
      <c r="A144" s="137">
        <v>45593</v>
      </c>
      <c r="B144" s="650" t="s">
        <v>186</v>
      </c>
      <c r="C144" s="650" t="s">
        <v>112</v>
      </c>
      <c r="D144" s="651" t="s">
        <v>117</v>
      </c>
      <c r="E144" s="142">
        <v>5000</v>
      </c>
      <c r="F144" s="129"/>
      <c r="G144" s="124">
        <f t="shared" si="3"/>
        <v>112400</v>
      </c>
      <c r="H144" s="249" t="s">
        <v>148</v>
      </c>
      <c r="I144" s="126" t="s">
        <v>18</v>
      </c>
      <c r="J144" s="303" t="s">
        <v>1041</v>
      </c>
      <c r="K144" s="788" t="s">
        <v>1069</v>
      </c>
      <c r="L144" s="126" t="s">
        <v>44</v>
      </c>
      <c r="M144" s="126"/>
      <c r="N144" s="81"/>
    </row>
    <row r="145" spans="1:14" ht="15.75" customHeight="1" x14ac:dyDescent="0.3">
      <c r="A145" s="137">
        <v>45593</v>
      </c>
      <c r="B145" s="650" t="s">
        <v>739</v>
      </c>
      <c r="C145" s="650" t="s">
        <v>187</v>
      </c>
      <c r="D145" s="651" t="s">
        <v>117</v>
      </c>
      <c r="E145" s="134">
        <v>3000</v>
      </c>
      <c r="F145" s="129"/>
      <c r="G145" s="124">
        <f t="shared" si="3"/>
        <v>109400</v>
      </c>
      <c r="H145" s="249" t="s">
        <v>148</v>
      </c>
      <c r="I145" s="126" t="s">
        <v>18</v>
      </c>
      <c r="J145" s="303" t="s">
        <v>1041</v>
      </c>
      <c r="K145" s="788" t="s">
        <v>1069</v>
      </c>
      <c r="L145" s="126" t="s">
        <v>44</v>
      </c>
      <c r="M145" s="126"/>
      <c r="N145" s="81"/>
    </row>
    <row r="146" spans="1:14" ht="15.75" customHeight="1" x14ac:dyDescent="0.3">
      <c r="A146" s="137">
        <v>45593</v>
      </c>
      <c r="B146" s="650" t="s">
        <v>740</v>
      </c>
      <c r="C146" s="650" t="s">
        <v>187</v>
      </c>
      <c r="D146" s="651" t="s">
        <v>117</v>
      </c>
      <c r="E146" s="134">
        <v>5000</v>
      </c>
      <c r="F146" s="129"/>
      <c r="G146" s="124">
        <f t="shared" si="3"/>
        <v>104400</v>
      </c>
      <c r="H146" s="249" t="s">
        <v>148</v>
      </c>
      <c r="I146" s="126" t="s">
        <v>18</v>
      </c>
      <c r="J146" s="303" t="s">
        <v>1041</v>
      </c>
      <c r="K146" s="788" t="s">
        <v>1069</v>
      </c>
      <c r="L146" s="126" t="s">
        <v>44</v>
      </c>
      <c r="M146" s="126"/>
      <c r="N146" s="81"/>
    </row>
    <row r="147" spans="1:14" ht="15.75" customHeight="1" x14ac:dyDescent="0.3">
      <c r="A147" s="137">
        <v>45593</v>
      </c>
      <c r="B147" s="650" t="s">
        <v>741</v>
      </c>
      <c r="C147" s="650" t="s">
        <v>187</v>
      </c>
      <c r="D147" s="651" t="s">
        <v>117</v>
      </c>
      <c r="E147" s="134">
        <v>5000</v>
      </c>
      <c r="F147" s="129"/>
      <c r="G147" s="124">
        <f t="shared" si="3"/>
        <v>99400</v>
      </c>
      <c r="H147" s="634" t="s">
        <v>148</v>
      </c>
      <c r="I147" s="126" t="s">
        <v>18</v>
      </c>
      <c r="J147" s="303" t="s">
        <v>1041</v>
      </c>
      <c r="K147" s="788" t="s">
        <v>1069</v>
      </c>
      <c r="L147" s="126" t="s">
        <v>44</v>
      </c>
      <c r="M147" s="126"/>
      <c r="N147" s="81"/>
    </row>
    <row r="148" spans="1:14" s="837" customFormat="1" ht="15.75" customHeight="1" x14ac:dyDescent="0.3">
      <c r="A148" s="820">
        <v>45594</v>
      </c>
      <c r="B148" s="866" t="s">
        <v>109</v>
      </c>
      <c r="C148" s="866" t="s">
        <v>48</v>
      </c>
      <c r="D148" s="867" t="s">
        <v>117</v>
      </c>
      <c r="E148" s="834"/>
      <c r="F148" s="844">
        <v>150000</v>
      </c>
      <c r="G148" s="815">
        <f t="shared" si="3"/>
        <v>249400</v>
      </c>
      <c r="H148" s="816" t="s">
        <v>148</v>
      </c>
      <c r="I148" s="817" t="s">
        <v>18</v>
      </c>
      <c r="J148" s="818" t="s">
        <v>847</v>
      </c>
      <c r="K148" s="788" t="s">
        <v>1069</v>
      </c>
      <c r="L148" s="817"/>
      <c r="M148" s="817"/>
      <c r="N148" s="824"/>
    </row>
    <row r="149" spans="1:14" ht="15.75" customHeight="1" x14ac:dyDescent="0.3">
      <c r="A149" s="137">
        <v>45594</v>
      </c>
      <c r="B149" s="650" t="s">
        <v>850</v>
      </c>
      <c r="C149" s="650" t="s">
        <v>712</v>
      </c>
      <c r="D149" s="651" t="s">
        <v>117</v>
      </c>
      <c r="E149" s="134">
        <v>150000</v>
      </c>
      <c r="F149" s="129"/>
      <c r="G149" s="124">
        <f t="shared" si="3"/>
        <v>99400</v>
      </c>
      <c r="H149" s="634" t="s">
        <v>148</v>
      </c>
      <c r="I149" s="126" t="s">
        <v>18</v>
      </c>
      <c r="J149" s="303" t="s">
        <v>1050</v>
      </c>
      <c r="K149" s="788" t="s">
        <v>1069</v>
      </c>
      <c r="L149" s="126"/>
      <c r="M149" s="126"/>
      <c r="N149" s="81"/>
    </row>
    <row r="150" spans="1:14" s="837" customFormat="1" ht="15.75" customHeight="1" x14ac:dyDescent="0.3">
      <c r="A150" s="820">
        <v>45594</v>
      </c>
      <c r="B150" s="866" t="s">
        <v>109</v>
      </c>
      <c r="C150" s="866" t="s">
        <v>48</v>
      </c>
      <c r="D150" s="867" t="s">
        <v>117</v>
      </c>
      <c r="E150" s="834"/>
      <c r="F150" s="844">
        <v>47000</v>
      </c>
      <c r="G150" s="815">
        <f>G147-E150+F150</f>
        <v>146400</v>
      </c>
      <c r="H150" s="816" t="s">
        <v>148</v>
      </c>
      <c r="I150" s="817" t="s">
        <v>18</v>
      </c>
      <c r="J150" s="818" t="s">
        <v>848</v>
      </c>
      <c r="K150" s="788" t="s">
        <v>1069</v>
      </c>
      <c r="L150" s="817" t="s">
        <v>44</v>
      </c>
      <c r="M150" s="817"/>
      <c r="N150" s="824"/>
    </row>
    <row r="151" spans="1:14" ht="15.75" customHeight="1" x14ac:dyDescent="0.3">
      <c r="A151" s="137">
        <v>45594</v>
      </c>
      <c r="B151" s="650" t="s">
        <v>186</v>
      </c>
      <c r="C151" s="650" t="s">
        <v>112</v>
      </c>
      <c r="D151" s="651" t="s">
        <v>117</v>
      </c>
      <c r="E151" s="134">
        <v>12000</v>
      </c>
      <c r="F151" s="129"/>
      <c r="G151" s="124">
        <f t="shared" si="3"/>
        <v>134400</v>
      </c>
      <c r="H151" s="249" t="s">
        <v>148</v>
      </c>
      <c r="I151" s="126" t="s">
        <v>18</v>
      </c>
      <c r="J151" s="303" t="s">
        <v>848</v>
      </c>
      <c r="K151" s="788" t="s">
        <v>1069</v>
      </c>
      <c r="L151" s="126" t="s">
        <v>44</v>
      </c>
      <c r="M151" s="126"/>
      <c r="N151" s="81"/>
    </row>
    <row r="152" spans="1:14" ht="26.25" customHeight="1" x14ac:dyDescent="0.3">
      <c r="A152" s="137">
        <v>45594</v>
      </c>
      <c r="B152" s="650" t="s">
        <v>186</v>
      </c>
      <c r="C152" s="650" t="s">
        <v>112</v>
      </c>
      <c r="D152" s="81" t="s">
        <v>117</v>
      </c>
      <c r="E152" s="134">
        <v>8000</v>
      </c>
      <c r="F152" s="129"/>
      <c r="G152" s="124">
        <f t="shared" si="3"/>
        <v>126400</v>
      </c>
      <c r="H152" s="249" t="s">
        <v>148</v>
      </c>
      <c r="I152" s="126" t="s">
        <v>18</v>
      </c>
      <c r="J152" s="303" t="s">
        <v>848</v>
      </c>
      <c r="K152" s="788" t="s">
        <v>1069</v>
      </c>
      <c r="L152" s="126" t="s">
        <v>44</v>
      </c>
      <c r="M152" s="126"/>
      <c r="N152" s="81"/>
    </row>
    <row r="153" spans="1:14" ht="15.75" customHeight="1" x14ac:dyDescent="0.3">
      <c r="A153" s="137">
        <v>45594</v>
      </c>
      <c r="B153" s="650" t="s">
        <v>186</v>
      </c>
      <c r="C153" s="650" t="s">
        <v>112</v>
      </c>
      <c r="D153" s="81" t="s">
        <v>117</v>
      </c>
      <c r="E153" s="134">
        <v>5000</v>
      </c>
      <c r="F153" s="129"/>
      <c r="G153" s="124">
        <f t="shared" si="3"/>
        <v>121400</v>
      </c>
      <c r="H153" s="249" t="s">
        <v>148</v>
      </c>
      <c r="I153" s="126" t="s">
        <v>18</v>
      </c>
      <c r="J153" s="303" t="s">
        <v>848</v>
      </c>
      <c r="K153" s="788" t="s">
        <v>1069</v>
      </c>
      <c r="L153" s="126" t="s">
        <v>44</v>
      </c>
      <c r="M153" s="126"/>
      <c r="N153" s="81"/>
    </row>
    <row r="154" spans="1:14" ht="15.75" customHeight="1" x14ac:dyDescent="0.3">
      <c r="A154" s="137">
        <v>45594</v>
      </c>
      <c r="B154" s="650" t="s">
        <v>186</v>
      </c>
      <c r="C154" s="650" t="s">
        <v>112</v>
      </c>
      <c r="D154" s="81" t="s">
        <v>117</v>
      </c>
      <c r="E154" s="134">
        <v>5000</v>
      </c>
      <c r="F154" s="129"/>
      <c r="G154" s="124">
        <f t="shared" si="3"/>
        <v>116400</v>
      </c>
      <c r="H154" s="249" t="s">
        <v>148</v>
      </c>
      <c r="I154" s="126" t="s">
        <v>18</v>
      </c>
      <c r="J154" s="303" t="s">
        <v>848</v>
      </c>
      <c r="K154" s="788" t="s">
        <v>1069</v>
      </c>
      <c r="L154" s="126" t="s">
        <v>44</v>
      </c>
      <c r="M154" s="126"/>
      <c r="N154" s="81"/>
    </row>
    <row r="155" spans="1:14" ht="15.75" customHeight="1" x14ac:dyDescent="0.3">
      <c r="A155" s="137">
        <v>45594</v>
      </c>
      <c r="B155" s="650" t="s">
        <v>186</v>
      </c>
      <c r="C155" s="650" t="s">
        <v>112</v>
      </c>
      <c r="D155" s="139" t="s">
        <v>117</v>
      </c>
      <c r="E155" s="142">
        <v>5000</v>
      </c>
      <c r="F155" s="129"/>
      <c r="G155" s="124">
        <f t="shared" si="3"/>
        <v>111400</v>
      </c>
      <c r="H155" s="249" t="s">
        <v>148</v>
      </c>
      <c r="I155" s="126" t="s">
        <v>18</v>
      </c>
      <c r="J155" s="303" t="s">
        <v>848</v>
      </c>
      <c r="K155" s="788" t="s">
        <v>1069</v>
      </c>
      <c r="L155" s="126" t="s">
        <v>44</v>
      </c>
      <c r="M155" s="126"/>
      <c r="N155" s="81"/>
    </row>
    <row r="156" spans="1:14" ht="15.75" customHeight="1" x14ac:dyDescent="0.3">
      <c r="A156" s="137">
        <v>45594</v>
      </c>
      <c r="B156" s="650" t="s">
        <v>218</v>
      </c>
      <c r="C156" s="650" t="s">
        <v>48</v>
      </c>
      <c r="D156" s="139" t="s">
        <v>117</v>
      </c>
      <c r="E156" s="142"/>
      <c r="F156" s="129">
        <v>-12000</v>
      </c>
      <c r="G156" s="124">
        <f t="shared" si="3"/>
        <v>99400</v>
      </c>
      <c r="H156" s="249" t="s">
        <v>148</v>
      </c>
      <c r="I156" s="126" t="s">
        <v>18</v>
      </c>
      <c r="J156" s="303" t="s">
        <v>848</v>
      </c>
      <c r="K156" s="788" t="s">
        <v>1069</v>
      </c>
      <c r="L156" s="126" t="s">
        <v>44</v>
      </c>
      <c r="M156" s="126"/>
      <c r="N156" s="81"/>
    </row>
    <row r="157" spans="1:14" ht="15.75" customHeight="1" x14ac:dyDescent="0.3">
      <c r="A157" s="137">
        <v>45594</v>
      </c>
      <c r="B157" s="650" t="s">
        <v>218</v>
      </c>
      <c r="C157" s="650" t="s">
        <v>48</v>
      </c>
      <c r="D157" s="139" t="s">
        <v>117</v>
      </c>
      <c r="E157" s="142"/>
      <c r="F157" s="129">
        <v>-81400</v>
      </c>
      <c r="G157" s="124"/>
      <c r="H157" s="249"/>
      <c r="I157" s="126"/>
      <c r="J157" s="303"/>
      <c r="K157" s="788" t="s">
        <v>1069</v>
      </c>
      <c r="L157" s="126"/>
      <c r="M157" s="126"/>
      <c r="N157" s="81"/>
    </row>
    <row r="158" spans="1:14" ht="15.75" customHeight="1" thickBot="1" x14ac:dyDescent="0.35">
      <c r="A158" s="137">
        <v>45594</v>
      </c>
      <c r="B158" s="650" t="s">
        <v>218</v>
      </c>
      <c r="C158" s="650" t="s">
        <v>48</v>
      </c>
      <c r="D158" s="139" t="s">
        <v>117</v>
      </c>
      <c r="E158" s="142"/>
      <c r="F158" s="129">
        <v>-18000</v>
      </c>
      <c r="G158" s="124">
        <f>G156-E158+F158</f>
        <v>81400</v>
      </c>
      <c r="H158" s="249" t="s">
        <v>148</v>
      </c>
      <c r="I158" s="126" t="s">
        <v>18</v>
      </c>
      <c r="J158" s="303" t="s">
        <v>848</v>
      </c>
      <c r="K158" s="788" t="s">
        <v>1069</v>
      </c>
      <c r="L158" s="126" t="s">
        <v>44</v>
      </c>
      <c r="M158" s="126"/>
      <c r="N158" s="81"/>
    </row>
    <row r="159" spans="1:14" ht="15" thickBot="1" x14ac:dyDescent="0.35">
      <c r="A159" s="429"/>
      <c r="B159" s="429"/>
      <c r="C159" s="429"/>
      <c r="D159" s="441"/>
      <c r="E159" s="442">
        <f>SUM(E4:E158)</f>
        <v>1494000</v>
      </c>
      <c r="F159" s="443">
        <f>SUM(F4:F158)+G4</f>
        <v>1494000</v>
      </c>
      <c r="G159" s="444">
        <f>F159-E159</f>
        <v>0</v>
      </c>
      <c r="H159" s="634"/>
      <c r="I159" s="126"/>
      <c r="J159" s="429"/>
      <c r="K159" s="429"/>
      <c r="L159" s="126"/>
      <c r="M159" s="429"/>
      <c r="N159" s="119"/>
    </row>
    <row r="325" spans="8:8" x14ac:dyDescent="0.3">
      <c r="H325" s="15" t="s">
        <v>123</v>
      </c>
    </row>
    <row r="326" spans="8:8" x14ac:dyDescent="0.3">
      <c r="H326" s="15" t="s">
        <v>123</v>
      </c>
    </row>
    <row r="327" spans="8:8" x14ac:dyDescent="0.3">
      <c r="H327" s="15" t="s">
        <v>123</v>
      </c>
    </row>
    <row r="328" spans="8:8" x14ac:dyDescent="0.3">
      <c r="H328" s="15" t="s">
        <v>123</v>
      </c>
    </row>
    <row r="329" spans="8:8" x14ac:dyDescent="0.3">
      <c r="H329" s="15" t="s">
        <v>123</v>
      </c>
    </row>
  </sheetData>
  <autoFilter ref="A1:N158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786-218D-4FEA-93D4-410580C9AFA9}">
  <dimension ref="A1:N195"/>
  <sheetViews>
    <sheetView topLeftCell="A2" zoomScaleNormal="100" workbookViewId="0">
      <selection activeCell="G5" sqref="G5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1025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45566</v>
      </c>
      <c r="B4" s="310" t="s">
        <v>647</v>
      </c>
      <c r="C4" s="310"/>
      <c r="D4" s="337"/>
      <c r="E4" s="408"/>
      <c r="F4" s="408"/>
      <c r="G4" s="408"/>
      <c r="H4" s="340"/>
      <c r="I4" s="341"/>
      <c r="J4" s="342"/>
      <c r="K4" s="788" t="s">
        <v>1069</v>
      </c>
      <c r="L4" s="150"/>
      <c r="M4" s="343"/>
      <c r="N4" s="344"/>
    </row>
    <row r="5" spans="1:14" s="11" customFormat="1" ht="13.5" customHeight="1" x14ac:dyDescent="0.3">
      <c r="A5" s="354">
        <v>45590</v>
      </c>
      <c r="B5" s="355" t="s">
        <v>109</v>
      </c>
      <c r="C5" s="792" t="s">
        <v>48</v>
      </c>
      <c r="D5" s="791" t="s">
        <v>117</v>
      </c>
      <c r="E5" s="794"/>
      <c r="F5" s="357">
        <v>40000</v>
      </c>
      <c r="G5" s="357">
        <f>G4-E5+F5</f>
        <v>40000</v>
      </c>
      <c r="H5" s="358" t="s">
        <v>744</v>
      </c>
      <c r="I5" s="358" t="s">
        <v>18</v>
      </c>
      <c r="J5" s="394" t="s">
        <v>796</v>
      </c>
      <c r="K5" s="788" t="s">
        <v>1069</v>
      </c>
      <c r="L5" s="355" t="s">
        <v>44</v>
      </c>
      <c r="M5" s="361"/>
      <c r="N5" s="360"/>
    </row>
    <row r="6" spans="1:14" s="11" customFormat="1" ht="13.5" customHeight="1" x14ac:dyDescent="0.3">
      <c r="A6" s="137">
        <v>45590</v>
      </c>
      <c r="B6" s="138" t="s">
        <v>186</v>
      </c>
      <c r="C6" s="291" t="s">
        <v>112</v>
      </c>
      <c r="D6" s="427" t="s">
        <v>117</v>
      </c>
      <c r="E6" s="124">
        <v>20000</v>
      </c>
      <c r="F6" s="793"/>
      <c r="G6" s="124">
        <f>G5-E6+F6</f>
        <v>20000</v>
      </c>
      <c r="H6" s="634" t="s">
        <v>744</v>
      </c>
      <c r="I6" s="249" t="s">
        <v>18</v>
      </c>
      <c r="J6" s="303" t="s">
        <v>796</v>
      </c>
      <c r="K6" s="788" t="s">
        <v>1069</v>
      </c>
      <c r="L6" s="291" t="s">
        <v>44</v>
      </c>
      <c r="M6" s="352"/>
      <c r="N6" s="353" t="s">
        <v>151</v>
      </c>
    </row>
    <row r="7" spans="1:14" x14ac:dyDescent="0.3">
      <c r="A7" s="137">
        <v>45590</v>
      </c>
      <c r="B7" s="291" t="s">
        <v>186</v>
      </c>
      <c r="C7" s="291" t="s">
        <v>112</v>
      </c>
      <c r="D7" s="427" t="s">
        <v>117</v>
      </c>
      <c r="E7" s="124">
        <v>20000</v>
      </c>
      <c r="F7" s="793"/>
      <c r="G7" s="124">
        <f>G6-E7+F7</f>
        <v>0</v>
      </c>
      <c r="H7" s="634" t="s">
        <v>744</v>
      </c>
      <c r="I7" s="126" t="s">
        <v>18</v>
      </c>
      <c r="J7" s="303" t="s">
        <v>796</v>
      </c>
      <c r="K7" s="788" t="s">
        <v>1069</v>
      </c>
      <c r="L7" s="126" t="s">
        <v>44</v>
      </c>
      <c r="M7" s="795"/>
      <c r="N7" s="353" t="s">
        <v>150</v>
      </c>
    </row>
    <row r="8" spans="1:14" s="837" customFormat="1" ht="17.399999999999999" customHeight="1" x14ac:dyDescent="0.3">
      <c r="A8" s="865">
        <v>45594</v>
      </c>
      <c r="B8" s="866" t="s">
        <v>109</v>
      </c>
      <c r="C8" s="866" t="s">
        <v>112</v>
      </c>
      <c r="D8" s="867" t="s">
        <v>117</v>
      </c>
      <c r="E8" s="844"/>
      <c r="F8" s="815">
        <v>40000</v>
      </c>
      <c r="G8" s="844">
        <f t="shared" ref="G8:G24" si="0">G7-E8+F8</f>
        <v>40000</v>
      </c>
      <c r="H8" s="855" t="s">
        <v>744</v>
      </c>
      <c r="I8" s="845" t="s">
        <v>18</v>
      </c>
      <c r="J8" s="818" t="s">
        <v>797</v>
      </c>
      <c r="K8" s="788" t="s">
        <v>1069</v>
      </c>
      <c r="L8" s="845" t="s">
        <v>44</v>
      </c>
      <c r="M8" s="845"/>
      <c r="N8" s="874"/>
    </row>
    <row r="9" spans="1:14" x14ac:dyDescent="0.3">
      <c r="A9" s="137">
        <v>45594</v>
      </c>
      <c r="B9" s="138" t="s">
        <v>186</v>
      </c>
      <c r="C9" s="138" t="s">
        <v>112</v>
      </c>
      <c r="D9" s="139" t="s">
        <v>117</v>
      </c>
      <c r="E9" s="124">
        <v>20000</v>
      </c>
      <c r="F9" s="793"/>
      <c r="G9" s="124">
        <f t="shared" si="0"/>
        <v>20000</v>
      </c>
      <c r="H9" s="634" t="s">
        <v>744</v>
      </c>
      <c r="I9" s="126" t="s">
        <v>18</v>
      </c>
      <c r="J9" s="303" t="s">
        <v>797</v>
      </c>
      <c r="K9" s="788" t="s">
        <v>1069</v>
      </c>
      <c r="L9" s="126" t="s">
        <v>44</v>
      </c>
      <c r="M9" s="126"/>
      <c r="N9" s="353" t="s">
        <v>151</v>
      </c>
    </row>
    <row r="10" spans="1:14" x14ac:dyDescent="0.3">
      <c r="A10" s="137">
        <v>45594</v>
      </c>
      <c r="B10" s="138" t="s">
        <v>186</v>
      </c>
      <c r="C10" s="138" t="s">
        <v>112</v>
      </c>
      <c r="D10" s="139" t="s">
        <v>117</v>
      </c>
      <c r="E10" s="124">
        <v>20000</v>
      </c>
      <c r="F10" s="793"/>
      <c r="G10" s="124">
        <f t="shared" si="0"/>
        <v>0</v>
      </c>
      <c r="H10" s="634" t="s">
        <v>744</v>
      </c>
      <c r="I10" s="126" t="s">
        <v>18</v>
      </c>
      <c r="J10" s="303" t="s">
        <v>797</v>
      </c>
      <c r="K10" s="788" t="s">
        <v>1069</v>
      </c>
      <c r="L10" s="126" t="s">
        <v>44</v>
      </c>
      <c r="M10" s="795"/>
      <c r="N10" s="353" t="s">
        <v>150</v>
      </c>
    </row>
    <row r="11" spans="1:14" s="837" customFormat="1" x14ac:dyDescent="0.3">
      <c r="A11" s="820">
        <v>45594</v>
      </c>
      <c r="B11" s="827" t="s">
        <v>109</v>
      </c>
      <c r="C11" s="827" t="s">
        <v>48</v>
      </c>
      <c r="D11" s="828" t="s">
        <v>117</v>
      </c>
      <c r="E11" s="815"/>
      <c r="F11" s="815">
        <v>55000</v>
      </c>
      <c r="G11" s="815">
        <f t="shared" si="0"/>
        <v>55000</v>
      </c>
      <c r="H11" s="816" t="s">
        <v>744</v>
      </c>
      <c r="I11" s="817" t="s">
        <v>18</v>
      </c>
      <c r="J11" s="818" t="s">
        <v>798</v>
      </c>
      <c r="K11" s="788" t="s">
        <v>1069</v>
      </c>
      <c r="L11" s="817" t="s">
        <v>44</v>
      </c>
      <c r="M11" s="817"/>
      <c r="N11" s="819"/>
    </row>
    <row r="12" spans="1:14" x14ac:dyDescent="0.3">
      <c r="A12" s="137">
        <v>45595</v>
      </c>
      <c r="B12" s="138" t="s">
        <v>186</v>
      </c>
      <c r="C12" s="138" t="s">
        <v>112</v>
      </c>
      <c r="D12" s="139" t="s">
        <v>117</v>
      </c>
      <c r="E12" s="124">
        <v>19000</v>
      </c>
      <c r="F12" s="124"/>
      <c r="G12" s="124">
        <f t="shared" si="0"/>
        <v>36000</v>
      </c>
      <c r="H12" s="249" t="s">
        <v>744</v>
      </c>
      <c r="I12" s="126" t="s">
        <v>18</v>
      </c>
      <c r="J12" s="303" t="s">
        <v>798</v>
      </c>
      <c r="K12" s="788" t="s">
        <v>1069</v>
      </c>
      <c r="L12" s="126" t="s">
        <v>44</v>
      </c>
      <c r="M12" s="126"/>
      <c r="N12" s="353" t="s">
        <v>150</v>
      </c>
    </row>
    <row r="13" spans="1:14" x14ac:dyDescent="0.3">
      <c r="A13" s="137">
        <v>45595</v>
      </c>
      <c r="B13" s="138" t="s">
        <v>186</v>
      </c>
      <c r="C13" s="138" t="s">
        <v>112</v>
      </c>
      <c r="D13" s="139" t="s">
        <v>117</v>
      </c>
      <c r="E13" s="124">
        <v>6000</v>
      </c>
      <c r="F13" s="124"/>
      <c r="G13" s="124">
        <f t="shared" si="0"/>
        <v>30000</v>
      </c>
      <c r="H13" s="249" t="s">
        <v>744</v>
      </c>
      <c r="I13" s="126" t="s">
        <v>18</v>
      </c>
      <c r="J13" s="303" t="s">
        <v>798</v>
      </c>
      <c r="K13" s="788" t="s">
        <v>1069</v>
      </c>
      <c r="L13" s="126" t="s">
        <v>44</v>
      </c>
      <c r="M13" s="126"/>
      <c r="N13" s="353" t="s">
        <v>774</v>
      </c>
    </row>
    <row r="14" spans="1:14" s="80" customFormat="1" x14ac:dyDescent="0.3">
      <c r="A14" s="137">
        <v>45595</v>
      </c>
      <c r="B14" s="138" t="s">
        <v>186</v>
      </c>
      <c r="C14" s="138" t="s">
        <v>112</v>
      </c>
      <c r="D14" s="139" t="s">
        <v>117</v>
      </c>
      <c r="E14" s="124">
        <v>5000</v>
      </c>
      <c r="F14" s="124"/>
      <c r="G14" s="124">
        <f t="shared" si="0"/>
        <v>25000</v>
      </c>
      <c r="H14" s="249" t="s">
        <v>744</v>
      </c>
      <c r="I14" s="126" t="s">
        <v>18</v>
      </c>
      <c r="J14" s="303" t="s">
        <v>798</v>
      </c>
      <c r="K14" s="788" t="s">
        <v>1069</v>
      </c>
      <c r="L14" s="126" t="s">
        <v>44</v>
      </c>
      <c r="M14" s="126"/>
      <c r="N14" s="353" t="s">
        <v>775</v>
      </c>
    </row>
    <row r="15" spans="1:14" x14ac:dyDescent="0.3">
      <c r="A15" s="137">
        <v>45595</v>
      </c>
      <c r="B15" s="138" t="s">
        <v>186</v>
      </c>
      <c r="C15" s="138" t="s">
        <v>112</v>
      </c>
      <c r="D15" s="139" t="s">
        <v>117</v>
      </c>
      <c r="E15" s="124">
        <v>4000</v>
      </c>
      <c r="F15" s="124"/>
      <c r="G15" s="124">
        <f>G14-E15+F15</f>
        <v>21000</v>
      </c>
      <c r="H15" s="249" t="s">
        <v>744</v>
      </c>
      <c r="I15" s="126" t="s">
        <v>18</v>
      </c>
      <c r="J15" s="303" t="s">
        <v>798</v>
      </c>
      <c r="K15" s="788" t="s">
        <v>1069</v>
      </c>
      <c r="L15" s="126" t="s">
        <v>44</v>
      </c>
      <c r="M15" s="126"/>
      <c r="N15" s="353" t="s">
        <v>776</v>
      </c>
    </row>
    <row r="16" spans="1:14" x14ac:dyDescent="0.3">
      <c r="A16" s="137">
        <v>45595</v>
      </c>
      <c r="B16" s="138" t="s">
        <v>186</v>
      </c>
      <c r="C16" s="138" t="s">
        <v>112</v>
      </c>
      <c r="D16" s="139" t="s">
        <v>117</v>
      </c>
      <c r="E16" s="124">
        <v>21000</v>
      </c>
      <c r="F16" s="124"/>
      <c r="G16" s="124">
        <f t="shared" si="0"/>
        <v>0</v>
      </c>
      <c r="H16" s="249" t="s">
        <v>744</v>
      </c>
      <c r="I16" s="126" t="s">
        <v>18</v>
      </c>
      <c r="J16" s="303" t="s">
        <v>798</v>
      </c>
      <c r="K16" s="788" t="s">
        <v>1069</v>
      </c>
      <c r="L16" s="126" t="s">
        <v>44</v>
      </c>
      <c r="M16" s="126"/>
      <c r="N16" s="353" t="s">
        <v>777</v>
      </c>
    </row>
    <row r="17" spans="1:14" s="837" customFormat="1" x14ac:dyDescent="0.3">
      <c r="A17" s="820">
        <v>45596</v>
      </c>
      <c r="B17" s="827" t="s">
        <v>109</v>
      </c>
      <c r="C17" s="827" t="s">
        <v>48</v>
      </c>
      <c r="D17" s="828" t="s">
        <v>117</v>
      </c>
      <c r="E17" s="815"/>
      <c r="F17" s="815">
        <v>63000</v>
      </c>
      <c r="G17" s="815">
        <f t="shared" si="0"/>
        <v>63000</v>
      </c>
      <c r="H17" s="816" t="s">
        <v>744</v>
      </c>
      <c r="I17" s="817" t="s">
        <v>18</v>
      </c>
      <c r="J17" s="818" t="s">
        <v>799</v>
      </c>
      <c r="K17" s="788" t="s">
        <v>1069</v>
      </c>
      <c r="L17" s="817" t="s">
        <v>44</v>
      </c>
      <c r="M17" s="817"/>
      <c r="N17" s="819"/>
    </row>
    <row r="18" spans="1:14" x14ac:dyDescent="0.3">
      <c r="A18" s="137">
        <v>45596</v>
      </c>
      <c r="B18" s="138" t="s">
        <v>186</v>
      </c>
      <c r="C18" s="138" t="s">
        <v>112</v>
      </c>
      <c r="D18" s="139" t="s">
        <v>117</v>
      </c>
      <c r="E18" s="348">
        <v>20000</v>
      </c>
      <c r="F18" s="124"/>
      <c r="G18" s="124">
        <f t="shared" si="0"/>
        <v>43000</v>
      </c>
      <c r="H18" s="249" t="s">
        <v>744</v>
      </c>
      <c r="I18" s="126" t="s">
        <v>18</v>
      </c>
      <c r="J18" s="303" t="s">
        <v>799</v>
      </c>
      <c r="K18" s="788" t="s">
        <v>1069</v>
      </c>
      <c r="L18" s="126" t="s">
        <v>44</v>
      </c>
      <c r="M18" s="126"/>
      <c r="N18" s="353" t="s">
        <v>151</v>
      </c>
    </row>
    <row r="19" spans="1:14" x14ac:dyDescent="0.3">
      <c r="A19" s="137">
        <v>45596</v>
      </c>
      <c r="B19" s="138" t="s">
        <v>186</v>
      </c>
      <c r="C19" s="138" t="s">
        <v>112</v>
      </c>
      <c r="D19" s="139" t="s">
        <v>117</v>
      </c>
      <c r="E19" s="124">
        <v>6000</v>
      </c>
      <c r="F19" s="124"/>
      <c r="G19" s="124">
        <f t="shared" si="0"/>
        <v>37000</v>
      </c>
      <c r="H19" s="249" t="s">
        <v>744</v>
      </c>
      <c r="I19" s="126" t="s">
        <v>18</v>
      </c>
      <c r="J19" s="303" t="s">
        <v>799</v>
      </c>
      <c r="K19" s="788" t="s">
        <v>1069</v>
      </c>
      <c r="L19" s="126" t="s">
        <v>44</v>
      </c>
      <c r="M19" s="126"/>
      <c r="N19" s="353" t="s">
        <v>795</v>
      </c>
    </row>
    <row r="20" spans="1:14" x14ac:dyDescent="0.3">
      <c r="A20" s="137">
        <v>45596</v>
      </c>
      <c r="B20" s="138" t="s">
        <v>186</v>
      </c>
      <c r="C20" s="138" t="s">
        <v>112</v>
      </c>
      <c r="D20" s="139" t="s">
        <v>117</v>
      </c>
      <c r="E20" s="124">
        <v>12000</v>
      </c>
      <c r="F20" s="124"/>
      <c r="G20" s="124">
        <f t="shared" si="0"/>
        <v>25000</v>
      </c>
      <c r="H20" s="249" t="s">
        <v>744</v>
      </c>
      <c r="I20" s="126" t="s">
        <v>18</v>
      </c>
      <c r="J20" s="303" t="s">
        <v>799</v>
      </c>
      <c r="K20" s="788" t="s">
        <v>1069</v>
      </c>
      <c r="L20" s="126" t="s">
        <v>44</v>
      </c>
      <c r="M20" s="126"/>
      <c r="N20" s="405" t="s">
        <v>809</v>
      </c>
    </row>
    <row r="21" spans="1:14" x14ac:dyDescent="0.3">
      <c r="A21" s="137">
        <v>45596</v>
      </c>
      <c r="B21" s="138" t="s">
        <v>186</v>
      </c>
      <c r="C21" s="138" t="s">
        <v>112</v>
      </c>
      <c r="D21" s="139" t="s">
        <v>117</v>
      </c>
      <c r="E21" s="348">
        <v>5000</v>
      </c>
      <c r="F21" s="124"/>
      <c r="G21" s="124">
        <f t="shared" si="0"/>
        <v>20000</v>
      </c>
      <c r="H21" s="249" t="s">
        <v>744</v>
      </c>
      <c r="I21" s="126" t="s">
        <v>18</v>
      </c>
      <c r="J21" s="303" t="s">
        <v>799</v>
      </c>
      <c r="K21" s="788" t="s">
        <v>1069</v>
      </c>
      <c r="L21" s="126" t="s">
        <v>44</v>
      </c>
      <c r="M21" s="126"/>
      <c r="N21" s="405" t="s">
        <v>810</v>
      </c>
    </row>
    <row r="22" spans="1:14" s="80" customFormat="1" x14ac:dyDescent="0.3">
      <c r="A22" s="137">
        <v>45596</v>
      </c>
      <c r="B22" s="138" t="s">
        <v>186</v>
      </c>
      <c r="C22" s="138" t="s">
        <v>112</v>
      </c>
      <c r="D22" s="139" t="s">
        <v>117</v>
      </c>
      <c r="E22" s="124">
        <v>3000</v>
      </c>
      <c r="F22" s="124"/>
      <c r="G22" s="124">
        <f t="shared" si="0"/>
        <v>17000</v>
      </c>
      <c r="H22" s="249" t="s">
        <v>744</v>
      </c>
      <c r="I22" s="126" t="s">
        <v>18</v>
      </c>
      <c r="J22" s="303" t="s">
        <v>799</v>
      </c>
      <c r="K22" s="788" t="s">
        <v>1069</v>
      </c>
      <c r="L22" s="126" t="s">
        <v>44</v>
      </c>
      <c r="M22" s="126"/>
      <c r="N22" s="353" t="s">
        <v>811</v>
      </c>
    </row>
    <row r="23" spans="1:14" s="836" customFormat="1" x14ac:dyDescent="0.3">
      <c r="A23" s="137">
        <v>45596</v>
      </c>
      <c r="B23" s="138" t="s">
        <v>186</v>
      </c>
      <c r="C23" s="138" t="s">
        <v>112</v>
      </c>
      <c r="D23" s="139" t="s">
        <v>117</v>
      </c>
      <c r="E23" s="142">
        <v>18000</v>
      </c>
      <c r="F23" s="793"/>
      <c r="G23" s="124">
        <f t="shared" si="0"/>
        <v>-1000</v>
      </c>
      <c r="H23" s="249" t="s">
        <v>744</v>
      </c>
      <c r="I23" s="126" t="s">
        <v>18</v>
      </c>
      <c r="J23" s="303" t="s">
        <v>799</v>
      </c>
      <c r="K23" s="788" t="s">
        <v>1069</v>
      </c>
      <c r="L23" s="126" t="s">
        <v>44</v>
      </c>
      <c r="M23" s="795"/>
      <c r="N23" s="353" t="s">
        <v>812</v>
      </c>
    </row>
    <row r="24" spans="1:14" s="836" customFormat="1" ht="15" thickBot="1" x14ac:dyDescent="0.35">
      <c r="A24" s="137">
        <v>45596</v>
      </c>
      <c r="B24" s="138" t="s">
        <v>794</v>
      </c>
      <c r="C24" s="138" t="s">
        <v>48</v>
      </c>
      <c r="D24" s="139" t="s">
        <v>117</v>
      </c>
      <c r="E24" s="142"/>
      <c r="F24" s="124">
        <v>1000</v>
      </c>
      <c r="G24" s="124">
        <f t="shared" si="0"/>
        <v>0</v>
      </c>
      <c r="H24" s="249" t="s">
        <v>744</v>
      </c>
      <c r="I24" s="126" t="s">
        <v>18</v>
      </c>
      <c r="J24" s="303" t="s">
        <v>799</v>
      </c>
      <c r="K24" s="788" t="s">
        <v>1069</v>
      </c>
      <c r="L24" s="126" t="s">
        <v>44</v>
      </c>
      <c r="M24" s="795"/>
      <c r="N24" s="353"/>
    </row>
    <row r="25" spans="1:14" ht="15" thickBot="1" x14ac:dyDescent="0.35">
      <c r="A25" s="429"/>
      <c r="B25" s="429"/>
      <c r="C25" s="429"/>
      <c r="D25" s="441"/>
      <c r="E25" s="442">
        <f>SUM(E4:E24)</f>
        <v>199000</v>
      </c>
      <c r="F25" s="443">
        <f>SUM(F4:F24)+G4</f>
        <v>199000</v>
      </c>
      <c r="G25" s="444">
        <f>F25-E25</f>
        <v>0</v>
      </c>
      <c r="H25" s="634"/>
      <c r="I25" s="126"/>
      <c r="J25" s="429"/>
      <c r="K25" s="429"/>
      <c r="L25" s="126"/>
      <c r="M25" s="429"/>
      <c r="N25" s="119"/>
    </row>
    <row r="191" spans="8:8" x14ac:dyDescent="0.3">
      <c r="H191" s="15" t="s">
        <v>123</v>
      </c>
    </row>
    <row r="192" spans="8:8" x14ac:dyDescent="0.3">
      <c r="H192" s="15" t="s">
        <v>123</v>
      </c>
    </row>
    <row r="193" spans="8:8" x14ac:dyDescent="0.3">
      <c r="H193" s="15" t="s">
        <v>123</v>
      </c>
    </row>
    <row r="194" spans="8:8" x14ac:dyDescent="0.3">
      <c r="H194" s="15" t="s">
        <v>123</v>
      </c>
    </row>
    <row r="195" spans="8:8" x14ac:dyDescent="0.3">
      <c r="H195" s="15" t="s">
        <v>123</v>
      </c>
    </row>
  </sheetData>
  <autoFilter ref="A1:N24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3C94-52D3-4BC0-8EAA-2B4F1B963826}">
  <dimension ref="A1:AS197"/>
  <sheetViews>
    <sheetView topLeftCell="C1" zoomScaleNormal="100" workbookViewId="0">
      <selection activeCell="G5" sqref="G5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s="64" customFormat="1" ht="18" x14ac:dyDescent="0.3">
      <c r="A2" s="983" t="s">
        <v>152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45566</v>
      </c>
      <c r="B4" s="310" t="s">
        <v>647</v>
      </c>
      <c r="C4" s="310"/>
      <c r="D4" s="337"/>
      <c r="E4" s="408"/>
      <c r="F4" s="408"/>
      <c r="G4" s="408"/>
      <c r="H4" s="340"/>
      <c r="I4" s="341"/>
      <c r="J4" s="342"/>
      <c r="K4" s="788" t="s">
        <v>1069</v>
      </c>
      <c r="L4" s="150"/>
      <c r="M4" s="343"/>
      <c r="N4" s="344"/>
    </row>
    <row r="5" spans="1:14" s="11" customFormat="1" ht="13.5" customHeight="1" x14ac:dyDescent="0.3">
      <c r="A5" s="354">
        <v>45590</v>
      </c>
      <c r="B5" s="355" t="s">
        <v>109</v>
      </c>
      <c r="C5" s="355" t="s">
        <v>48</v>
      </c>
      <c r="D5" s="356" t="s">
        <v>117</v>
      </c>
      <c r="E5" s="794"/>
      <c r="F5" s="357">
        <v>50000</v>
      </c>
      <c r="G5" s="357">
        <f>G4-E5+F5</f>
        <v>50000</v>
      </c>
      <c r="H5" s="358" t="s">
        <v>742</v>
      </c>
      <c r="I5" s="358" t="s">
        <v>18</v>
      </c>
      <c r="J5" s="394" t="s">
        <v>805</v>
      </c>
      <c r="K5" s="788" t="s">
        <v>1069</v>
      </c>
      <c r="L5" s="355" t="s">
        <v>44</v>
      </c>
      <c r="M5" s="361"/>
      <c r="N5" s="360"/>
    </row>
    <row r="6" spans="1:14" s="11" customFormat="1" ht="13.5" customHeight="1" x14ac:dyDescent="0.3">
      <c r="A6" s="137">
        <v>45590</v>
      </c>
      <c r="B6" s="138" t="s">
        <v>186</v>
      </c>
      <c r="C6" s="291" t="s">
        <v>112</v>
      </c>
      <c r="D6" s="427" t="s">
        <v>117</v>
      </c>
      <c r="E6" s="124">
        <v>25000</v>
      </c>
      <c r="F6" s="793"/>
      <c r="G6" s="124">
        <f>G5-E6+F6</f>
        <v>25000</v>
      </c>
      <c r="H6" s="249" t="s">
        <v>742</v>
      </c>
      <c r="I6" s="249" t="s">
        <v>18</v>
      </c>
      <c r="J6" s="303" t="s">
        <v>805</v>
      </c>
      <c r="K6" s="788" t="s">
        <v>1069</v>
      </c>
      <c r="L6" s="291" t="s">
        <v>44</v>
      </c>
      <c r="M6" s="352"/>
      <c r="N6" s="353" t="s">
        <v>151</v>
      </c>
    </row>
    <row r="7" spans="1:14" x14ac:dyDescent="0.3">
      <c r="A7" s="137">
        <v>45590</v>
      </c>
      <c r="B7" s="291" t="s">
        <v>186</v>
      </c>
      <c r="C7" s="291" t="s">
        <v>112</v>
      </c>
      <c r="D7" s="427" t="s">
        <v>117</v>
      </c>
      <c r="E7" s="124">
        <v>25000</v>
      </c>
      <c r="F7" s="793"/>
      <c r="G7" s="124">
        <f>G6-E7+F7</f>
        <v>0</v>
      </c>
      <c r="H7" s="249" t="s">
        <v>742</v>
      </c>
      <c r="I7" s="126" t="s">
        <v>18</v>
      </c>
      <c r="J7" s="303" t="s">
        <v>805</v>
      </c>
      <c r="K7" s="788" t="s">
        <v>1069</v>
      </c>
      <c r="L7" s="126" t="s">
        <v>44</v>
      </c>
      <c r="M7" s="795"/>
      <c r="N7" s="353" t="s">
        <v>150</v>
      </c>
    </row>
    <row r="8" spans="1:14" s="837" customFormat="1" ht="17.399999999999999" customHeight="1" x14ac:dyDescent="0.3">
      <c r="A8" s="865">
        <v>45593</v>
      </c>
      <c r="B8" s="866" t="s">
        <v>109</v>
      </c>
      <c r="C8" s="866" t="s">
        <v>48</v>
      </c>
      <c r="D8" s="867" t="s">
        <v>117</v>
      </c>
      <c r="E8" s="844"/>
      <c r="F8" s="815">
        <v>50000</v>
      </c>
      <c r="G8" s="844">
        <f t="shared" ref="G8:G26" si="0">G7-E8+F8</f>
        <v>50000</v>
      </c>
      <c r="H8" s="855" t="s">
        <v>742</v>
      </c>
      <c r="I8" s="845" t="s">
        <v>18</v>
      </c>
      <c r="J8" s="818" t="s">
        <v>806</v>
      </c>
      <c r="K8" s="788" t="s">
        <v>1069</v>
      </c>
      <c r="L8" s="845" t="s">
        <v>44</v>
      </c>
      <c r="M8" s="845"/>
      <c r="N8" s="874"/>
    </row>
    <row r="9" spans="1:14" x14ac:dyDescent="0.3">
      <c r="A9" s="137">
        <v>45593</v>
      </c>
      <c r="B9" s="138" t="s">
        <v>186</v>
      </c>
      <c r="C9" s="291" t="s">
        <v>112</v>
      </c>
      <c r="D9" s="427" t="s">
        <v>117</v>
      </c>
      <c r="E9" s="124">
        <v>25000</v>
      </c>
      <c r="F9" s="793"/>
      <c r="G9" s="124">
        <f t="shared" si="0"/>
        <v>25000</v>
      </c>
      <c r="H9" s="249" t="s">
        <v>742</v>
      </c>
      <c r="I9" s="126" t="s">
        <v>18</v>
      </c>
      <c r="J9" s="303" t="s">
        <v>806</v>
      </c>
      <c r="K9" s="788" t="s">
        <v>1069</v>
      </c>
      <c r="L9" s="126" t="s">
        <v>44</v>
      </c>
      <c r="M9" s="126"/>
      <c r="N9" s="353" t="s">
        <v>151</v>
      </c>
    </row>
    <row r="10" spans="1:14" x14ac:dyDescent="0.3">
      <c r="A10" s="137">
        <v>45593</v>
      </c>
      <c r="B10" s="291" t="s">
        <v>186</v>
      </c>
      <c r="C10" s="291" t="s">
        <v>112</v>
      </c>
      <c r="D10" s="427" t="s">
        <v>117</v>
      </c>
      <c r="E10" s="124">
        <v>25000</v>
      </c>
      <c r="F10" s="793"/>
      <c r="G10" s="124">
        <f t="shared" si="0"/>
        <v>0</v>
      </c>
      <c r="H10" s="249" t="s">
        <v>742</v>
      </c>
      <c r="I10" s="126" t="s">
        <v>18</v>
      </c>
      <c r="J10" s="303" t="s">
        <v>806</v>
      </c>
      <c r="K10" s="788" t="s">
        <v>1069</v>
      </c>
      <c r="L10" s="126" t="s">
        <v>44</v>
      </c>
      <c r="M10" s="795"/>
      <c r="N10" s="353" t="s">
        <v>150</v>
      </c>
    </row>
    <row r="11" spans="1:14" s="837" customFormat="1" x14ac:dyDescent="0.3">
      <c r="A11" s="820">
        <v>45594</v>
      </c>
      <c r="B11" s="827" t="s">
        <v>109</v>
      </c>
      <c r="C11" s="827" t="s">
        <v>48</v>
      </c>
      <c r="D11" s="828" t="s">
        <v>117</v>
      </c>
      <c r="E11" s="815"/>
      <c r="F11" s="815">
        <v>69000</v>
      </c>
      <c r="G11" s="815">
        <f t="shared" si="0"/>
        <v>69000</v>
      </c>
      <c r="H11" s="816" t="s">
        <v>742</v>
      </c>
      <c r="I11" s="817" t="s">
        <v>18</v>
      </c>
      <c r="J11" s="818" t="s">
        <v>807</v>
      </c>
      <c r="K11" s="788" t="s">
        <v>1069</v>
      </c>
      <c r="L11" s="817" t="s">
        <v>44</v>
      </c>
      <c r="M11" s="817"/>
      <c r="N11" s="819"/>
    </row>
    <row r="12" spans="1:14" x14ac:dyDescent="0.3">
      <c r="A12" s="137">
        <v>45594</v>
      </c>
      <c r="B12" s="138" t="s">
        <v>186</v>
      </c>
      <c r="C12" s="138" t="s">
        <v>112</v>
      </c>
      <c r="D12" s="139" t="s">
        <v>117</v>
      </c>
      <c r="E12" s="124">
        <v>25000</v>
      </c>
      <c r="F12" s="124"/>
      <c r="G12" s="124">
        <f t="shared" si="0"/>
        <v>44000</v>
      </c>
      <c r="H12" s="249" t="s">
        <v>742</v>
      </c>
      <c r="I12" s="126" t="s">
        <v>18</v>
      </c>
      <c r="J12" s="303" t="s">
        <v>807</v>
      </c>
      <c r="K12" s="788" t="s">
        <v>1069</v>
      </c>
      <c r="L12" s="126" t="s">
        <v>44</v>
      </c>
      <c r="M12" s="126"/>
      <c r="N12" s="353" t="s">
        <v>151</v>
      </c>
    </row>
    <row r="13" spans="1:14" x14ac:dyDescent="0.3">
      <c r="A13" s="137">
        <v>45594</v>
      </c>
      <c r="B13" s="138" t="s">
        <v>186</v>
      </c>
      <c r="C13" s="138" t="s">
        <v>112</v>
      </c>
      <c r="D13" s="139" t="s">
        <v>117</v>
      </c>
      <c r="E13" s="124">
        <v>10000</v>
      </c>
      <c r="F13" s="124"/>
      <c r="G13" s="124">
        <f t="shared" si="0"/>
        <v>34000</v>
      </c>
      <c r="H13" s="249" t="s">
        <v>742</v>
      </c>
      <c r="I13" s="126" t="s">
        <v>18</v>
      </c>
      <c r="J13" s="303" t="s">
        <v>807</v>
      </c>
      <c r="K13" s="788" t="s">
        <v>1069</v>
      </c>
      <c r="L13" s="126" t="s">
        <v>44</v>
      </c>
      <c r="M13" s="126"/>
      <c r="N13" s="353" t="s">
        <v>745</v>
      </c>
    </row>
    <row r="14" spans="1:14" s="80" customFormat="1" x14ac:dyDescent="0.3">
      <c r="A14" s="137">
        <v>45594</v>
      </c>
      <c r="B14" s="291" t="s">
        <v>186</v>
      </c>
      <c r="C14" s="291" t="s">
        <v>112</v>
      </c>
      <c r="D14" s="427" t="s">
        <v>117</v>
      </c>
      <c r="E14" s="124">
        <v>9000</v>
      </c>
      <c r="F14" s="793"/>
      <c r="G14" s="124">
        <f t="shared" si="0"/>
        <v>25000</v>
      </c>
      <c r="H14" s="249" t="s">
        <v>742</v>
      </c>
      <c r="I14" s="126" t="s">
        <v>18</v>
      </c>
      <c r="J14" s="303" t="s">
        <v>807</v>
      </c>
      <c r="K14" s="788" t="s">
        <v>1069</v>
      </c>
      <c r="L14" s="126" t="s">
        <v>44</v>
      </c>
      <c r="M14" s="795"/>
      <c r="N14" s="353" t="s">
        <v>746</v>
      </c>
    </row>
    <row r="15" spans="1:14" x14ac:dyDescent="0.3">
      <c r="A15" s="137">
        <v>45594</v>
      </c>
      <c r="B15" s="138" t="s">
        <v>186</v>
      </c>
      <c r="C15" s="138" t="s">
        <v>112</v>
      </c>
      <c r="D15" s="139" t="s">
        <v>117</v>
      </c>
      <c r="E15" s="124">
        <v>6000</v>
      </c>
      <c r="F15" s="124"/>
      <c r="G15" s="124">
        <f>G14-E15+F15</f>
        <v>19000</v>
      </c>
      <c r="H15" s="249" t="s">
        <v>742</v>
      </c>
      <c r="I15" s="126" t="s">
        <v>18</v>
      </c>
      <c r="J15" s="303" t="s">
        <v>807</v>
      </c>
      <c r="K15" s="788" t="s">
        <v>1069</v>
      </c>
      <c r="L15" s="126" t="s">
        <v>44</v>
      </c>
      <c r="M15" s="126"/>
      <c r="N15" s="353" t="s">
        <v>747</v>
      </c>
    </row>
    <row r="16" spans="1:14" x14ac:dyDescent="0.3">
      <c r="A16" s="137">
        <v>45594</v>
      </c>
      <c r="B16" s="138" t="s">
        <v>186</v>
      </c>
      <c r="C16" s="138" t="s">
        <v>112</v>
      </c>
      <c r="D16" s="139" t="s">
        <v>117</v>
      </c>
      <c r="E16" s="124">
        <v>6000</v>
      </c>
      <c r="F16" s="124"/>
      <c r="G16" s="124">
        <f t="shared" si="0"/>
        <v>13000</v>
      </c>
      <c r="H16" s="249" t="s">
        <v>742</v>
      </c>
      <c r="I16" s="126" t="s">
        <v>18</v>
      </c>
      <c r="J16" s="303" t="s">
        <v>807</v>
      </c>
      <c r="K16" s="788" t="s">
        <v>1069</v>
      </c>
      <c r="L16" s="126" t="s">
        <v>44</v>
      </c>
      <c r="M16" s="126"/>
      <c r="N16" s="353" t="s">
        <v>748</v>
      </c>
    </row>
    <row r="17" spans="1:45" x14ac:dyDescent="0.3">
      <c r="A17" s="137">
        <v>45594</v>
      </c>
      <c r="B17" s="138" t="s">
        <v>186</v>
      </c>
      <c r="C17" s="138" t="s">
        <v>112</v>
      </c>
      <c r="D17" s="139" t="s">
        <v>117</v>
      </c>
      <c r="E17" s="124">
        <v>15000</v>
      </c>
      <c r="F17" s="124"/>
      <c r="G17" s="124">
        <f t="shared" si="0"/>
        <v>-2000</v>
      </c>
      <c r="H17" s="249" t="s">
        <v>742</v>
      </c>
      <c r="I17" s="126" t="s">
        <v>18</v>
      </c>
      <c r="J17" s="303" t="s">
        <v>807</v>
      </c>
      <c r="K17" s="788" t="s">
        <v>1069</v>
      </c>
      <c r="L17" s="126" t="s">
        <v>44</v>
      </c>
      <c r="M17" s="126"/>
      <c r="N17" s="353" t="s">
        <v>749</v>
      </c>
    </row>
    <row r="18" spans="1:45" x14ac:dyDescent="0.3">
      <c r="A18" s="137">
        <v>45594</v>
      </c>
      <c r="B18" s="138" t="s">
        <v>743</v>
      </c>
      <c r="C18" s="138" t="s">
        <v>48</v>
      </c>
      <c r="D18" s="139" t="s">
        <v>117</v>
      </c>
      <c r="E18" s="348"/>
      <c r="F18" s="124">
        <v>2000</v>
      </c>
      <c r="G18" s="124">
        <f t="shared" si="0"/>
        <v>0</v>
      </c>
      <c r="H18" s="249" t="s">
        <v>742</v>
      </c>
      <c r="I18" s="126" t="s">
        <v>18</v>
      </c>
      <c r="J18" s="303" t="s">
        <v>807</v>
      </c>
      <c r="K18" s="788" t="s">
        <v>1069</v>
      </c>
      <c r="L18" s="126" t="s">
        <v>44</v>
      </c>
      <c r="M18" s="126"/>
      <c r="N18" s="353"/>
    </row>
    <row r="19" spans="1:45" s="837" customFormat="1" x14ac:dyDescent="0.3">
      <c r="A19" s="820">
        <v>45595</v>
      </c>
      <c r="B19" s="827" t="s">
        <v>109</v>
      </c>
      <c r="C19" s="827" t="s">
        <v>48</v>
      </c>
      <c r="D19" s="828" t="s">
        <v>117</v>
      </c>
      <c r="E19" s="815"/>
      <c r="F19" s="815">
        <v>83000</v>
      </c>
      <c r="G19" s="815">
        <f t="shared" si="0"/>
        <v>83000</v>
      </c>
      <c r="H19" s="816" t="s">
        <v>742</v>
      </c>
      <c r="I19" s="817" t="s">
        <v>18</v>
      </c>
      <c r="J19" s="818" t="s">
        <v>808</v>
      </c>
      <c r="K19" s="788" t="s">
        <v>1069</v>
      </c>
      <c r="L19" s="817" t="s">
        <v>44</v>
      </c>
      <c r="M19" s="817"/>
      <c r="N19" s="819"/>
    </row>
    <row r="20" spans="1:45" x14ac:dyDescent="0.3">
      <c r="A20" s="137">
        <v>45595</v>
      </c>
      <c r="B20" s="138" t="s">
        <v>186</v>
      </c>
      <c r="C20" s="138" t="s">
        <v>112</v>
      </c>
      <c r="D20" s="139" t="s">
        <v>117</v>
      </c>
      <c r="E20" s="124">
        <v>25000</v>
      </c>
      <c r="F20" s="124"/>
      <c r="G20" s="124">
        <f t="shared" si="0"/>
        <v>58000</v>
      </c>
      <c r="H20" s="249" t="s">
        <v>742</v>
      </c>
      <c r="I20" s="126" t="s">
        <v>18</v>
      </c>
      <c r="J20" s="303" t="s">
        <v>808</v>
      </c>
      <c r="K20" s="788" t="s">
        <v>1069</v>
      </c>
      <c r="L20" s="126" t="s">
        <v>44</v>
      </c>
      <c r="M20" s="126"/>
      <c r="N20" s="405" t="s">
        <v>151</v>
      </c>
    </row>
    <row r="21" spans="1:45" x14ac:dyDescent="0.3">
      <c r="A21" s="137">
        <v>45595</v>
      </c>
      <c r="B21" s="138" t="s">
        <v>186</v>
      </c>
      <c r="C21" s="138" t="s">
        <v>112</v>
      </c>
      <c r="D21" s="139" t="s">
        <v>117</v>
      </c>
      <c r="E21" s="348">
        <v>10000</v>
      </c>
      <c r="F21" s="124"/>
      <c r="G21" s="124">
        <f t="shared" si="0"/>
        <v>48000</v>
      </c>
      <c r="H21" s="249" t="s">
        <v>742</v>
      </c>
      <c r="I21" s="126" t="s">
        <v>18</v>
      </c>
      <c r="J21" s="303" t="s">
        <v>808</v>
      </c>
      <c r="K21" s="788" t="s">
        <v>1069</v>
      </c>
      <c r="L21" s="126" t="s">
        <v>44</v>
      </c>
      <c r="M21" s="126"/>
      <c r="N21" s="405" t="s">
        <v>800</v>
      </c>
    </row>
    <row r="22" spans="1:45" s="80" customFormat="1" x14ac:dyDescent="0.3">
      <c r="A22" s="137">
        <v>45595</v>
      </c>
      <c r="B22" s="138" t="s">
        <v>186</v>
      </c>
      <c r="C22" s="138" t="s">
        <v>112</v>
      </c>
      <c r="D22" s="139" t="s">
        <v>117</v>
      </c>
      <c r="E22" s="124">
        <v>10000</v>
      </c>
      <c r="F22" s="124"/>
      <c r="G22" s="124">
        <f t="shared" si="0"/>
        <v>38000</v>
      </c>
      <c r="H22" s="249" t="s">
        <v>742</v>
      </c>
      <c r="I22" s="126" t="s">
        <v>18</v>
      </c>
      <c r="J22" s="303" t="s">
        <v>808</v>
      </c>
      <c r="K22" s="788" t="s">
        <v>1069</v>
      </c>
      <c r="L22" s="126" t="s">
        <v>44</v>
      </c>
      <c r="M22" s="795"/>
      <c r="N22" s="353" t="s">
        <v>801</v>
      </c>
    </row>
    <row r="23" spans="1:45" s="836" customFormat="1" x14ac:dyDescent="0.3">
      <c r="A23" s="137">
        <v>45595</v>
      </c>
      <c r="B23" s="138" t="s">
        <v>186</v>
      </c>
      <c r="C23" s="138" t="s">
        <v>112</v>
      </c>
      <c r="D23" s="139" t="s">
        <v>117</v>
      </c>
      <c r="E23" s="142">
        <v>10000</v>
      </c>
      <c r="F23" s="793"/>
      <c r="G23" s="124">
        <f t="shared" si="0"/>
        <v>28000</v>
      </c>
      <c r="H23" s="249" t="s">
        <v>742</v>
      </c>
      <c r="I23" s="126" t="s">
        <v>18</v>
      </c>
      <c r="J23" s="303" t="s">
        <v>808</v>
      </c>
      <c r="K23" s="788" t="s">
        <v>1069</v>
      </c>
      <c r="L23" s="126" t="s">
        <v>44</v>
      </c>
      <c r="M23" s="795"/>
      <c r="N23" s="353" t="s">
        <v>802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pans="1:45" s="836" customFormat="1" x14ac:dyDescent="0.3">
      <c r="A24" s="137">
        <v>45595</v>
      </c>
      <c r="B24" s="138" t="s">
        <v>186</v>
      </c>
      <c r="C24" s="138" t="s">
        <v>112</v>
      </c>
      <c r="D24" s="139" t="s">
        <v>117</v>
      </c>
      <c r="E24" s="142">
        <v>8000</v>
      </c>
      <c r="F24" s="793"/>
      <c r="G24" s="124">
        <f t="shared" si="0"/>
        <v>20000</v>
      </c>
      <c r="H24" s="249" t="s">
        <v>742</v>
      </c>
      <c r="I24" s="126" t="s">
        <v>18</v>
      </c>
      <c r="J24" s="303" t="s">
        <v>808</v>
      </c>
      <c r="K24" s="788" t="s">
        <v>1069</v>
      </c>
      <c r="L24" s="126" t="s">
        <v>44</v>
      </c>
      <c r="M24" s="795"/>
      <c r="N24" s="353" t="s">
        <v>803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pans="1:45" s="836" customFormat="1" x14ac:dyDescent="0.3">
      <c r="A25" s="137">
        <v>45595</v>
      </c>
      <c r="B25" s="138" t="s">
        <v>186</v>
      </c>
      <c r="C25" s="138" t="s">
        <v>112</v>
      </c>
      <c r="D25" s="139" t="s">
        <v>117</v>
      </c>
      <c r="E25" s="142">
        <v>20000</v>
      </c>
      <c r="F25" s="793"/>
      <c r="G25" s="124">
        <f t="shared" si="0"/>
        <v>0</v>
      </c>
      <c r="H25" s="249" t="s">
        <v>742</v>
      </c>
      <c r="I25" s="126" t="s">
        <v>18</v>
      </c>
      <c r="J25" s="303" t="s">
        <v>808</v>
      </c>
      <c r="K25" s="788" t="s">
        <v>1069</v>
      </c>
      <c r="L25" s="126" t="s">
        <v>44</v>
      </c>
      <c r="M25" s="795"/>
      <c r="N25" s="353" t="s">
        <v>804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pans="1:45" s="836" customFormat="1" ht="15" thickBot="1" x14ac:dyDescent="0.35">
      <c r="A26" s="137">
        <v>45595</v>
      </c>
      <c r="B26" s="138" t="s">
        <v>186</v>
      </c>
      <c r="C26" s="138" t="s">
        <v>112</v>
      </c>
      <c r="D26" s="139" t="s">
        <v>117</v>
      </c>
      <c r="E26" s="142"/>
      <c r="F26" s="793"/>
      <c r="G26" s="124">
        <f t="shared" si="0"/>
        <v>0</v>
      </c>
      <c r="H26" s="249" t="s">
        <v>742</v>
      </c>
      <c r="I26" s="126" t="s">
        <v>18</v>
      </c>
      <c r="J26" s="303" t="s">
        <v>223</v>
      </c>
      <c r="K26" s="788" t="s">
        <v>1069</v>
      </c>
      <c r="L26" s="126" t="s">
        <v>44</v>
      </c>
      <c r="M26" s="795"/>
      <c r="N26" s="353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pans="1:45" ht="15" thickBot="1" x14ac:dyDescent="0.35">
      <c r="A27" s="429"/>
      <c r="B27" s="429"/>
      <c r="C27" s="429"/>
      <c r="D27" s="441"/>
      <c r="E27" s="442">
        <f>SUM(E4:E26)</f>
        <v>254000</v>
      </c>
      <c r="F27" s="443">
        <f>SUM(F4:F26)+G4</f>
        <v>254000</v>
      </c>
      <c r="G27" s="444">
        <f>F27-E27</f>
        <v>0</v>
      </c>
      <c r="H27" s="634"/>
      <c r="I27" s="126"/>
      <c r="J27" s="429"/>
      <c r="K27" s="429"/>
      <c r="L27" s="126"/>
      <c r="M27" s="429"/>
      <c r="N27" s="119"/>
    </row>
    <row r="193" spans="8:8" x14ac:dyDescent="0.3">
      <c r="H193" s="15" t="s">
        <v>123</v>
      </c>
    </row>
    <row r="194" spans="8:8" x14ac:dyDescent="0.3">
      <c r="H194" s="15" t="s">
        <v>123</v>
      </c>
    </row>
    <row r="195" spans="8:8" x14ac:dyDescent="0.3">
      <c r="H195" s="15" t="s">
        <v>123</v>
      </c>
    </row>
    <row r="196" spans="8:8" x14ac:dyDescent="0.3">
      <c r="H196" s="15" t="s">
        <v>123</v>
      </c>
    </row>
    <row r="197" spans="8:8" x14ac:dyDescent="0.3">
      <c r="H197" s="15" t="s">
        <v>123</v>
      </c>
    </row>
  </sheetData>
  <autoFilter ref="A1:N26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85"/>
  <sheetViews>
    <sheetView topLeftCell="A27" zoomScale="85" zoomScaleNormal="85" workbookViewId="0">
      <selection activeCell="G21" sqref="G21"/>
    </sheetView>
  </sheetViews>
  <sheetFormatPr defaultColWidth="10.88671875" defaultRowHeight="14.4" x14ac:dyDescent="0.3"/>
  <cols>
    <col min="1" max="1" width="13.44140625" style="15" bestFit="1" customWidth="1"/>
    <col min="2" max="2" width="38.44140625" style="15" bestFit="1" customWidth="1"/>
    <col min="3" max="3" width="18" style="15" customWidth="1"/>
    <col min="4" max="4" width="14.6640625" style="15" customWidth="1"/>
    <col min="5" max="5" width="14.6640625" style="15" bestFit="1" customWidth="1"/>
    <col min="6" max="6" width="13.6640625" style="15" customWidth="1"/>
    <col min="7" max="9" width="18.6640625" style="15" customWidth="1"/>
    <col min="10" max="10" width="21.5546875" style="15" customWidth="1"/>
    <col min="11" max="11" width="14.6640625" style="15" customWidth="1"/>
    <col min="12" max="12" width="14.44140625" style="15" customWidth="1"/>
    <col min="13" max="13" width="10.88671875" style="15"/>
    <col min="14" max="14" width="29.88671875" style="51" customWidth="1"/>
    <col min="15" max="15" width="41.109375" style="15" customWidth="1"/>
    <col min="16" max="16384" width="10.88671875" style="15"/>
  </cols>
  <sheetData>
    <row r="1" spans="1:16" s="64" customFormat="1" ht="31.2" x14ac:dyDescent="0.3">
      <c r="A1" s="982" t="s">
        <v>43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6" s="64" customFormat="1" ht="18" x14ac:dyDescent="0.3">
      <c r="A2" s="983" t="s">
        <v>60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</row>
    <row r="3" spans="1:16" s="64" customFormat="1" ht="43.2" x14ac:dyDescent="0.3">
      <c r="A3" s="292" t="s">
        <v>0</v>
      </c>
      <c r="B3" s="293" t="s">
        <v>5</v>
      </c>
      <c r="C3" s="293" t="s">
        <v>10</v>
      </c>
      <c r="D3" s="294" t="s">
        <v>8</v>
      </c>
      <c r="E3" s="294" t="s">
        <v>13</v>
      </c>
      <c r="F3" s="295" t="s">
        <v>34</v>
      </c>
      <c r="G3" s="294" t="s">
        <v>40</v>
      </c>
      <c r="H3" s="294" t="s">
        <v>2</v>
      </c>
      <c r="I3" s="294" t="s">
        <v>3</v>
      </c>
      <c r="J3" s="293" t="s">
        <v>9</v>
      </c>
      <c r="K3" s="293" t="s">
        <v>1</v>
      </c>
      <c r="L3" s="293" t="s">
        <v>4</v>
      </c>
      <c r="M3" s="293" t="s">
        <v>12</v>
      </c>
      <c r="N3" s="295" t="s">
        <v>11</v>
      </c>
    </row>
    <row r="4" spans="1:16" s="64" customFormat="1" x14ac:dyDescent="0.3">
      <c r="A4" s="146">
        <v>45566</v>
      </c>
      <c r="B4" s="135" t="s">
        <v>342</v>
      </c>
      <c r="C4" s="135"/>
      <c r="D4" s="136"/>
      <c r="E4" s="290"/>
      <c r="F4" s="328"/>
      <c r="G4" s="389">
        <v>40000</v>
      </c>
      <c r="H4" s="329"/>
      <c r="I4" s="329"/>
      <c r="J4" s="330"/>
      <c r="K4" s="331"/>
      <c r="L4" s="331"/>
      <c r="M4" s="331"/>
      <c r="N4" s="332"/>
    </row>
    <row r="5" spans="1:16" s="887" customFormat="1" ht="18.75" customHeight="1" x14ac:dyDescent="0.3">
      <c r="A5" s="820">
        <v>45572</v>
      </c>
      <c r="B5" s="824" t="s">
        <v>109</v>
      </c>
      <c r="C5" s="824" t="s">
        <v>48</v>
      </c>
      <c r="D5" s="852" t="s">
        <v>14</v>
      </c>
      <c r="E5" s="834"/>
      <c r="F5" s="843">
        <v>190000</v>
      </c>
      <c r="G5" s="853">
        <f>G4-E5+F5</f>
        <v>230000</v>
      </c>
      <c r="H5" s="855"/>
      <c r="I5" s="856" t="s">
        <v>18</v>
      </c>
      <c r="J5" s="817" t="s">
        <v>358</v>
      </c>
      <c r="K5" s="858" t="s">
        <v>158</v>
      </c>
      <c r="L5" s="858" t="s">
        <v>57</v>
      </c>
      <c r="M5" s="886"/>
      <c r="N5" s="874"/>
    </row>
    <row r="6" spans="1:16" s="72" customFormat="1" x14ac:dyDescent="0.3">
      <c r="A6" s="137">
        <v>45572</v>
      </c>
      <c r="B6" s="81" t="s">
        <v>160</v>
      </c>
      <c r="C6" s="81" t="s">
        <v>113</v>
      </c>
      <c r="D6" s="144" t="s">
        <v>14</v>
      </c>
      <c r="E6" s="134">
        <v>50000</v>
      </c>
      <c r="F6" s="129"/>
      <c r="G6" s="129">
        <f t="shared" ref="G6:G37" si="0">G5-E6+F6</f>
        <v>180000</v>
      </c>
      <c r="H6" s="148" t="s">
        <v>41</v>
      </c>
      <c r="I6" s="392" t="s">
        <v>18</v>
      </c>
      <c r="J6" s="126" t="s">
        <v>693</v>
      </c>
      <c r="K6" s="788" t="s">
        <v>1069</v>
      </c>
      <c r="L6" s="81" t="s">
        <v>57</v>
      </c>
      <c r="M6" s="428"/>
      <c r="N6" s="405"/>
      <c r="O6" s="418"/>
      <c r="P6" s="418"/>
    </row>
    <row r="7" spans="1:16" x14ac:dyDescent="0.3">
      <c r="A7" s="137">
        <v>45572</v>
      </c>
      <c r="B7" s="81" t="s">
        <v>339</v>
      </c>
      <c r="C7" s="81" t="s">
        <v>113</v>
      </c>
      <c r="D7" s="144" t="s">
        <v>176</v>
      </c>
      <c r="E7" s="142">
        <v>20000</v>
      </c>
      <c r="F7" s="129"/>
      <c r="G7" s="129">
        <f t="shared" si="0"/>
        <v>160000</v>
      </c>
      <c r="H7" s="148" t="s">
        <v>163</v>
      </c>
      <c r="I7" s="392" t="s">
        <v>18</v>
      </c>
      <c r="J7" s="126" t="s">
        <v>693</v>
      </c>
      <c r="K7" s="788" t="s">
        <v>1069</v>
      </c>
      <c r="L7" s="126" t="s">
        <v>57</v>
      </c>
      <c r="M7" s="126"/>
      <c r="N7" s="81"/>
      <c r="O7" s="80"/>
      <c r="P7" s="80"/>
    </row>
    <row r="8" spans="1:16" x14ac:dyDescent="0.3">
      <c r="A8" s="137">
        <v>45538</v>
      </c>
      <c r="B8" s="81" t="s">
        <v>337</v>
      </c>
      <c r="C8" s="81" t="s">
        <v>113</v>
      </c>
      <c r="D8" s="144" t="s">
        <v>14</v>
      </c>
      <c r="E8" s="350">
        <v>30000</v>
      </c>
      <c r="F8" s="128"/>
      <c r="G8" s="129">
        <f t="shared" si="0"/>
        <v>130000</v>
      </c>
      <c r="H8" s="148" t="s">
        <v>196</v>
      </c>
      <c r="I8" s="392" t="s">
        <v>18</v>
      </c>
      <c r="J8" s="126" t="s">
        <v>693</v>
      </c>
      <c r="K8" s="788" t="s">
        <v>1069</v>
      </c>
      <c r="L8" s="126" t="s">
        <v>57</v>
      </c>
      <c r="M8" s="126"/>
      <c r="N8" s="81"/>
      <c r="O8" s="80"/>
      <c r="P8" s="80"/>
    </row>
    <row r="9" spans="1:16" x14ac:dyDescent="0.3">
      <c r="A9" s="137">
        <v>45572</v>
      </c>
      <c r="B9" s="81" t="s">
        <v>161</v>
      </c>
      <c r="C9" s="81" t="s">
        <v>113</v>
      </c>
      <c r="D9" s="144" t="s">
        <v>117</v>
      </c>
      <c r="E9" s="134">
        <v>25000</v>
      </c>
      <c r="F9" s="129"/>
      <c r="G9" s="129">
        <f t="shared" si="0"/>
        <v>105000</v>
      </c>
      <c r="H9" s="430" t="s">
        <v>148</v>
      </c>
      <c r="I9" s="392" t="s">
        <v>18</v>
      </c>
      <c r="J9" s="126" t="s">
        <v>693</v>
      </c>
      <c r="K9" s="788" t="s">
        <v>1069</v>
      </c>
      <c r="L9" s="126" t="s">
        <v>57</v>
      </c>
      <c r="M9" s="126"/>
      <c r="N9" s="81"/>
      <c r="O9" s="80"/>
      <c r="P9" s="80"/>
    </row>
    <row r="10" spans="1:16" x14ac:dyDescent="0.3">
      <c r="A10" s="137">
        <v>45572</v>
      </c>
      <c r="B10" s="81" t="s">
        <v>338</v>
      </c>
      <c r="C10" s="81" t="s">
        <v>113</v>
      </c>
      <c r="D10" s="144" t="s">
        <v>117</v>
      </c>
      <c r="E10" s="134">
        <v>25000</v>
      </c>
      <c r="F10" s="129"/>
      <c r="G10" s="129">
        <f t="shared" si="0"/>
        <v>80000</v>
      </c>
      <c r="H10" s="702" t="s">
        <v>123</v>
      </c>
      <c r="I10" s="392" t="s">
        <v>18</v>
      </c>
      <c r="J10" s="126" t="s">
        <v>693</v>
      </c>
      <c r="K10" s="788" t="s">
        <v>1069</v>
      </c>
      <c r="L10" s="126" t="s">
        <v>57</v>
      </c>
      <c r="M10" s="126"/>
      <c r="N10" s="81"/>
      <c r="O10" s="80"/>
      <c r="P10" s="80"/>
    </row>
    <row r="11" spans="1:16" x14ac:dyDescent="0.3">
      <c r="A11" s="137">
        <v>45572</v>
      </c>
      <c r="B11" s="81" t="s">
        <v>340</v>
      </c>
      <c r="C11" s="81" t="s">
        <v>113</v>
      </c>
      <c r="D11" s="144" t="s">
        <v>176</v>
      </c>
      <c r="E11" s="134">
        <v>20000</v>
      </c>
      <c r="F11" s="129"/>
      <c r="G11" s="129">
        <f t="shared" si="0"/>
        <v>60000</v>
      </c>
      <c r="H11" s="148" t="s">
        <v>220</v>
      </c>
      <c r="I11" s="392" t="s">
        <v>18</v>
      </c>
      <c r="J11" s="126" t="s">
        <v>693</v>
      </c>
      <c r="K11" s="788" t="s">
        <v>1069</v>
      </c>
      <c r="L11" s="126" t="s">
        <v>57</v>
      </c>
      <c r="M11" s="126"/>
      <c r="N11" s="81"/>
      <c r="O11" s="80"/>
      <c r="P11" s="80"/>
    </row>
    <row r="12" spans="1:16" x14ac:dyDescent="0.3">
      <c r="A12" s="137">
        <v>45572</v>
      </c>
      <c r="B12" s="81" t="s">
        <v>341</v>
      </c>
      <c r="C12" s="81" t="s">
        <v>113</v>
      </c>
      <c r="D12" s="144" t="s">
        <v>176</v>
      </c>
      <c r="E12" s="142">
        <v>20000</v>
      </c>
      <c r="F12" s="129"/>
      <c r="G12" s="128">
        <f t="shared" si="0"/>
        <v>40000</v>
      </c>
      <c r="H12" s="148" t="s">
        <v>183</v>
      </c>
      <c r="I12" s="392" t="s">
        <v>18</v>
      </c>
      <c r="J12" s="126" t="s">
        <v>693</v>
      </c>
      <c r="K12" s="788" t="s">
        <v>1069</v>
      </c>
      <c r="L12" s="126" t="s">
        <v>57</v>
      </c>
      <c r="M12" s="126"/>
      <c r="N12" s="81"/>
      <c r="O12" s="80"/>
      <c r="P12" s="80"/>
    </row>
    <row r="13" spans="1:16" s="837" customFormat="1" x14ac:dyDescent="0.3">
      <c r="A13" s="820">
        <v>45580</v>
      </c>
      <c r="B13" s="824" t="s">
        <v>109</v>
      </c>
      <c r="C13" s="824" t="s">
        <v>48</v>
      </c>
      <c r="D13" s="852" t="s">
        <v>14</v>
      </c>
      <c r="E13" s="853"/>
      <c r="F13" s="844">
        <v>160000</v>
      </c>
      <c r="G13" s="854">
        <f t="shared" si="0"/>
        <v>200000</v>
      </c>
      <c r="H13" s="855" t="s">
        <v>63</v>
      </c>
      <c r="I13" s="856" t="s">
        <v>18</v>
      </c>
      <c r="J13" s="857" t="s">
        <v>555</v>
      </c>
      <c r="K13" s="788" t="s">
        <v>1069</v>
      </c>
      <c r="L13" s="817" t="s">
        <v>57</v>
      </c>
      <c r="M13" s="817"/>
      <c r="N13" s="824"/>
    </row>
    <row r="14" spans="1:16" x14ac:dyDescent="0.3">
      <c r="A14" s="137">
        <v>45580</v>
      </c>
      <c r="B14" s="81" t="s">
        <v>160</v>
      </c>
      <c r="C14" s="81" t="s">
        <v>567</v>
      </c>
      <c r="D14" s="144" t="s">
        <v>14</v>
      </c>
      <c r="E14" s="134">
        <v>40000</v>
      </c>
      <c r="F14" s="129"/>
      <c r="G14" s="128">
        <f t="shared" si="0"/>
        <v>160000</v>
      </c>
      <c r="H14" s="430" t="s">
        <v>41</v>
      </c>
      <c r="I14" s="392" t="s">
        <v>18</v>
      </c>
      <c r="J14" s="661" t="s">
        <v>705</v>
      </c>
      <c r="K14" s="788" t="s">
        <v>1069</v>
      </c>
      <c r="L14" s="126" t="s">
        <v>57</v>
      </c>
      <c r="M14" s="126"/>
      <c r="N14" s="81"/>
      <c r="O14" s="80"/>
      <c r="P14" s="80"/>
    </row>
    <row r="15" spans="1:16" x14ac:dyDescent="0.3">
      <c r="A15" s="137">
        <v>45580</v>
      </c>
      <c r="B15" s="81" t="s">
        <v>475</v>
      </c>
      <c r="C15" s="81" t="s">
        <v>113</v>
      </c>
      <c r="D15" s="144" t="s">
        <v>14</v>
      </c>
      <c r="E15" s="129">
        <v>30000</v>
      </c>
      <c r="F15" s="129"/>
      <c r="G15" s="128">
        <f t="shared" si="0"/>
        <v>130000</v>
      </c>
      <c r="H15" s="430" t="s">
        <v>196</v>
      </c>
      <c r="I15" s="392" t="s">
        <v>18</v>
      </c>
      <c r="J15" s="661" t="s">
        <v>705</v>
      </c>
      <c r="K15" s="788" t="s">
        <v>1069</v>
      </c>
      <c r="L15" s="126" t="s">
        <v>57</v>
      </c>
      <c r="M15" s="126"/>
      <c r="N15" s="81"/>
      <c r="O15" s="80"/>
      <c r="P15" s="80"/>
    </row>
    <row r="16" spans="1:16" x14ac:dyDescent="0.3">
      <c r="A16" s="137">
        <v>45580</v>
      </c>
      <c r="B16" s="81" t="s">
        <v>339</v>
      </c>
      <c r="C16" s="81" t="s">
        <v>113</v>
      </c>
      <c r="D16" s="144" t="s">
        <v>176</v>
      </c>
      <c r="E16" s="129">
        <v>20000</v>
      </c>
      <c r="F16" s="129"/>
      <c r="G16" s="128">
        <f t="shared" si="0"/>
        <v>110000</v>
      </c>
      <c r="H16" s="430" t="s">
        <v>163</v>
      </c>
      <c r="I16" s="392" t="s">
        <v>18</v>
      </c>
      <c r="J16" s="661" t="s">
        <v>705</v>
      </c>
      <c r="K16" s="788" t="s">
        <v>1069</v>
      </c>
      <c r="L16" s="126" t="s">
        <v>57</v>
      </c>
      <c r="M16" s="126"/>
      <c r="N16" s="81"/>
      <c r="O16" s="80"/>
      <c r="P16" s="80"/>
    </row>
    <row r="17" spans="1:16" x14ac:dyDescent="0.3">
      <c r="A17" s="137">
        <v>45580</v>
      </c>
      <c r="B17" s="81" t="s">
        <v>161</v>
      </c>
      <c r="C17" s="81" t="s">
        <v>113</v>
      </c>
      <c r="D17" s="144" t="s">
        <v>117</v>
      </c>
      <c r="E17" s="129">
        <v>25000</v>
      </c>
      <c r="F17" s="129"/>
      <c r="G17" s="128">
        <f t="shared" si="0"/>
        <v>85000</v>
      </c>
      <c r="H17" s="430" t="s">
        <v>148</v>
      </c>
      <c r="I17" s="392" t="s">
        <v>18</v>
      </c>
      <c r="J17" s="661" t="s">
        <v>705</v>
      </c>
      <c r="K17" s="788" t="s">
        <v>1069</v>
      </c>
      <c r="L17" s="126" t="s">
        <v>57</v>
      </c>
      <c r="M17" s="126"/>
      <c r="N17" s="81"/>
      <c r="O17" s="80"/>
      <c r="P17" s="80"/>
    </row>
    <row r="18" spans="1:16" s="80" customFormat="1" x14ac:dyDescent="0.3">
      <c r="A18" s="137">
        <v>45580</v>
      </c>
      <c r="B18" s="81" t="s">
        <v>338</v>
      </c>
      <c r="C18" s="81" t="s">
        <v>113</v>
      </c>
      <c r="D18" s="144" t="s">
        <v>117</v>
      </c>
      <c r="E18" s="129">
        <v>25000</v>
      </c>
      <c r="F18" s="129"/>
      <c r="G18" s="128">
        <f t="shared" si="0"/>
        <v>60000</v>
      </c>
      <c r="H18" s="862" t="s">
        <v>123</v>
      </c>
      <c r="I18" s="392" t="s">
        <v>18</v>
      </c>
      <c r="J18" s="661" t="s">
        <v>705</v>
      </c>
      <c r="K18" s="788" t="s">
        <v>1069</v>
      </c>
      <c r="L18" s="126" t="s">
        <v>57</v>
      </c>
      <c r="M18" s="795"/>
      <c r="N18" s="830"/>
    </row>
    <row r="19" spans="1:16" x14ac:dyDescent="0.3">
      <c r="A19" s="137">
        <v>45580</v>
      </c>
      <c r="B19" s="81" t="s">
        <v>340</v>
      </c>
      <c r="C19" s="81" t="s">
        <v>113</v>
      </c>
      <c r="D19" s="144" t="s">
        <v>176</v>
      </c>
      <c r="E19" s="129">
        <v>20000</v>
      </c>
      <c r="F19" s="129"/>
      <c r="G19" s="128">
        <f t="shared" si="0"/>
        <v>40000</v>
      </c>
      <c r="H19" s="430" t="s">
        <v>220</v>
      </c>
      <c r="I19" s="392" t="s">
        <v>18</v>
      </c>
      <c r="J19" s="661" t="s">
        <v>705</v>
      </c>
      <c r="K19" s="788" t="s">
        <v>1069</v>
      </c>
      <c r="L19" s="126" t="s">
        <v>57</v>
      </c>
      <c r="M19" s="126"/>
      <c r="N19" s="81"/>
      <c r="O19" s="80"/>
      <c r="P19" s="80"/>
    </row>
    <row r="20" spans="1:16" s="80" customFormat="1" x14ac:dyDescent="0.3">
      <c r="A20" s="137">
        <v>45580</v>
      </c>
      <c r="B20" s="81" t="s">
        <v>566</v>
      </c>
      <c r="C20" s="81" t="s">
        <v>113</v>
      </c>
      <c r="D20" s="144" t="s">
        <v>14</v>
      </c>
      <c r="E20" s="129">
        <v>50000</v>
      </c>
      <c r="F20" s="129"/>
      <c r="G20" s="128">
        <f t="shared" si="0"/>
        <v>-10000</v>
      </c>
      <c r="H20" s="430" t="s">
        <v>149</v>
      </c>
      <c r="I20" s="392" t="s">
        <v>18</v>
      </c>
      <c r="J20" s="661" t="s">
        <v>705</v>
      </c>
      <c r="K20" s="788" t="s">
        <v>1069</v>
      </c>
      <c r="L20" s="126" t="s">
        <v>57</v>
      </c>
      <c r="M20" s="126"/>
      <c r="N20" s="81"/>
    </row>
    <row r="21" spans="1:16" s="837" customFormat="1" x14ac:dyDescent="0.3">
      <c r="A21" s="820">
        <v>45586</v>
      </c>
      <c r="B21" s="824" t="s">
        <v>109</v>
      </c>
      <c r="C21" s="824" t="s">
        <v>48</v>
      </c>
      <c r="D21" s="852" t="s">
        <v>14</v>
      </c>
      <c r="E21" s="844"/>
      <c r="F21" s="844">
        <v>180000</v>
      </c>
      <c r="G21" s="128">
        <f t="shared" si="0"/>
        <v>170000</v>
      </c>
      <c r="H21" s="888"/>
      <c r="I21" s="856" t="s">
        <v>18</v>
      </c>
      <c r="J21" s="818" t="s">
        <v>557</v>
      </c>
      <c r="K21" s="788" t="s">
        <v>1069</v>
      </c>
      <c r="L21" s="817" t="s">
        <v>57</v>
      </c>
      <c r="M21" s="817"/>
      <c r="N21" s="824"/>
    </row>
    <row r="22" spans="1:16" x14ac:dyDescent="0.3">
      <c r="A22" s="137">
        <v>45586</v>
      </c>
      <c r="B22" s="81" t="s">
        <v>160</v>
      </c>
      <c r="C22" s="81" t="s">
        <v>113</v>
      </c>
      <c r="D22" s="144" t="s">
        <v>14</v>
      </c>
      <c r="E22" s="129">
        <v>50000</v>
      </c>
      <c r="F22" s="129"/>
      <c r="G22" s="128">
        <f t="shared" si="0"/>
        <v>120000</v>
      </c>
      <c r="H22" s="430" t="s">
        <v>41</v>
      </c>
      <c r="I22" s="392" t="s">
        <v>18</v>
      </c>
      <c r="J22" s="303" t="s">
        <v>714</v>
      </c>
      <c r="K22" s="788" t="s">
        <v>1069</v>
      </c>
      <c r="L22" s="126" t="s">
        <v>57</v>
      </c>
      <c r="M22" s="126"/>
      <c r="N22" s="81"/>
      <c r="O22" s="80"/>
      <c r="P22" s="80"/>
    </row>
    <row r="23" spans="1:16" s="80" customFormat="1" x14ac:dyDescent="0.3">
      <c r="A23" s="137">
        <v>45586</v>
      </c>
      <c r="B23" s="81" t="s">
        <v>475</v>
      </c>
      <c r="C23" s="81" t="s">
        <v>113</v>
      </c>
      <c r="D23" s="144" t="s">
        <v>14</v>
      </c>
      <c r="E23" s="129">
        <v>30000</v>
      </c>
      <c r="F23" s="851"/>
      <c r="G23" s="128">
        <f t="shared" si="0"/>
        <v>90000</v>
      </c>
      <c r="H23" s="430" t="s">
        <v>196</v>
      </c>
      <c r="I23" s="392" t="s">
        <v>18</v>
      </c>
      <c r="J23" s="303" t="s">
        <v>714</v>
      </c>
      <c r="K23" s="788" t="s">
        <v>1069</v>
      </c>
      <c r="L23" s="126" t="s">
        <v>57</v>
      </c>
      <c r="M23" s="795"/>
      <c r="N23" s="830"/>
    </row>
    <row r="24" spans="1:16" x14ac:dyDescent="0.3">
      <c r="A24" s="137">
        <v>45587</v>
      </c>
      <c r="B24" s="81" t="s">
        <v>339</v>
      </c>
      <c r="C24" s="81" t="s">
        <v>113</v>
      </c>
      <c r="D24" s="144" t="s">
        <v>176</v>
      </c>
      <c r="E24" s="129">
        <v>20000</v>
      </c>
      <c r="F24" s="129"/>
      <c r="G24" s="128">
        <f t="shared" si="0"/>
        <v>70000</v>
      </c>
      <c r="H24" s="430" t="s">
        <v>163</v>
      </c>
      <c r="I24" s="392" t="s">
        <v>18</v>
      </c>
      <c r="J24" s="303" t="s">
        <v>714</v>
      </c>
      <c r="K24" s="788" t="s">
        <v>1069</v>
      </c>
      <c r="L24" s="126" t="s">
        <v>57</v>
      </c>
      <c r="M24" s="126"/>
      <c r="N24" s="81"/>
      <c r="O24" s="80"/>
      <c r="P24" s="80"/>
    </row>
    <row r="25" spans="1:16" x14ac:dyDescent="0.3">
      <c r="A25" s="137">
        <v>45586</v>
      </c>
      <c r="B25" s="81" t="s">
        <v>340</v>
      </c>
      <c r="C25" s="81" t="s">
        <v>113</v>
      </c>
      <c r="D25" s="144" t="s">
        <v>176</v>
      </c>
      <c r="E25" s="129">
        <v>20000</v>
      </c>
      <c r="F25" s="129"/>
      <c r="G25" s="128">
        <f t="shared" si="0"/>
        <v>50000</v>
      </c>
      <c r="H25" s="430" t="s">
        <v>220</v>
      </c>
      <c r="I25" s="392" t="s">
        <v>18</v>
      </c>
      <c r="J25" s="303" t="s">
        <v>714</v>
      </c>
      <c r="K25" s="788" t="s">
        <v>1069</v>
      </c>
      <c r="L25" s="126" t="s">
        <v>57</v>
      </c>
      <c r="M25" s="126"/>
      <c r="N25" s="81"/>
      <c r="O25" s="80"/>
      <c r="P25" s="80"/>
    </row>
    <row r="26" spans="1:16" x14ac:dyDescent="0.3">
      <c r="A26" s="137">
        <v>45586</v>
      </c>
      <c r="B26" s="81" t="s">
        <v>161</v>
      </c>
      <c r="C26" s="81" t="s">
        <v>113</v>
      </c>
      <c r="D26" s="144" t="s">
        <v>117</v>
      </c>
      <c r="E26" s="129">
        <v>25000</v>
      </c>
      <c r="F26" s="129"/>
      <c r="G26" s="128">
        <f t="shared" si="0"/>
        <v>25000</v>
      </c>
      <c r="H26" s="430" t="s">
        <v>148</v>
      </c>
      <c r="I26" s="392" t="s">
        <v>18</v>
      </c>
      <c r="J26" s="303" t="s">
        <v>714</v>
      </c>
      <c r="K26" s="788" t="s">
        <v>1069</v>
      </c>
      <c r="L26" s="126" t="s">
        <v>57</v>
      </c>
      <c r="M26" s="126"/>
      <c r="N26" s="81"/>
      <c r="O26" s="80"/>
      <c r="P26" s="80"/>
    </row>
    <row r="27" spans="1:16" x14ac:dyDescent="0.3">
      <c r="A27" s="137">
        <v>45586</v>
      </c>
      <c r="B27" s="81" t="s">
        <v>338</v>
      </c>
      <c r="C27" s="81" t="s">
        <v>113</v>
      </c>
      <c r="D27" s="144" t="s">
        <v>117</v>
      </c>
      <c r="E27" s="129">
        <v>25000</v>
      </c>
      <c r="F27" s="129"/>
      <c r="G27" s="128">
        <f t="shared" si="0"/>
        <v>0</v>
      </c>
      <c r="H27" s="430" t="s">
        <v>123</v>
      </c>
      <c r="I27" s="392" t="s">
        <v>18</v>
      </c>
      <c r="J27" s="303" t="s">
        <v>714</v>
      </c>
      <c r="K27" s="788" t="s">
        <v>1069</v>
      </c>
      <c r="L27" s="126" t="s">
        <v>57</v>
      </c>
      <c r="M27" s="126"/>
      <c r="N27" s="81"/>
      <c r="O27" s="80"/>
      <c r="P27" s="80"/>
    </row>
    <row r="28" spans="1:16" s="837" customFormat="1" x14ac:dyDescent="0.3">
      <c r="A28" s="820">
        <v>45594</v>
      </c>
      <c r="B28" s="824" t="s">
        <v>109</v>
      </c>
      <c r="C28" s="824" t="s">
        <v>48</v>
      </c>
      <c r="D28" s="852" t="s">
        <v>14</v>
      </c>
      <c r="E28" s="844"/>
      <c r="F28" s="844">
        <v>220000</v>
      </c>
      <c r="G28" s="128">
        <f t="shared" si="0"/>
        <v>220000</v>
      </c>
      <c r="H28" s="888"/>
      <c r="I28" s="856" t="s">
        <v>18</v>
      </c>
      <c r="J28" s="802" t="s">
        <v>905</v>
      </c>
      <c r="K28" s="788" t="s">
        <v>1069</v>
      </c>
      <c r="L28" s="817" t="s">
        <v>57</v>
      </c>
      <c r="M28" s="817"/>
      <c r="N28" s="824"/>
    </row>
    <row r="29" spans="1:16" x14ac:dyDescent="0.3">
      <c r="A29" s="137">
        <v>45594</v>
      </c>
      <c r="B29" s="81" t="s">
        <v>160</v>
      </c>
      <c r="C29" s="81" t="s">
        <v>113</v>
      </c>
      <c r="D29" s="144" t="s">
        <v>14</v>
      </c>
      <c r="E29" s="129">
        <v>50000</v>
      </c>
      <c r="F29" s="129"/>
      <c r="G29" s="128">
        <f t="shared" si="0"/>
        <v>170000</v>
      </c>
      <c r="H29" s="430" t="s">
        <v>41</v>
      </c>
      <c r="I29" s="392" t="s">
        <v>18</v>
      </c>
      <c r="J29" s="303" t="s">
        <v>938</v>
      </c>
      <c r="K29" s="788" t="s">
        <v>1069</v>
      </c>
      <c r="L29" s="126" t="s">
        <v>57</v>
      </c>
      <c r="M29" s="126"/>
      <c r="N29" s="81"/>
      <c r="O29" s="80"/>
      <c r="P29" s="80"/>
    </row>
    <row r="30" spans="1:16" x14ac:dyDescent="0.3">
      <c r="A30" s="137">
        <v>45594</v>
      </c>
      <c r="B30" s="81" t="s">
        <v>475</v>
      </c>
      <c r="C30" s="81" t="s">
        <v>113</v>
      </c>
      <c r="D30" s="144" t="s">
        <v>14</v>
      </c>
      <c r="E30" s="129">
        <v>30000</v>
      </c>
      <c r="F30" s="129"/>
      <c r="G30" s="128">
        <f t="shared" si="0"/>
        <v>140000</v>
      </c>
      <c r="H30" s="430" t="s">
        <v>196</v>
      </c>
      <c r="I30" s="392" t="s">
        <v>18</v>
      </c>
      <c r="J30" s="303" t="s">
        <v>938</v>
      </c>
      <c r="K30" s="788" t="s">
        <v>1069</v>
      </c>
      <c r="L30" s="126" t="s">
        <v>57</v>
      </c>
      <c r="M30" s="126"/>
      <c r="N30" s="81"/>
      <c r="O30" s="80"/>
      <c r="P30" s="80"/>
    </row>
    <row r="31" spans="1:16" x14ac:dyDescent="0.3">
      <c r="A31" s="137">
        <v>45594</v>
      </c>
      <c r="B31" s="81" t="s">
        <v>339</v>
      </c>
      <c r="C31" s="81" t="s">
        <v>113</v>
      </c>
      <c r="D31" s="144" t="s">
        <v>176</v>
      </c>
      <c r="E31" s="129">
        <v>20000</v>
      </c>
      <c r="F31" s="129"/>
      <c r="G31" s="128">
        <f t="shared" si="0"/>
        <v>120000</v>
      </c>
      <c r="H31" s="430" t="s">
        <v>163</v>
      </c>
      <c r="I31" s="392" t="s">
        <v>18</v>
      </c>
      <c r="J31" s="303" t="s">
        <v>938</v>
      </c>
      <c r="K31" s="788" t="s">
        <v>1069</v>
      </c>
      <c r="L31" s="126" t="s">
        <v>57</v>
      </c>
      <c r="M31" s="126"/>
      <c r="N31" s="81"/>
      <c r="O31" s="80"/>
      <c r="P31" s="80"/>
    </row>
    <row r="32" spans="1:16" x14ac:dyDescent="0.3">
      <c r="A32" s="137">
        <v>45594</v>
      </c>
      <c r="B32" s="81" t="s">
        <v>340</v>
      </c>
      <c r="C32" s="81" t="s">
        <v>113</v>
      </c>
      <c r="D32" s="144" t="s">
        <v>176</v>
      </c>
      <c r="E32" s="129">
        <v>20000</v>
      </c>
      <c r="F32" s="129"/>
      <c r="G32" s="128">
        <f t="shared" si="0"/>
        <v>100000</v>
      </c>
      <c r="H32" s="430" t="s">
        <v>220</v>
      </c>
      <c r="I32" s="392" t="s">
        <v>18</v>
      </c>
      <c r="J32" s="303" t="s">
        <v>938</v>
      </c>
      <c r="K32" s="788" t="s">
        <v>1069</v>
      </c>
      <c r="L32" s="126" t="s">
        <v>57</v>
      </c>
      <c r="M32" s="126"/>
      <c r="N32" s="81"/>
      <c r="O32" s="80"/>
      <c r="P32" s="80"/>
    </row>
    <row r="33" spans="1:16" x14ac:dyDescent="0.3">
      <c r="A33" s="137">
        <v>45594</v>
      </c>
      <c r="B33" s="81" t="s">
        <v>161</v>
      </c>
      <c r="C33" s="81" t="s">
        <v>113</v>
      </c>
      <c r="D33" s="144" t="s">
        <v>117</v>
      </c>
      <c r="E33" s="129">
        <v>25000</v>
      </c>
      <c r="F33" s="129"/>
      <c r="G33" s="128">
        <f t="shared" si="0"/>
        <v>75000</v>
      </c>
      <c r="H33" s="430" t="s">
        <v>148</v>
      </c>
      <c r="I33" s="392" t="s">
        <v>18</v>
      </c>
      <c r="J33" s="303" t="s">
        <v>938</v>
      </c>
      <c r="K33" s="788" t="s">
        <v>1069</v>
      </c>
      <c r="L33" s="126" t="s">
        <v>57</v>
      </c>
      <c r="M33" s="126"/>
      <c r="N33" s="81"/>
      <c r="O33" s="80"/>
      <c r="P33" s="80"/>
    </row>
    <row r="34" spans="1:16" x14ac:dyDescent="0.3">
      <c r="A34" s="137">
        <v>45594</v>
      </c>
      <c r="B34" s="81" t="s">
        <v>338</v>
      </c>
      <c r="C34" s="81" t="s">
        <v>113</v>
      </c>
      <c r="D34" s="144" t="s">
        <v>117</v>
      </c>
      <c r="E34" s="129">
        <v>25000</v>
      </c>
      <c r="F34" s="129"/>
      <c r="G34" s="128">
        <f t="shared" si="0"/>
        <v>50000</v>
      </c>
      <c r="H34" s="430" t="s">
        <v>123</v>
      </c>
      <c r="I34" s="392" t="s">
        <v>18</v>
      </c>
      <c r="J34" s="303" t="s">
        <v>938</v>
      </c>
      <c r="K34" s="788" t="s">
        <v>1069</v>
      </c>
      <c r="L34" s="126" t="s">
        <v>57</v>
      </c>
      <c r="M34" s="126"/>
      <c r="N34" s="81"/>
      <c r="O34" s="80"/>
      <c r="P34" s="80"/>
    </row>
    <row r="35" spans="1:16" x14ac:dyDescent="0.3">
      <c r="A35" s="137">
        <v>45594</v>
      </c>
      <c r="B35" s="81" t="s">
        <v>758</v>
      </c>
      <c r="C35" s="81" t="s">
        <v>113</v>
      </c>
      <c r="D35" s="144" t="s">
        <v>117</v>
      </c>
      <c r="E35" s="129">
        <v>25000</v>
      </c>
      <c r="F35" s="129"/>
      <c r="G35" s="128">
        <f t="shared" si="0"/>
        <v>25000</v>
      </c>
      <c r="H35" s="430" t="s">
        <v>744</v>
      </c>
      <c r="I35" s="392" t="s">
        <v>18</v>
      </c>
      <c r="J35" s="303" t="s">
        <v>938</v>
      </c>
      <c r="K35" s="788" t="s">
        <v>1069</v>
      </c>
      <c r="L35" s="126" t="s">
        <v>57</v>
      </c>
      <c r="M35" s="126"/>
      <c r="N35" s="81"/>
      <c r="O35" s="80"/>
      <c r="P35" s="80"/>
    </row>
    <row r="36" spans="1:16" x14ac:dyDescent="0.3">
      <c r="A36" s="137">
        <v>45594</v>
      </c>
      <c r="B36" s="81" t="s">
        <v>759</v>
      </c>
      <c r="C36" s="81" t="s">
        <v>113</v>
      </c>
      <c r="D36" s="144" t="s">
        <v>117</v>
      </c>
      <c r="E36" s="129">
        <v>25000</v>
      </c>
      <c r="F36" s="129"/>
      <c r="G36" s="128">
        <f t="shared" si="0"/>
        <v>0</v>
      </c>
      <c r="H36" s="430" t="s">
        <v>742</v>
      </c>
      <c r="I36" s="392" t="s">
        <v>18</v>
      </c>
      <c r="J36" s="303" t="s">
        <v>938</v>
      </c>
      <c r="K36" s="788" t="s">
        <v>1069</v>
      </c>
      <c r="L36" s="126" t="s">
        <v>57</v>
      </c>
      <c r="M36" s="126"/>
      <c r="N36" s="81"/>
      <c r="O36" s="80"/>
      <c r="P36" s="80"/>
    </row>
    <row r="37" spans="1:16" s="837" customFormat="1" x14ac:dyDescent="0.3">
      <c r="A37" s="820">
        <v>45596</v>
      </c>
      <c r="B37" s="824" t="s">
        <v>109</v>
      </c>
      <c r="C37" s="892" t="s">
        <v>48</v>
      </c>
      <c r="D37" s="893" t="s">
        <v>14</v>
      </c>
      <c r="E37" s="844"/>
      <c r="F37" s="844">
        <v>80000</v>
      </c>
      <c r="G37" s="128">
        <f t="shared" si="0"/>
        <v>80000</v>
      </c>
      <c r="H37" s="894"/>
      <c r="I37" s="856" t="s">
        <v>18</v>
      </c>
      <c r="J37" s="818" t="s">
        <v>1065</v>
      </c>
      <c r="K37" s="858"/>
      <c r="L37" s="817"/>
      <c r="M37" s="817"/>
      <c r="N37" s="824"/>
    </row>
    <row r="38" spans="1:16" x14ac:dyDescent="0.3">
      <c r="A38" s="137">
        <v>45596</v>
      </c>
      <c r="B38" s="81" t="s">
        <v>566</v>
      </c>
      <c r="C38" s="889" t="s">
        <v>113</v>
      </c>
      <c r="D38" s="890" t="s">
        <v>14</v>
      </c>
      <c r="E38" s="129">
        <v>60000</v>
      </c>
      <c r="F38" s="129"/>
      <c r="G38" s="128">
        <f t="shared" ref="G38:G39" si="1">G37-E38+F38</f>
        <v>20000</v>
      </c>
      <c r="H38" s="891" t="s">
        <v>149</v>
      </c>
      <c r="I38" s="392" t="s">
        <v>18</v>
      </c>
      <c r="J38" s="303" t="s">
        <v>1057</v>
      </c>
      <c r="K38" s="637"/>
      <c r="L38" s="126"/>
      <c r="M38" s="126"/>
      <c r="N38" s="81"/>
      <c r="O38" s="80"/>
      <c r="P38" s="80"/>
    </row>
    <row r="39" spans="1:16" ht="15" thickBot="1" x14ac:dyDescent="0.35">
      <c r="A39" s="137">
        <v>45596</v>
      </c>
      <c r="B39" s="81" t="s">
        <v>940</v>
      </c>
      <c r="C39" s="889" t="s">
        <v>113</v>
      </c>
      <c r="D39" s="890" t="s">
        <v>14</v>
      </c>
      <c r="E39" s="129">
        <v>20000</v>
      </c>
      <c r="F39" s="129"/>
      <c r="G39" s="128">
        <f t="shared" si="1"/>
        <v>0</v>
      </c>
      <c r="H39" s="891" t="s">
        <v>149</v>
      </c>
      <c r="I39" s="392" t="s">
        <v>18</v>
      </c>
      <c r="J39" s="303" t="s">
        <v>1057</v>
      </c>
      <c r="K39" s="637"/>
      <c r="L39" s="126"/>
      <c r="M39" s="126"/>
      <c r="N39" s="81"/>
      <c r="O39" s="80"/>
      <c r="P39" s="80"/>
    </row>
    <row r="40" spans="1:16" ht="15" thickBot="1" x14ac:dyDescent="0.35">
      <c r="A40" s="93"/>
      <c r="B40" s="81"/>
      <c r="C40" s="345"/>
      <c r="D40" s="362"/>
      <c r="E40" s="399">
        <f>SUM(E5:E39)</f>
        <v>870000</v>
      </c>
      <c r="F40" s="400">
        <f>SUM(F5:F39)+G4</f>
        <v>870000</v>
      </c>
      <c r="G40" s="918">
        <f>F40-E40</f>
        <v>0</v>
      </c>
      <c r="H40" s="345"/>
      <c r="I40" s="392"/>
      <c r="J40" s="149"/>
      <c r="K40" s="126"/>
      <c r="L40" s="126"/>
      <c r="M40" s="126"/>
      <c r="N40" s="81"/>
    </row>
    <row r="41" spans="1:16" x14ac:dyDescent="0.3">
      <c r="A41" s="319" t="s">
        <v>102</v>
      </c>
      <c r="B41" t="s">
        <v>105</v>
      </c>
      <c r="C41" s="126"/>
      <c r="D41" s="132"/>
      <c r="E41" s="140"/>
      <c r="F41" s="140"/>
      <c r="G41" s="351"/>
      <c r="H41" s="430"/>
      <c r="I41" s="126"/>
      <c r="J41" s="149"/>
      <c r="K41" s="126"/>
      <c r="L41" s="126"/>
      <c r="M41" s="126"/>
      <c r="N41" s="81"/>
    </row>
    <row r="42" spans="1:16" x14ac:dyDescent="0.3">
      <c r="A42" s="143" t="s">
        <v>63</v>
      </c>
      <c r="B42" s="320"/>
      <c r="C42" s="126"/>
      <c r="D42" s="333"/>
      <c r="E42" s="334"/>
      <c r="F42" s="402"/>
      <c r="G42" s="128"/>
      <c r="H42" s="430"/>
      <c r="I42" s="126"/>
      <c r="J42" s="149"/>
      <c r="K42" s="126"/>
      <c r="L42" s="126"/>
      <c r="M42" s="321"/>
      <c r="N42" s="322"/>
    </row>
    <row r="43" spans="1:16" x14ac:dyDescent="0.3">
      <c r="A43" s="143" t="s">
        <v>163</v>
      </c>
      <c r="B43" s="320">
        <v>80000</v>
      </c>
      <c r="C43" s="126"/>
      <c r="D43" s="132"/>
      <c r="E43" s="129"/>
      <c r="F43" s="402"/>
      <c r="G43" s="128"/>
      <c r="H43" s="430"/>
      <c r="I43" s="126"/>
      <c r="J43" s="149"/>
      <c r="K43" s="126"/>
      <c r="L43" s="126"/>
      <c r="M43" s="126"/>
      <c r="N43" s="81"/>
    </row>
    <row r="44" spans="1:16" x14ac:dyDescent="0.3">
      <c r="A44" s="143" t="s">
        <v>148</v>
      </c>
      <c r="B44" s="320">
        <v>100000</v>
      </c>
      <c r="C44" s="126"/>
      <c r="D44" s="132"/>
      <c r="E44" s="129"/>
      <c r="F44" s="129"/>
      <c r="G44" s="128"/>
      <c r="H44" s="430"/>
      <c r="I44" s="126"/>
      <c r="J44" s="149"/>
      <c r="K44" s="126"/>
      <c r="L44" s="126"/>
      <c r="M44" s="126"/>
      <c r="N44" s="81"/>
    </row>
    <row r="45" spans="1:16" x14ac:dyDescent="0.3">
      <c r="A45" s="143" t="s">
        <v>123</v>
      </c>
      <c r="B45" s="320">
        <v>100000</v>
      </c>
      <c r="C45" s="126"/>
      <c r="D45" s="132"/>
      <c r="E45" s="129"/>
      <c r="F45" s="129"/>
      <c r="G45" s="128"/>
      <c r="H45" s="133"/>
      <c r="I45" s="126"/>
      <c r="J45" s="149"/>
      <c r="K45" s="126"/>
      <c r="L45" s="126"/>
      <c r="M45" s="126"/>
      <c r="N45" s="81"/>
    </row>
    <row r="46" spans="1:16" x14ac:dyDescent="0.3">
      <c r="A46" s="143" t="s">
        <v>744</v>
      </c>
      <c r="B46" s="320">
        <v>25000</v>
      </c>
      <c r="C46" s="126"/>
      <c r="D46" s="132"/>
      <c r="E46" s="129"/>
      <c r="F46" s="129"/>
      <c r="G46" s="128"/>
      <c r="H46" s="430"/>
      <c r="I46" s="126"/>
      <c r="J46" s="149"/>
      <c r="K46" s="126"/>
      <c r="L46" s="126"/>
      <c r="M46" s="126"/>
      <c r="N46" s="81"/>
    </row>
    <row r="47" spans="1:16" x14ac:dyDescent="0.3">
      <c r="A47" s="143" t="s">
        <v>742</v>
      </c>
      <c r="B47" s="320">
        <v>25000</v>
      </c>
      <c r="C47" s="126"/>
      <c r="D47" s="132"/>
      <c r="E47" s="129"/>
      <c r="F47" s="129"/>
      <c r="G47" s="128"/>
      <c r="H47" s="133"/>
      <c r="I47" s="126"/>
      <c r="J47" s="149"/>
      <c r="K47" s="126"/>
      <c r="L47" s="126"/>
      <c r="M47" s="126"/>
      <c r="N47" s="81"/>
    </row>
    <row r="48" spans="1:16" x14ac:dyDescent="0.3">
      <c r="A48" s="143" t="s">
        <v>183</v>
      </c>
      <c r="B48" s="320">
        <v>20000</v>
      </c>
      <c r="C48" s="126"/>
      <c r="D48" s="132"/>
      <c r="E48" s="129"/>
      <c r="F48" s="129"/>
      <c r="G48" s="128"/>
      <c r="H48" s="133"/>
      <c r="I48" s="126"/>
      <c r="J48" s="149"/>
      <c r="K48" s="126"/>
      <c r="L48" s="126"/>
      <c r="M48" s="126"/>
      <c r="N48" s="81"/>
    </row>
    <row r="49" spans="1:14" x14ac:dyDescent="0.3">
      <c r="A49" s="143" t="s">
        <v>41</v>
      </c>
      <c r="B49" s="320">
        <v>190000</v>
      </c>
      <c r="C49" s="126"/>
      <c r="D49" s="132"/>
      <c r="E49" s="129"/>
      <c r="F49" s="129"/>
      <c r="G49" s="128"/>
      <c r="H49" s="133"/>
      <c r="I49" s="126"/>
      <c r="J49" s="291"/>
      <c r="K49" s="126"/>
      <c r="L49" s="126"/>
      <c r="M49" s="126"/>
      <c r="N49" s="81"/>
    </row>
    <row r="50" spans="1:14" x14ac:dyDescent="0.3">
      <c r="A50" s="143" t="s">
        <v>196</v>
      </c>
      <c r="B50" s="320">
        <v>120000</v>
      </c>
      <c r="C50" s="126"/>
      <c r="D50" s="126"/>
      <c r="E50" s="140"/>
      <c r="F50" s="140"/>
      <c r="G50" s="128"/>
      <c r="H50" s="126"/>
      <c r="I50" s="126"/>
      <c r="J50" s="291"/>
      <c r="K50" s="126"/>
      <c r="L50" s="126"/>
      <c r="M50" s="126"/>
      <c r="N50" s="81"/>
    </row>
    <row r="51" spans="1:14" x14ac:dyDescent="0.3">
      <c r="A51" s="143" t="s">
        <v>149</v>
      </c>
      <c r="B51" s="320">
        <v>130000</v>
      </c>
      <c r="C51" s="126"/>
      <c r="D51" s="126"/>
      <c r="E51" s="129"/>
      <c r="F51" s="129"/>
      <c r="G51" s="128"/>
      <c r="H51" s="126"/>
      <c r="I51" s="126"/>
      <c r="J51" s="291"/>
      <c r="K51" s="126"/>
      <c r="L51" s="126"/>
      <c r="M51" s="126"/>
      <c r="N51" s="81"/>
    </row>
    <row r="52" spans="1:14" x14ac:dyDescent="0.3">
      <c r="A52" s="143" t="s">
        <v>220</v>
      </c>
      <c r="B52" s="320">
        <v>80000</v>
      </c>
      <c r="C52" s="126"/>
      <c r="D52" s="126"/>
      <c r="E52" s="129"/>
      <c r="F52" s="129"/>
      <c r="G52" s="128"/>
      <c r="H52" s="126"/>
      <c r="I52" s="126"/>
      <c r="J52" s="291"/>
      <c r="K52" s="126"/>
      <c r="L52" s="126"/>
      <c r="M52" s="126"/>
      <c r="N52" s="81"/>
    </row>
    <row r="53" spans="1:14" x14ac:dyDescent="0.3">
      <c r="A53" s="143" t="s">
        <v>103</v>
      </c>
      <c r="B53" s="320"/>
      <c r="C53" s="126"/>
      <c r="D53" s="126"/>
      <c r="E53" s="129"/>
      <c r="F53" s="129"/>
      <c r="G53" s="128"/>
      <c r="H53" s="126"/>
      <c r="I53" s="126"/>
      <c r="J53" s="81"/>
      <c r="K53" s="126"/>
      <c r="L53" s="126"/>
      <c r="M53" s="126"/>
      <c r="N53" s="81"/>
    </row>
    <row r="54" spans="1:14" x14ac:dyDescent="0.3">
      <c r="A54" s="143" t="s">
        <v>104</v>
      </c>
      <c r="B54" s="320">
        <v>870000</v>
      </c>
      <c r="C54" s="126"/>
      <c r="D54" s="126"/>
      <c r="E54" s="128"/>
      <c r="F54" s="128"/>
      <c r="G54" s="128"/>
      <c r="H54" s="126"/>
      <c r="I54" s="126"/>
      <c r="J54" s="81"/>
      <c r="K54" s="126"/>
      <c r="L54" s="126"/>
      <c r="M54" s="126"/>
      <c r="N54" s="81"/>
    </row>
    <row r="55" spans="1:14" x14ac:dyDescent="0.3">
      <c r="A55" s="147"/>
      <c r="B55" s="126"/>
      <c r="C55" s="126"/>
      <c r="D55" s="132"/>
      <c r="E55" s="129"/>
      <c r="F55" s="129"/>
      <c r="G55" s="128"/>
      <c r="H55" s="133"/>
      <c r="I55" s="126"/>
      <c r="J55" s="81"/>
      <c r="K55" s="126"/>
      <c r="L55" s="126"/>
      <c r="M55" s="126"/>
      <c r="N55" s="81"/>
    </row>
    <row r="56" spans="1:14" x14ac:dyDescent="0.3">
      <c r="A56" s="147"/>
      <c r="B56" s="126"/>
      <c r="C56" s="126"/>
      <c r="D56" s="132"/>
      <c r="E56" s="129"/>
      <c r="F56" s="129"/>
      <c r="G56" s="128"/>
      <c r="H56" s="133"/>
      <c r="I56" s="126"/>
      <c r="J56" s="81"/>
      <c r="K56" s="126"/>
      <c r="L56" s="126"/>
      <c r="M56" s="126"/>
      <c r="N56" s="81"/>
    </row>
    <row r="57" spans="1:14" x14ac:dyDescent="0.3">
      <c r="A57" s="147"/>
      <c r="B57" s="126"/>
      <c r="C57" s="126"/>
      <c r="D57" s="132"/>
      <c r="E57" s="129"/>
      <c r="F57" s="129"/>
      <c r="G57" s="128"/>
      <c r="H57" s="133"/>
      <c r="I57" s="126"/>
      <c r="J57" s="81"/>
      <c r="K57" s="126"/>
      <c r="L57" s="126"/>
      <c r="M57" s="126"/>
      <c r="N57" s="81"/>
    </row>
    <row r="58" spans="1:14" x14ac:dyDescent="0.3">
      <c r="A58" s="147"/>
      <c r="B58" s="126"/>
      <c r="C58" s="133"/>
      <c r="D58" s="132"/>
      <c r="E58" s="128"/>
      <c r="F58" s="128"/>
      <c r="G58" s="128"/>
      <c r="H58" s="133"/>
      <c r="I58" s="126"/>
      <c r="J58" s="81"/>
      <c r="K58" s="126"/>
      <c r="L58" s="126"/>
      <c r="M58" s="126"/>
      <c r="N58" s="81"/>
    </row>
    <row r="59" spans="1:14" x14ac:dyDescent="0.3">
      <c r="A59" s="127"/>
      <c r="B59" s="81"/>
      <c r="C59" s="81"/>
      <c r="D59" s="81"/>
      <c r="E59" s="313"/>
      <c r="F59" s="129"/>
      <c r="G59" s="128"/>
      <c r="H59" s="133"/>
      <c r="I59" s="126"/>
      <c r="J59" s="126"/>
      <c r="K59" s="126"/>
      <c r="L59" s="126"/>
      <c r="M59" s="126"/>
      <c r="N59" s="81"/>
    </row>
    <row r="60" spans="1:14" x14ac:dyDescent="0.3">
      <c r="A60" s="147"/>
      <c r="B60" s="273"/>
      <c r="C60" s="126"/>
      <c r="D60" s="126"/>
      <c r="E60" s="124"/>
      <c r="F60" s="126"/>
      <c r="G60" s="129"/>
      <c r="H60" s="126"/>
      <c r="I60" s="126"/>
      <c r="J60" s="126"/>
      <c r="K60" s="126"/>
      <c r="L60" s="126"/>
      <c r="M60" s="126"/>
      <c r="N60" s="81"/>
    </row>
    <row r="61" spans="1:14" x14ac:dyDescent="0.3">
      <c r="A61" s="147"/>
      <c r="B61" s="273"/>
      <c r="C61" s="126"/>
      <c r="D61" s="126"/>
      <c r="E61" s="124"/>
      <c r="F61" s="126"/>
      <c r="G61" s="129"/>
      <c r="H61" s="126"/>
      <c r="I61" s="126"/>
      <c r="J61" s="126"/>
      <c r="K61" s="126"/>
      <c r="L61" s="126"/>
      <c r="M61" s="126"/>
      <c r="N61" s="81"/>
    </row>
    <row r="62" spans="1:14" x14ac:dyDescent="0.3">
      <c r="A62" s="147"/>
      <c r="B62" s="273"/>
      <c r="C62" s="126"/>
      <c r="D62" s="126"/>
      <c r="E62" s="124"/>
      <c r="F62" s="126"/>
      <c r="G62" s="129"/>
      <c r="H62" s="126"/>
      <c r="I62" s="126"/>
      <c r="J62" s="126"/>
      <c r="K62" s="126"/>
      <c r="L62" s="126"/>
      <c r="M62" s="126"/>
      <c r="N62" s="81"/>
    </row>
    <row r="63" spans="1:14" ht="15.6" x14ac:dyDescent="0.3">
      <c r="A63" s="147"/>
      <c r="B63" s="311"/>
      <c r="C63" s="126"/>
      <c r="D63" s="304"/>
      <c r="E63" s="124"/>
      <c r="F63" s="126"/>
      <c r="G63" s="129"/>
      <c r="H63" s="304"/>
      <c r="I63" s="304"/>
      <c r="J63" s="304"/>
      <c r="K63" s="304"/>
      <c r="L63" s="304"/>
      <c r="M63" s="304"/>
      <c r="N63" s="305"/>
    </row>
    <row r="64" spans="1:14" x14ac:dyDescent="0.3">
      <c r="A64" s="147"/>
      <c r="B64" s="273"/>
      <c r="C64" s="126"/>
      <c r="D64" s="126"/>
      <c r="E64" s="124"/>
      <c r="F64" s="126"/>
      <c r="G64" s="129"/>
      <c r="H64" s="126"/>
      <c r="I64" s="126"/>
      <c r="J64" s="126"/>
      <c r="K64" s="126"/>
      <c r="L64" s="126"/>
      <c r="M64" s="126"/>
      <c r="N64" s="81"/>
    </row>
    <row r="65" spans="1:14" x14ac:dyDescent="0.3">
      <c r="A65" s="147"/>
      <c r="B65" s="273"/>
      <c r="C65" s="126"/>
      <c r="D65" s="126"/>
      <c r="E65" s="124"/>
      <c r="F65" s="126"/>
      <c r="G65" s="129"/>
      <c r="H65" s="126"/>
      <c r="I65" s="126"/>
      <c r="J65" s="126"/>
      <c r="K65" s="126"/>
      <c r="L65" s="126"/>
      <c r="M65" s="126"/>
      <c r="N65" s="81"/>
    </row>
    <row r="66" spans="1:14" ht="15" thickBot="1" x14ac:dyDescent="0.35">
      <c r="A66" s="147"/>
      <c r="B66" s="273"/>
      <c r="C66" s="126"/>
      <c r="D66" s="126"/>
      <c r="E66" s="128"/>
      <c r="F66" s="130"/>
      <c r="G66" s="128"/>
      <c r="H66" s="126"/>
      <c r="I66" s="126"/>
      <c r="J66" s="126"/>
      <c r="K66" s="126"/>
      <c r="L66" s="126"/>
      <c r="M66" s="126"/>
      <c r="N66" s="81"/>
    </row>
    <row r="67" spans="1:14" ht="15" thickBot="1" x14ac:dyDescent="0.35">
      <c r="A67" s="312"/>
      <c r="B67" s="312"/>
      <c r="C67" s="312"/>
      <c r="D67" s="80"/>
      <c r="E67" s="314"/>
      <c r="F67" s="315"/>
      <c r="G67" s="316"/>
      <c r="H67" s="80"/>
      <c r="I67" s="80"/>
      <c r="J67" s="80"/>
      <c r="K67" s="80"/>
      <c r="L67" s="80"/>
      <c r="M67" s="80"/>
      <c r="N67" s="317"/>
    </row>
    <row r="68" spans="1:14" x14ac:dyDescent="0.3">
      <c r="A68" s="312"/>
      <c r="B68" s="312"/>
      <c r="C68" s="312"/>
      <c r="D68" s="80"/>
      <c r="E68" s="80"/>
      <c r="F68" s="80"/>
      <c r="G68" s="318"/>
      <c r="H68" s="80"/>
      <c r="I68" s="80"/>
      <c r="J68" s="80"/>
      <c r="K68" s="80"/>
      <c r="L68" s="80"/>
      <c r="M68" s="80"/>
      <c r="N68" s="317"/>
    </row>
    <row r="69" spans="1:14" x14ac:dyDescent="0.3">
      <c r="A69"/>
      <c r="B69" s="251"/>
      <c r="C69"/>
      <c r="G69" s="299"/>
    </row>
    <row r="70" spans="1:14" x14ac:dyDescent="0.3">
      <c r="G70" s="299"/>
    </row>
    <row r="71" spans="1:14" x14ac:dyDescent="0.3">
      <c r="G71" s="299"/>
    </row>
    <row r="72" spans="1:14" x14ac:dyDescent="0.3">
      <c r="G72" s="299"/>
    </row>
    <row r="73" spans="1:14" x14ac:dyDescent="0.3">
      <c r="G73" s="299"/>
    </row>
    <row r="74" spans="1:14" x14ac:dyDescent="0.3">
      <c r="G74" s="299"/>
    </row>
    <row r="75" spans="1:14" x14ac:dyDescent="0.3">
      <c r="A75"/>
      <c r="B75"/>
      <c r="C75" s="226"/>
      <c r="G75" s="299"/>
    </row>
    <row r="76" spans="1:14" x14ac:dyDescent="0.3">
      <c r="A76"/>
      <c r="B76"/>
      <c r="N76" s="15"/>
    </row>
    <row r="77" spans="1:14" x14ac:dyDescent="0.3">
      <c r="A77"/>
      <c r="B77"/>
      <c r="N77" s="15"/>
    </row>
    <row r="78" spans="1:14" x14ac:dyDescent="0.3">
      <c r="A78"/>
      <c r="B78"/>
      <c r="N78" s="15"/>
    </row>
    <row r="79" spans="1:14" x14ac:dyDescent="0.3">
      <c r="A79"/>
      <c r="B79"/>
      <c r="N79" s="15"/>
    </row>
    <row r="80" spans="1:14" x14ac:dyDescent="0.3">
      <c r="A80"/>
      <c r="B80"/>
      <c r="N80" s="15"/>
    </row>
    <row r="81" spans="1:14" x14ac:dyDescent="0.3">
      <c r="A81"/>
      <c r="B81"/>
      <c r="N81" s="15"/>
    </row>
    <row r="82" spans="1:14" x14ac:dyDescent="0.3">
      <c r="A82"/>
      <c r="B82"/>
      <c r="N82" s="15"/>
    </row>
    <row r="83" spans="1:14" x14ac:dyDescent="0.3">
      <c r="A83"/>
      <c r="B83"/>
      <c r="N83" s="15"/>
    </row>
    <row r="84" spans="1:14" x14ac:dyDescent="0.3">
      <c r="A84"/>
      <c r="B84"/>
      <c r="N84" s="15"/>
    </row>
    <row r="85" spans="1:14" x14ac:dyDescent="0.3">
      <c r="A85"/>
      <c r="B85"/>
      <c r="N85" s="15"/>
    </row>
  </sheetData>
  <autoFilter ref="A1:N40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Data Analysis</vt:lpstr>
      <vt:lpstr>Personal costs</vt:lpstr>
      <vt:lpstr>Total Expenses</vt:lpstr>
      <vt:lpstr>Personal received</vt:lpstr>
      <vt:lpstr>UGX CASH BOX OCTOBER</vt:lpstr>
      <vt:lpstr>USD-cash box </vt:lpstr>
      <vt:lpstr>Balance UGX</vt:lpstr>
      <vt:lpstr>Balance USD</vt:lpstr>
      <vt:lpstr>Bank reconciliation USD</vt:lpstr>
      <vt:lpstr>Bank reconciliation UGX</vt:lpstr>
      <vt:lpstr>UGX-Operational Account</vt:lpstr>
      <vt:lpstr>October cashdesk closing</vt:lpstr>
      <vt:lpstr>Advances</vt:lpstr>
      <vt:lpstr>Lydia</vt:lpstr>
      <vt:lpstr>Mary</vt:lpstr>
      <vt:lpstr>Rebecca</vt:lpstr>
      <vt:lpstr>Ashiraf</vt:lpstr>
      <vt:lpstr>Raff</vt:lpstr>
      <vt:lpstr>Judith</vt:lpstr>
      <vt:lpstr>i1</vt:lpstr>
      <vt:lpstr>i3</vt:lpstr>
      <vt:lpstr>i18</vt:lpstr>
      <vt:lpstr>i07</vt:lpstr>
      <vt:lpstr>i41</vt:lpstr>
      <vt:lpstr>i93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COORDINATOR</cp:lastModifiedBy>
  <cp:lastPrinted>2024-11-13T11:01:34Z</cp:lastPrinted>
  <dcterms:created xsi:type="dcterms:W3CDTF">2016-05-26T14:51:01Z</dcterms:created>
  <dcterms:modified xsi:type="dcterms:W3CDTF">2024-11-20T06:09:27Z</dcterms:modified>
</cp:coreProperties>
</file>