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lient\Documents\Financials 2024\"/>
    </mc:Choice>
  </mc:AlternateContent>
  <xr:revisionPtr revIDLastSave="0" documentId="13_ncr:1_{2A08246C-3459-4C94-B27F-7C1584F045E9}" xr6:coauthVersionLast="47" xr6:coauthVersionMax="47" xr10:uidLastSave="{00000000-0000-0000-0000-000000000000}"/>
  <bookViews>
    <workbookView xWindow="-110" yWindow="-110" windowWidth="19420" windowHeight="10300" tabRatio="862" firstSheet="2" activeTab="2" xr2:uid="{00000000-000D-0000-FFFF-FFFF00000000}"/>
  </bookViews>
  <sheets>
    <sheet name="Data Analysis" sheetId="371" r:id="rId1"/>
    <sheet name="Personal Costs" sheetId="370" r:id="rId2"/>
    <sheet name="Total Expenses" sheetId="49" r:id="rId3"/>
    <sheet name="Personal Recieved" sheetId="369" r:id="rId4"/>
    <sheet name="UGX Cash Box September 24" sheetId="63" r:id="rId5"/>
    <sheet name="USD-cash box " sheetId="116" r:id="rId6"/>
    <sheet name="Balance UGX" sheetId="55" r:id="rId7"/>
    <sheet name="Balance USD" sheetId="143" r:id="rId8"/>
    <sheet name="Bank reconciliation USD" sheetId="52" r:id="rId9"/>
    <sheet name="Bank reconciliation UGX" sheetId="56" r:id="rId10"/>
    <sheet name="UGX-Operational Account" sheetId="221" r:id="rId11"/>
    <sheet name="September cashdesk closing" sheetId="176" r:id="rId12"/>
    <sheet name="Advances" sheetId="216" r:id="rId13"/>
    <sheet name="Lydia" sheetId="80" r:id="rId14"/>
    <sheet name="Mary" sheetId="350" r:id="rId15"/>
    <sheet name="Judith" sheetId="368" r:id="rId16"/>
    <sheet name="Raff" sheetId="367" r:id="rId17"/>
    <sheet name="Ashiraf" sheetId="362" r:id="rId18"/>
    <sheet name="i18" sheetId="299" r:id="rId19"/>
    <sheet name="i07" sheetId="355" r:id="rId20"/>
    <sheet name="Airtime summary" sheetId="194" r:id="rId21"/>
  </sheets>
  <definedNames>
    <definedName name="_xlnm._FilterDatabase" localSheetId="20" hidden="1">'Airtime summary'!$A$1:$N$37</definedName>
    <definedName name="_xlnm._FilterDatabase" localSheetId="17" hidden="1">Ashiraf!$A$1:$N$12</definedName>
    <definedName name="_xlnm._FilterDatabase" localSheetId="19" hidden="1">'i07'!$A$1:$N$88</definedName>
    <definedName name="_xlnm._FilterDatabase" localSheetId="18" hidden="1">'i18'!$A$1:$N$141</definedName>
    <definedName name="_xlnm._FilterDatabase" localSheetId="15" hidden="1">Judith!$A$1:$N$12</definedName>
    <definedName name="_xlnm._FilterDatabase" localSheetId="13" hidden="1">Lydia!$A$1:$N$54</definedName>
    <definedName name="_xlnm._FilterDatabase" localSheetId="14" hidden="1">Mary!$A$1:$N$7</definedName>
    <definedName name="_xlnm._FilterDatabase" localSheetId="16" hidden="1">Raff!$A$1:$N$13</definedName>
    <definedName name="_xlnm._FilterDatabase" localSheetId="2" hidden="1">'Total Expenses'!$A$2:$N$511</definedName>
    <definedName name="_xlnm._FilterDatabase" localSheetId="4" hidden="1">'UGX Cash Box September 24'!$A$2:$N$120</definedName>
    <definedName name="_xlnm._FilterDatabase" localSheetId="5" hidden="1">'USD-cash box '!$A$3:$S$4</definedName>
  </definedNames>
  <calcPr calcId="191029"/>
  <pivotCaches>
    <pivotCache cacheId="8" r:id="rId22"/>
    <pivotCache cacheId="12" r:id="rId23"/>
    <pivotCache cacheId="16" r:id="rId24"/>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0" i="299" l="1"/>
  <c r="G101" i="299" s="1"/>
  <c r="G102" i="299" s="1"/>
  <c r="G103" i="299" s="1"/>
  <c r="G104" i="299" s="1"/>
  <c r="G105" i="299" s="1"/>
  <c r="G106" i="299" s="1"/>
  <c r="G107" i="299" s="1"/>
  <c r="G108" i="299" s="1"/>
  <c r="G109" i="299" s="1"/>
  <c r="G110" i="299" s="1"/>
  <c r="G111" i="299" s="1"/>
  <c r="G112" i="299" s="1"/>
  <c r="G113" i="299" s="1"/>
  <c r="G294" i="49"/>
  <c r="G293" i="49"/>
  <c r="G292" i="49"/>
  <c r="G291" i="49"/>
  <c r="G290" i="49"/>
  <c r="G289" i="49"/>
  <c r="G288" i="49"/>
  <c r="G287" i="49"/>
  <c r="G286" i="49"/>
  <c r="G285" i="49"/>
  <c r="G284" i="49"/>
  <c r="G283" i="49"/>
  <c r="G282" i="49"/>
  <c r="G245" i="49"/>
  <c r="G246" i="49"/>
  <c r="G247" i="49"/>
  <c r="G248" i="49"/>
  <c r="G249" i="49"/>
  <c r="G250" i="49"/>
  <c r="G251" i="49"/>
  <c r="G252" i="49"/>
  <c r="G253" i="49"/>
  <c r="G254" i="49"/>
  <c r="G255" i="49"/>
  <c r="G256" i="49"/>
  <c r="G501" i="49"/>
  <c r="G502" i="49"/>
  <c r="G503" i="49"/>
  <c r="G504" i="49"/>
  <c r="G476" i="49"/>
  <c r="G19" i="368"/>
  <c r="G20" i="368" s="1"/>
  <c r="G21" i="368" s="1"/>
  <c r="G470" i="49"/>
  <c r="G435" i="49"/>
  <c r="G434" i="49"/>
  <c r="G433" i="49"/>
  <c r="G432" i="49"/>
  <c r="G431" i="49"/>
  <c r="G430" i="49"/>
  <c r="G429" i="49"/>
  <c r="G428" i="49"/>
  <c r="G427" i="49"/>
  <c r="G426" i="49"/>
  <c r="G61" i="355"/>
  <c r="G62" i="355" s="1"/>
  <c r="G63" i="355" s="1"/>
  <c r="G64" i="355" s="1"/>
  <c r="G65" i="355" s="1"/>
  <c r="G66" i="355" s="1"/>
  <c r="G67" i="355" s="1"/>
  <c r="G68" i="355" s="1"/>
  <c r="G69" i="355" s="1"/>
  <c r="G70" i="355" s="1"/>
  <c r="G71" i="355" s="1"/>
  <c r="G72" i="355" s="1"/>
  <c r="G73" i="355" s="1"/>
  <c r="G280" i="49"/>
  <c r="G281" i="49"/>
  <c r="G295" i="49"/>
  <c r="G296" i="49"/>
  <c r="G297" i="49"/>
  <c r="G298" i="49"/>
  <c r="G299" i="49"/>
  <c r="G300" i="49"/>
  <c r="G301" i="49"/>
  <c r="G302" i="49"/>
  <c r="G303" i="49"/>
  <c r="G304" i="49"/>
  <c r="G305" i="49"/>
  <c r="G83" i="362"/>
  <c r="G84" i="362" s="1"/>
  <c r="G85" i="362" s="1"/>
  <c r="G275" i="49"/>
  <c r="G276" i="49"/>
  <c r="G277" i="49"/>
  <c r="G278" i="49"/>
  <c r="G279" i="49"/>
  <c r="G262" i="49"/>
  <c r="G263" i="49"/>
  <c r="G264" i="49"/>
  <c r="G265" i="49"/>
  <c r="G266" i="49"/>
  <c r="G267" i="49"/>
  <c r="G214" i="49"/>
  <c r="G215" i="49"/>
  <c r="G216" i="49"/>
  <c r="G217" i="49"/>
  <c r="G218" i="49"/>
  <c r="G219" i="49"/>
  <c r="G220" i="49"/>
  <c r="G221" i="49"/>
  <c r="G202" i="49"/>
  <c r="G203" i="49"/>
  <c r="G204" i="49"/>
  <c r="G205" i="49"/>
  <c r="G206" i="49"/>
  <c r="G207" i="49"/>
  <c r="G208" i="49"/>
  <c r="G209" i="49"/>
  <c r="G210" i="49"/>
  <c r="G211" i="49"/>
  <c r="G212" i="49"/>
  <c r="G213" i="49"/>
  <c r="G191" i="49"/>
  <c r="G192" i="49"/>
  <c r="G193" i="49"/>
  <c r="G194" i="49"/>
  <c r="G195" i="49"/>
  <c r="G196" i="49"/>
  <c r="G197" i="49"/>
  <c r="G198" i="49"/>
  <c r="G172" i="49" l="1"/>
  <c r="G171" i="49"/>
  <c r="G170" i="49"/>
  <c r="G169" i="49"/>
  <c r="G156" i="49"/>
  <c r="G157" i="49"/>
  <c r="G158" i="49"/>
  <c r="G84" i="49"/>
  <c r="G83" i="49"/>
  <c r="G82" i="49"/>
  <c r="G81" i="49"/>
  <c r="G7" i="63"/>
  <c r="G8" i="63" s="1"/>
  <c r="F21" i="55"/>
  <c r="G15" i="55"/>
  <c r="G306" i="49"/>
  <c r="C2" i="55"/>
  <c r="C15" i="369"/>
  <c r="E21" i="55"/>
  <c r="D21" i="55" l="1"/>
  <c r="G509" i="49" l="1"/>
  <c r="G271" i="49"/>
  <c r="D10" i="143"/>
  <c r="F15" i="55"/>
  <c r="G14" i="55"/>
  <c r="H4" i="55"/>
  <c r="C7" i="55"/>
  <c r="C4" i="55"/>
  <c r="D27" i="221"/>
  <c r="F120" i="63"/>
  <c r="E120" i="63"/>
  <c r="G457" i="49"/>
  <c r="G334" i="49"/>
  <c r="G333" i="49"/>
  <c r="G243" i="49"/>
  <c r="G242" i="49"/>
  <c r="G153" i="49"/>
  <c r="E152" i="49"/>
  <c r="E151" i="49"/>
  <c r="F75" i="367"/>
  <c r="E75" i="367"/>
  <c r="E37" i="194"/>
  <c r="F26" i="368"/>
  <c r="E26" i="368"/>
  <c r="F128" i="362"/>
  <c r="E128" i="362"/>
  <c r="G5" i="368"/>
  <c r="G6" i="368" s="1"/>
  <c r="G7" i="368" s="1"/>
  <c r="G8" i="368" s="1"/>
  <c r="G9" i="368" s="1"/>
  <c r="G10" i="368" s="1"/>
  <c r="G11" i="368" s="1"/>
  <c r="G12" i="368" s="1"/>
  <c r="G13" i="368" s="1"/>
  <c r="G339" i="49"/>
  <c r="D5" i="369"/>
  <c r="E8" i="55"/>
  <c r="M4" i="55"/>
  <c r="D7" i="369"/>
  <c r="M5" i="55"/>
  <c r="E5" i="55"/>
  <c r="M8" i="55"/>
  <c r="D8" i="369"/>
  <c r="D11" i="369"/>
  <c r="D10" i="369"/>
  <c r="E10" i="143"/>
  <c r="D9" i="369"/>
  <c r="E4" i="55"/>
  <c r="E14" i="55"/>
  <c r="E2" i="55"/>
  <c r="M7" i="55"/>
  <c r="D4" i="369"/>
  <c r="E6" i="55"/>
  <c r="D6" i="369"/>
  <c r="E3" i="55"/>
  <c r="E9" i="55"/>
  <c r="E15" i="55"/>
  <c r="E7" i="55"/>
  <c r="G75" i="367" l="1"/>
  <c r="H7" i="55" s="1"/>
  <c r="G128" i="362"/>
  <c r="H6" i="55" s="1"/>
  <c r="D4" i="55"/>
  <c r="I4" i="55" s="1"/>
  <c r="J4" i="55" s="1"/>
  <c r="I15" i="55"/>
  <c r="D8" i="55"/>
  <c r="D5" i="55"/>
  <c r="D7" i="55"/>
  <c r="I7" i="55" s="1"/>
  <c r="G14" i="368"/>
  <c r="G15" i="368" s="1"/>
  <c r="G16" i="368" s="1"/>
  <c r="G17" i="368" s="1"/>
  <c r="G18" i="368" s="1"/>
  <c r="G26" i="368"/>
  <c r="H5" i="55" s="1"/>
  <c r="G190" i="49"/>
  <c r="G261" i="49"/>
  <c r="G200" i="49"/>
  <c r="G201" i="49"/>
  <c r="G199" i="49"/>
  <c r="G5" i="367"/>
  <c r="G6" i="367" s="1"/>
  <c r="G7" i="367" s="1"/>
  <c r="G8" i="367" s="1"/>
  <c r="G9" i="367" s="1"/>
  <c r="G10" i="367" s="1"/>
  <c r="G11" i="367" s="1"/>
  <c r="G12" i="367" s="1"/>
  <c r="G13" i="367" s="1"/>
  <c r="G14" i="367" s="1"/>
  <c r="G15" i="367" s="1"/>
  <c r="G16" i="367" s="1"/>
  <c r="G17" i="367" s="1"/>
  <c r="G18" i="367" s="1"/>
  <c r="G19" i="367" s="1"/>
  <c r="G20" i="367" s="1"/>
  <c r="G21" i="367" s="1"/>
  <c r="G22" i="367" s="1"/>
  <c r="G23" i="367" s="1"/>
  <c r="G24" i="367" s="1"/>
  <c r="G25" i="367" s="1"/>
  <c r="G26" i="367" s="1"/>
  <c r="G27" i="367" s="1"/>
  <c r="G28" i="367" s="1"/>
  <c r="G29" i="367" s="1"/>
  <c r="G30" i="367" s="1"/>
  <c r="G31" i="367" s="1"/>
  <c r="G32" i="367" s="1"/>
  <c r="G33" i="367" s="1"/>
  <c r="G34" i="367" s="1"/>
  <c r="G35" i="367" s="1"/>
  <c r="G36" i="367" s="1"/>
  <c r="G37" i="367" s="1"/>
  <c r="G38" i="367" s="1"/>
  <c r="G39" i="367" s="1"/>
  <c r="G40" i="367" s="1"/>
  <c r="G41" i="367" s="1"/>
  <c r="G42" i="367" s="1"/>
  <c r="G43" i="367" s="1"/>
  <c r="G44" i="367" s="1"/>
  <c r="G45" i="367" s="1"/>
  <c r="G46" i="367" s="1"/>
  <c r="G47" i="367" s="1"/>
  <c r="G48" i="367" s="1"/>
  <c r="G49" i="367" s="1"/>
  <c r="G50" i="367" s="1"/>
  <c r="G51" i="367" s="1"/>
  <c r="G52" i="367" s="1"/>
  <c r="G58" i="49"/>
  <c r="G53" i="367" l="1"/>
  <c r="G54" i="367" s="1"/>
  <c r="G55" i="367" s="1"/>
  <c r="G56" i="367" s="1"/>
  <c r="G57" i="367" s="1"/>
  <c r="G58" i="367" s="1"/>
  <c r="G59" i="367" s="1"/>
  <c r="G60" i="367" s="1"/>
  <c r="G61" i="367" s="1"/>
  <c r="G62" i="367" s="1"/>
  <c r="G63" i="367" s="1"/>
  <c r="G64" i="367" s="1"/>
  <c r="G65" i="367" s="1"/>
  <c r="G66" i="367" s="1"/>
  <c r="G67" i="367" s="1"/>
  <c r="G68" i="367" s="1"/>
  <c r="G69" i="367" s="1"/>
  <c r="G70" i="367" s="1"/>
  <c r="G71" i="367" s="1"/>
  <c r="G72" i="367" s="1"/>
  <c r="G73" i="367" s="1"/>
  <c r="G74" i="367" s="1"/>
  <c r="J7" i="55"/>
  <c r="G22" i="368"/>
  <c r="G23" i="368" s="1"/>
  <c r="G24" i="368" s="1"/>
  <c r="G25" i="368" s="1"/>
  <c r="G111" i="49"/>
  <c r="C21" i="55" l="1"/>
  <c r="D14" i="55"/>
  <c r="C9" i="55"/>
  <c r="C6" i="55"/>
  <c r="M6" i="55"/>
  <c r="D6" i="55" l="1"/>
  <c r="I6" i="55" s="1"/>
  <c r="J6" i="55" s="1"/>
  <c r="I21" i="55"/>
  <c r="G490" i="49"/>
  <c r="E511" i="49"/>
  <c r="G120" i="63"/>
  <c r="H21" i="55" s="1"/>
  <c r="F8" i="350"/>
  <c r="E8" i="350"/>
  <c r="G392" i="49"/>
  <c r="G393" i="49"/>
  <c r="G394" i="49"/>
  <c r="G25" i="49"/>
  <c r="G24" i="49"/>
  <c r="G11" i="49"/>
  <c r="G10" i="49"/>
  <c r="G9" i="49"/>
  <c r="D14" i="56"/>
  <c r="G236" i="49"/>
  <c r="G235" i="49"/>
  <c r="G234" i="49"/>
  <c r="G141" i="49"/>
  <c r="G140" i="49"/>
  <c r="G139" i="49"/>
  <c r="G222" i="49"/>
  <c r="G5" i="362"/>
  <c r="G6" i="362" s="1"/>
  <c r="G7" i="362" s="1"/>
  <c r="G8" i="362" s="1"/>
  <c r="G9" i="362" s="1"/>
  <c r="G10" i="362" s="1"/>
  <c r="G11" i="362" s="1"/>
  <c r="G12" i="362" s="1"/>
  <c r="G13" i="362" l="1"/>
  <c r="G14" i="362" s="1"/>
  <c r="G15" i="362" s="1"/>
  <c r="G16" i="362" s="1"/>
  <c r="G17" i="362" s="1"/>
  <c r="G18" i="362" s="1"/>
  <c r="G19" i="362" s="1"/>
  <c r="G20" i="362" s="1"/>
  <c r="G21" i="362" s="1"/>
  <c r="G22" i="362" s="1"/>
  <c r="G23" i="362" s="1"/>
  <c r="G24" i="362" s="1"/>
  <c r="G25" i="362" s="1"/>
  <c r="G26" i="362" s="1"/>
  <c r="G27" i="362" s="1"/>
  <c r="G28" i="362" s="1"/>
  <c r="G29" i="362" s="1"/>
  <c r="G30" i="362" s="1"/>
  <c r="G31" i="362" s="1"/>
  <c r="G32" i="362" s="1"/>
  <c r="G33" i="362" s="1"/>
  <c r="G34" i="362" s="1"/>
  <c r="G35" i="362" s="1"/>
  <c r="G36" i="362" s="1"/>
  <c r="G37" i="362" s="1"/>
  <c r="G38" i="362" s="1"/>
  <c r="G39" i="362" s="1"/>
  <c r="G40" i="362" s="1"/>
  <c r="G41" i="362" s="1"/>
  <c r="G42" i="362" s="1"/>
  <c r="G43" i="362" s="1"/>
  <c r="G44" i="362" s="1"/>
  <c r="G45" i="362" s="1"/>
  <c r="G46" i="362" s="1"/>
  <c r="G47" i="362" s="1"/>
  <c r="G48" i="362" s="1"/>
  <c r="G49" i="362" s="1"/>
  <c r="G50" i="362" s="1"/>
  <c r="G51" i="362" s="1"/>
  <c r="G52" i="362" s="1"/>
  <c r="G53" i="362" s="1"/>
  <c r="G54" i="362" s="1"/>
  <c r="G55" i="362" s="1"/>
  <c r="G56" i="362" s="1"/>
  <c r="G57" i="362" s="1"/>
  <c r="G58" i="362" s="1"/>
  <c r="G59" i="362" s="1"/>
  <c r="G60" i="362" s="1"/>
  <c r="G61" i="362" s="1"/>
  <c r="G62" i="362" s="1"/>
  <c r="G63" i="362" s="1"/>
  <c r="G64" i="362" s="1"/>
  <c r="G65" i="362" s="1"/>
  <c r="G66" i="362" s="1"/>
  <c r="G67" i="362" s="1"/>
  <c r="G68" i="362" s="1"/>
  <c r="G69" i="362" s="1"/>
  <c r="G70" i="362" s="1"/>
  <c r="G71" i="362" s="1"/>
  <c r="G72" i="362" s="1"/>
  <c r="G73" i="362" s="1"/>
  <c r="G74" i="362" s="1"/>
  <c r="G75" i="362" s="1"/>
  <c r="G76" i="362" s="1"/>
  <c r="G77" i="362" s="1"/>
  <c r="G78" i="362" s="1"/>
  <c r="G79" i="362" s="1"/>
  <c r="G80" i="362" s="1"/>
  <c r="G81" i="362" s="1"/>
  <c r="G82" i="362" s="1"/>
  <c r="G86" i="362" s="1"/>
  <c r="G87" i="362" s="1"/>
  <c r="G88" i="362" s="1"/>
  <c r="G89" i="362" s="1"/>
  <c r="G90" i="362" s="1"/>
  <c r="G91" i="362" s="1"/>
  <c r="G92" i="362" s="1"/>
  <c r="G93" i="362" s="1"/>
  <c r="G94" i="362" s="1"/>
  <c r="G95" i="362" s="1"/>
  <c r="G96" i="362" s="1"/>
  <c r="G97" i="362" s="1"/>
  <c r="G98" i="362" s="1"/>
  <c r="G99" i="362" s="1"/>
  <c r="G100" i="362" s="1"/>
  <c r="G101" i="362" s="1"/>
  <c r="G102" i="362" s="1"/>
  <c r="G103" i="362" s="1"/>
  <c r="G104" i="362" s="1"/>
  <c r="G105" i="362" s="1"/>
  <c r="G106" i="362" s="1"/>
  <c r="G107" i="362" s="1"/>
  <c r="G108" i="362" s="1"/>
  <c r="G109" i="362" s="1"/>
  <c r="G110" i="362" s="1"/>
  <c r="G111" i="362" s="1"/>
  <c r="G112" i="362" s="1"/>
  <c r="G113" i="362" s="1"/>
  <c r="G114" i="362" s="1"/>
  <c r="G115" i="362" s="1"/>
  <c r="G116" i="362" s="1"/>
  <c r="G117" i="362" s="1"/>
  <c r="G118" i="362" s="1"/>
  <c r="G119" i="362" s="1"/>
  <c r="G120" i="362" s="1"/>
  <c r="G121" i="362" s="1"/>
  <c r="G122" i="362" s="1"/>
  <c r="G123" i="362" s="1"/>
  <c r="G124" i="362" s="1"/>
  <c r="G125" i="362" s="1"/>
  <c r="G126" i="362" s="1"/>
  <c r="G127" i="362" s="1"/>
  <c r="G8" i="350"/>
  <c r="G492" i="49" l="1"/>
  <c r="G366" i="49"/>
  <c r="G307" i="49"/>
  <c r="G308" i="49"/>
  <c r="G167" i="49" l="1"/>
  <c r="G311" i="49" l="1"/>
  <c r="G312" i="49"/>
  <c r="G313" i="49"/>
  <c r="G314" i="49"/>
  <c r="G315" i="49"/>
  <c r="G337" i="49" l="1"/>
  <c r="G230" i="49"/>
  <c r="G229" i="49"/>
  <c r="G228" i="49"/>
  <c r="G133" i="49"/>
  <c r="G491" i="49" l="1"/>
  <c r="G365" i="49"/>
  <c r="G258" i="49"/>
  <c r="G259" i="49"/>
  <c r="G260" i="49"/>
  <c r="G268" i="49"/>
  <c r="G269" i="49"/>
  <c r="G270" i="49"/>
  <c r="G272" i="49"/>
  <c r="G273" i="49"/>
  <c r="G274" i="49"/>
  <c r="H27" i="216"/>
  <c r="G455" i="49"/>
  <c r="G454" i="49"/>
  <c r="G453" i="49"/>
  <c r="G182" i="49"/>
  <c r="G181" i="49"/>
  <c r="G117" i="49"/>
  <c r="G118" i="49"/>
  <c r="G119" i="49"/>
  <c r="G120" i="49"/>
  <c r="G121" i="49"/>
  <c r="G116" i="49"/>
  <c r="G115" i="49"/>
  <c r="G37" i="49"/>
  <c r="G36" i="49"/>
  <c r="G35" i="49"/>
  <c r="G34" i="49"/>
  <c r="G175" i="49"/>
  <c r="F37" i="194"/>
  <c r="M3" i="55"/>
  <c r="D3" i="55" l="1"/>
  <c r="G484" i="49"/>
  <c r="G485" i="49"/>
  <c r="G486" i="49"/>
  <c r="G487" i="49"/>
  <c r="G488" i="49"/>
  <c r="G489" i="49"/>
  <c r="G493" i="49"/>
  <c r="G405" i="49" l="1"/>
  <c r="G404" i="49"/>
  <c r="G403" i="49"/>
  <c r="G402" i="49" l="1"/>
  <c r="G187" i="49" l="1"/>
  <c r="G188" i="49"/>
  <c r="G165" i="49" l="1"/>
  <c r="G155" i="49"/>
  <c r="G131" i="49"/>
  <c r="G130" i="49"/>
  <c r="G129" i="49"/>
  <c r="G128" i="49"/>
  <c r="G127" i="49"/>
  <c r="G126" i="49"/>
  <c r="G125" i="49"/>
  <c r="G124" i="49"/>
  <c r="G132" i="49"/>
  <c r="G92" i="49" l="1"/>
  <c r="G93" i="49"/>
  <c r="G94" i="49"/>
  <c r="G95" i="49"/>
  <c r="G96" i="49"/>
  <c r="G97" i="49"/>
  <c r="G98" i="49"/>
  <c r="G99" i="49"/>
  <c r="G100" i="49"/>
  <c r="G101" i="49"/>
  <c r="G42" i="49" l="1"/>
  <c r="G43" i="49"/>
  <c r="G44" i="49"/>
  <c r="G45" i="49"/>
  <c r="G46" i="49"/>
  <c r="G47" i="49"/>
  <c r="G7" i="49"/>
  <c r="G8" i="49"/>
  <c r="G12" i="49"/>
  <c r="G13" i="49"/>
  <c r="G14" i="49"/>
  <c r="G15" i="49"/>
  <c r="G16" i="49"/>
  <c r="G17" i="49"/>
  <c r="G18" i="49"/>
  <c r="G19" i="49"/>
  <c r="G20" i="49"/>
  <c r="G3" i="49" l="1"/>
  <c r="G472" i="49" l="1"/>
  <c r="G473" i="49"/>
  <c r="G474" i="49"/>
  <c r="G475" i="49"/>
  <c r="G450" i="49"/>
  <c r="G451" i="49"/>
  <c r="D16" i="52"/>
  <c r="G159" i="49" l="1"/>
  <c r="G241" i="49"/>
  <c r="G102" i="49"/>
  <c r="G103" i="49"/>
  <c r="G104" i="49"/>
  <c r="G105" i="49"/>
  <c r="G106" i="49"/>
  <c r="G107" i="49"/>
  <c r="G108" i="49"/>
  <c r="G109" i="49"/>
  <c r="G110" i="49"/>
  <c r="G113" i="49"/>
  <c r="M2" i="55"/>
  <c r="M9" i="55"/>
  <c r="D9" i="55" l="1"/>
  <c r="D2" i="55"/>
  <c r="I2" i="55" s="1"/>
  <c r="M11" i="55"/>
  <c r="F141" i="299"/>
  <c r="E141" i="299"/>
  <c r="F137" i="80"/>
  <c r="E137" i="80"/>
  <c r="G141" i="299" l="1"/>
  <c r="H8" i="55" s="1"/>
  <c r="G137" i="80"/>
  <c r="H2" i="55" s="1"/>
  <c r="I3" i="55"/>
  <c r="J3" i="55" s="1"/>
  <c r="E23" i="176" l="1"/>
  <c r="G460" i="49" l="1"/>
  <c r="G461" i="49"/>
  <c r="G462" i="49"/>
  <c r="G463" i="49"/>
  <c r="G464" i="49"/>
  <c r="G465" i="49"/>
  <c r="G466" i="49"/>
  <c r="G467" i="49"/>
  <c r="G468" i="49"/>
  <c r="G469" i="49"/>
  <c r="G471" i="49"/>
  <c r="G477" i="49"/>
  <c r="G478" i="49"/>
  <c r="G479" i="49"/>
  <c r="G480" i="49"/>
  <c r="G481" i="49"/>
  <c r="G482" i="49"/>
  <c r="G483" i="49"/>
  <c r="G494" i="49"/>
  <c r="G495" i="49"/>
  <c r="G496" i="49"/>
  <c r="G497" i="49"/>
  <c r="G498" i="49"/>
  <c r="G499" i="49"/>
  <c r="G500" i="49"/>
  <c r="G505" i="49"/>
  <c r="G506" i="49"/>
  <c r="G507" i="49"/>
  <c r="G508" i="49"/>
  <c r="G510" i="49"/>
  <c r="G424" i="49"/>
  <c r="G423" i="49"/>
  <c r="G422" i="49"/>
  <c r="G401" i="49"/>
  <c r="G406" i="49"/>
  <c r="G407" i="49"/>
  <c r="G408" i="49"/>
  <c r="G409" i="49"/>
  <c r="G410" i="49"/>
  <c r="G411" i="49"/>
  <c r="G412" i="49"/>
  <c r="G413" i="49"/>
  <c r="G414" i="49"/>
  <c r="G415" i="49"/>
  <c r="G416" i="49"/>
  <c r="G417" i="49"/>
  <c r="G418" i="49"/>
  <c r="G419" i="49"/>
  <c r="G420" i="49"/>
  <c r="G421" i="49"/>
  <c r="G425" i="49"/>
  <c r="G436" i="49"/>
  <c r="G437" i="49"/>
  <c r="G438" i="49"/>
  <c r="G439" i="49"/>
  <c r="G440" i="49"/>
  <c r="G22" i="49"/>
  <c r="G160" i="49"/>
  <c r="G161" i="49"/>
  <c r="G162" i="49"/>
  <c r="F89" i="355" l="1"/>
  <c r="E89" i="355"/>
  <c r="G5" i="355"/>
  <c r="G6" i="355" s="1"/>
  <c r="G7" i="355" s="1"/>
  <c r="G112" i="49"/>
  <c r="G8" i="355" l="1"/>
  <c r="G9" i="355" s="1"/>
  <c r="G10" i="355" s="1"/>
  <c r="G11" i="355" s="1"/>
  <c r="G12" i="355" s="1"/>
  <c r="G13" i="355" s="1"/>
  <c r="G14" i="355" s="1"/>
  <c r="G15" i="355" s="1"/>
  <c r="G16" i="355" s="1"/>
  <c r="G17" i="355" s="1"/>
  <c r="G18" i="355" s="1"/>
  <c r="G19" i="355" s="1"/>
  <c r="G20" i="355" s="1"/>
  <c r="G21" i="355" s="1"/>
  <c r="G22" i="355" s="1"/>
  <c r="G23" i="355" s="1"/>
  <c r="G24" i="355" s="1"/>
  <c r="G25" i="355" s="1"/>
  <c r="G26" i="355" s="1"/>
  <c r="G27" i="355" s="1"/>
  <c r="G28" i="355" s="1"/>
  <c r="G29" i="355" s="1"/>
  <c r="G30" i="355" s="1"/>
  <c r="G31" i="355" s="1"/>
  <c r="G32" i="355" s="1"/>
  <c r="G33" i="355" s="1"/>
  <c r="G34" i="355" s="1"/>
  <c r="G35" i="355" s="1"/>
  <c r="G36" i="355" s="1"/>
  <c r="G37" i="355" s="1"/>
  <c r="G38" i="355" s="1"/>
  <c r="G39" i="355" s="1"/>
  <c r="G40" i="355" s="1"/>
  <c r="G41" i="355" s="1"/>
  <c r="G42" i="355" s="1"/>
  <c r="G43" i="355" s="1"/>
  <c r="G89" i="355"/>
  <c r="H9" i="55" s="1"/>
  <c r="G88" i="49"/>
  <c r="G89" i="49"/>
  <c r="G38" i="49"/>
  <c r="G39" i="49"/>
  <c r="G44" i="355" l="1"/>
  <c r="G45" i="355" s="1"/>
  <c r="G46" i="355" s="1"/>
  <c r="G47" i="355" s="1"/>
  <c r="G48" i="355" s="1"/>
  <c r="G49" i="355" s="1"/>
  <c r="G21" i="49"/>
  <c r="G23" i="49"/>
  <c r="G26" i="49"/>
  <c r="G27" i="49"/>
  <c r="G50" i="355" l="1"/>
  <c r="G51" i="355" s="1"/>
  <c r="G52" i="355" s="1"/>
  <c r="G53" i="355" s="1"/>
  <c r="G54" i="355" s="1"/>
  <c r="G55" i="355" s="1"/>
  <c r="G56" i="355" s="1"/>
  <c r="G72" i="49"/>
  <c r="G71" i="49"/>
  <c r="G57" i="355" l="1"/>
  <c r="G58" i="355" s="1"/>
  <c r="G59" i="355" s="1"/>
  <c r="G60" i="355" s="1"/>
  <c r="G74" i="355" s="1"/>
  <c r="G75" i="355" s="1"/>
  <c r="G76" i="355" s="1"/>
  <c r="G77" i="355" s="1"/>
  <c r="G78" i="355" s="1"/>
  <c r="G79" i="355" s="1"/>
  <c r="G80" i="355" s="1"/>
  <c r="G81" i="355" s="1"/>
  <c r="G82" i="355" s="1"/>
  <c r="G83" i="355" s="1"/>
  <c r="G84" i="355" s="1"/>
  <c r="G85" i="355" s="1"/>
  <c r="G86" i="355" s="1"/>
  <c r="G87" i="355" s="1"/>
  <c r="G88" i="355" s="1"/>
  <c r="G64" i="49"/>
  <c r="G336" i="49" l="1"/>
  <c r="G459" i="49" l="1"/>
  <c r="G448" i="49"/>
  <c r="G384" i="49"/>
  <c r="G385" i="49"/>
  <c r="G386" i="49"/>
  <c r="G452" i="49"/>
  <c r="G356" i="49"/>
  <c r="G346" i="49"/>
  <c r="G20" i="143" l="1"/>
  <c r="G345" i="49"/>
  <c r="G137" i="49"/>
  <c r="G136" i="49"/>
  <c r="G57" i="49"/>
  <c r="C5" i="55"/>
  <c r="G5" i="350"/>
  <c r="G6" i="350" s="1"/>
  <c r="G7" i="350" s="1"/>
  <c r="G319" i="49" l="1"/>
  <c r="G320" i="49"/>
  <c r="G321" i="49"/>
  <c r="G233" i="49"/>
  <c r="G90" i="49"/>
  <c r="G91" i="49"/>
  <c r="G114" i="49"/>
  <c r="H10" i="143" l="1"/>
  <c r="H11" i="143" s="1"/>
  <c r="D41" i="221"/>
  <c r="D29" i="52"/>
  <c r="D40" i="52" s="1"/>
  <c r="D43" i="52" s="1"/>
  <c r="D29" i="56"/>
  <c r="D42" i="56" s="1"/>
  <c r="G4" i="63"/>
  <c r="G5" i="63" s="1"/>
  <c r="G6" i="63" s="1"/>
  <c r="G9" i="63" s="1"/>
  <c r="G10" i="63" s="1"/>
  <c r="G11" i="63" s="1"/>
  <c r="G12" i="63" s="1"/>
  <c r="G13" i="63" s="1"/>
  <c r="G14" i="63" s="1"/>
  <c r="G15" i="63" s="1"/>
  <c r="G363" i="49"/>
  <c r="G364" i="49"/>
  <c r="C10" i="143"/>
  <c r="C11" i="143" s="1"/>
  <c r="C8" i="55"/>
  <c r="G340" i="49"/>
  <c r="G341" i="49"/>
  <c r="G342" i="49"/>
  <c r="G5" i="80"/>
  <c r="G6" i="80" s="1"/>
  <c r="G7" i="80" s="1"/>
  <c r="G8" i="80" s="1"/>
  <c r="G9" i="80" s="1"/>
  <c r="G10" i="80" s="1"/>
  <c r="G11" i="80" s="1"/>
  <c r="G12" i="80" s="1"/>
  <c r="G13" i="80" s="1"/>
  <c r="G134" i="49"/>
  <c r="G4" i="49"/>
  <c r="G5" i="49"/>
  <c r="G6" i="49"/>
  <c r="G28" i="49"/>
  <c r="G29" i="49"/>
  <c r="G30" i="49"/>
  <c r="G31" i="49"/>
  <c r="G33" i="49"/>
  <c r="G40" i="49"/>
  <c r="G41" i="49"/>
  <c r="G48" i="49"/>
  <c r="G49" i="49"/>
  <c r="G50" i="49"/>
  <c r="G51" i="49"/>
  <c r="G52" i="49"/>
  <c r="G53" i="49"/>
  <c r="G54" i="49"/>
  <c r="G55" i="49"/>
  <c r="G56" i="49"/>
  <c r="G59" i="49"/>
  <c r="G60" i="49"/>
  <c r="G61" i="49"/>
  <c r="G62" i="49"/>
  <c r="G63" i="49"/>
  <c r="G65" i="49"/>
  <c r="G66" i="49"/>
  <c r="G67" i="49"/>
  <c r="G68" i="49"/>
  <c r="G69" i="49"/>
  <c r="G70" i="49"/>
  <c r="G73" i="49"/>
  <c r="G74" i="49"/>
  <c r="G75" i="49"/>
  <c r="G76" i="49"/>
  <c r="G77" i="49"/>
  <c r="G78" i="49"/>
  <c r="G79" i="49"/>
  <c r="G80" i="49"/>
  <c r="G85" i="49"/>
  <c r="G86" i="49"/>
  <c r="G87" i="49"/>
  <c r="G122" i="49"/>
  <c r="G123" i="49"/>
  <c r="G135" i="49"/>
  <c r="G138" i="49"/>
  <c r="G142" i="49"/>
  <c r="G143" i="49"/>
  <c r="G144" i="49"/>
  <c r="G145" i="49"/>
  <c r="G146" i="49"/>
  <c r="G147" i="49"/>
  <c r="G148" i="49"/>
  <c r="G149" i="49"/>
  <c r="G150" i="49"/>
  <c r="G154" i="49"/>
  <c r="G163" i="49"/>
  <c r="G164" i="49"/>
  <c r="G166" i="49"/>
  <c r="G168" i="49"/>
  <c r="G173" i="49"/>
  <c r="G174" i="49"/>
  <c r="G176" i="49"/>
  <c r="G177" i="49"/>
  <c r="G178" i="49"/>
  <c r="G179" i="49"/>
  <c r="G180" i="49"/>
  <c r="G183" i="49"/>
  <c r="G184" i="49"/>
  <c r="G185" i="49"/>
  <c r="G186" i="49"/>
  <c r="G189" i="49"/>
  <c r="G223" i="49"/>
  <c r="G224" i="49"/>
  <c r="G225" i="49"/>
  <c r="G226" i="49"/>
  <c r="G227" i="49"/>
  <c r="G231" i="49"/>
  <c r="G232" i="49"/>
  <c r="G237" i="49"/>
  <c r="G238" i="49"/>
  <c r="G239" i="49"/>
  <c r="G240" i="49"/>
  <c r="G244" i="49"/>
  <c r="G257" i="49"/>
  <c r="G309" i="49"/>
  <c r="G310" i="49"/>
  <c r="G316" i="49"/>
  <c r="G317" i="49"/>
  <c r="G318" i="49"/>
  <c r="G322" i="49"/>
  <c r="G323" i="49"/>
  <c r="G324" i="49"/>
  <c r="G325" i="49"/>
  <c r="G326" i="49"/>
  <c r="G327" i="49"/>
  <c r="G328" i="49"/>
  <c r="G329" i="49"/>
  <c r="G330" i="49"/>
  <c r="G331" i="49"/>
  <c r="G332" i="49"/>
  <c r="G335" i="49"/>
  <c r="G338" i="49"/>
  <c r="G343" i="49"/>
  <c r="G344" i="49"/>
  <c r="G347" i="49"/>
  <c r="G348" i="49"/>
  <c r="G349" i="49"/>
  <c r="G350" i="49"/>
  <c r="G351" i="49"/>
  <c r="G352" i="49"/>
  <c r="G353" i="49"/>
  <c r="G354" i="49"/>
  <c r="G355" i="49"/>
  <c r="G357" i="49"/>
  <c r="G358" i="49"/>
  <c r="G359" i="49"/>
  <c r="G360" i="49"/>
  <c r="G361" i="49"/>
  <c r="G362" i="49"/>
  <c r="G367" i="49"/>
  <c r="G368" i="49"/>
  <c r="G369" i="49"/>
  <c r="G370" i="49"/>
  <c r="G371" i="49"/>
  <c r="G372" i="49"/>
  <c r="G373" i="49"/>
  <c r="G374" i="49"/>
  <c r="G375" i="49"/>
  <c r="G376" i="49"/>
  <c r="G377" i="49"/>
  <c r="G378" i="49"/>
  <c r="G379" i="49"/>
  <c r="G380" i="49"/>
  <c r="G381" i="49"/>
  <c r="G382" i="49"/>
  <c r="G383" i="49"/>
  <c r="G387" i="49"/>
  <c r="G388" i="49"/>
  <c r="G389" i="49"/>
  <c r="G390" i="49"/>
  <c r="G391" i="49"/>
  <c r="G395" i="49"/>
  <c r="G396" i="49"/>
  <c r="G397" i="49"/>
  <c r="G398" i="49"/>
  <c r="G399" i="49"/>
  <c r="G400" i="49"/>
  <c r="G441" i="49"/>
  <c r="G442" i="49"/>
  <c r="G443" i="49"/>
  <c r="G444" i="49"/>
  <c r="G445" i="49"/>
  <c r="G446" i="49"/>
  <c r="G447" i="49"/>
  <c r="G449" i="49"/>
  <c r="G456" i="49"/>
  <c r="G458" i="49"/>
  <c r="G25" i="55"/>
  <c r="C15" i="55"/>
  <c r="G5" i="299"/>
  <c r="G6" i="299" s="1"/>
  <c r="G7" i="299" s="1"/>
  <c r="G8" i="299" s="1"/>
  <c r="G9" i="299" s="1"/>
  <c r="G10" i="299" s="1"/>
  <c r="G11" i="299" s="1"/>
  <c r="G12" i="299" s="1"/>
  <c r="G13" i="299" s="1"/>
  <c r="G14" i="299" s="1"/>
  <c r="G15" i="299" s="1"/>
  <c r="G16" i="299" s="1"/>
  <c r="G17" i="299" s="1"/>
  <c r="G18" i="299" s="1"/>
  <c r="G19" i="299" s="1"/>
  <c r="G20" i="299" s="1"/>
  <c r="G21" i="299" s="1"/>
  <c r="G22" i="299" s="1"/>
  <c r="G23" i="299" s="1"/>
  <c r="G24" i="299" s="1"/>
  <c r="G25" i="299" s="1"/>
  <c r="G26" i="299" s="1"/>
  <c r="G27" i="299" s="1"/>
  <c r="G28" i="299" s="1"/>
  <c r="G29" i="299" s="1"/>
  <c r="G30" i="299" s="1"/>
  <c r="G31" i="299" s="1"/>
  <c r="G32" i="299" s="1"/>
  <c r="D8" i="216"/>
  <c r="E8" i="216" s="1"/>
  <c r="F8" i="216" s="1"/>
  <c r="G8" i="216" s="1"/>
  <c r="H8" i="216" s="1"/>
  <c r="E6" i="176"/>
  <c r="E7" i="176"/>
  <c r="E8" i="176"/>
  <c r="E9" i="176"/>
  <c r="E10" i="176"/>
  <c r="E11" i="176"/>
  <c r="E14" i="176"/>
  <c r="E15" i="176"/>
  <c r="E16" i="176"/>
  <c r="E17" i="176"/>
  <c r="J5" i="143"/>
  <c r="D25" i="55"/>
  <c r="F16" i="55"/>
  <c r="G5" i="194"/>
  <c r="G6" i="194" s="1"/>
  <c r="G7" i="194" s="1"/>
  <c r="I3" i="143"/>
  <c r="J3" i="143"/>
  <c r="I4" i="143"/>
  <c r="J4" i="143" s="1"/>
  <c r="I6" i="143"/>
  <c r="J6" i="143"/>
  <c r="I2" i="143"/>
  <c r="J2" i="143" s="1"/>
  <c r="C14" i="55"/>
  <c r="C16" i="143"/>
  <c r="I16" i="143"/>
  <c r="F5" i="116"/>
  <c r="E5" i="116"/>
  <c r="G5" i="116"/>
  <c r="H16" i="143" s="1"/>
  <c r="J16" i="143" s="1"/>
  <c r="K40" i="216"/>
  <c r="L40" i="216"/>
  <c r="J40" i="216"/>
  <c r="I40" i="216"/>
  <c r="C10" i="55"/>
  <c r="C8" i="143"/>
  <c r="E8" i="143"/>
  <c r="H8" i="143"/>
  <c r="K18" i="143"/>
  <c r="F11" i="143"/>
  <c r="F12" i="143" s="1"/>
  <c r="K10" i="176"/>
  <c r="K9" i="176"/>
  <c r="K23" i="176"/>
  <c r="K6" i="176"/>
  <c r="K20" i="176" s="1"/>
  <c r="K22" i="176" s="1"/>
  <c r="K24" i="176" s="1"/>
  <c r="K7" i="176"/>
  <c r="K8" i="176"/>
  <c r="M39" i="216"/>
  <c r="M40" i="216" s="1"/>
  <c r="D8" i="143"/>
  <c r="D16" i="55"/>
  <c r="G11" i="143"/>
  <c r="G12" i="143" s="1"/>
  <c r="D11" i="143"/>
  <c r="D20" i="143" s="1"/>
  <c r="G16" i="55"/>
  <c r="I8" i="143" l="1"/>
  <c r="J8" i="143" s="1"/>
  <c r="H20" i="143"/>
  <c r="C20" i="143"/>
  <c r="G511" i="49"/>
  <c r="G8" i="194"/>
  <c r="G9" i="194" s="1"/>
  <c r="G10" i="194" s="1"/>
  <c r="G11" i="194" s="1"/>
  <c r="G12" i="194" s="1"/>
  <c r="G13" i="194" s="1"/>
  <c r="G14" i="194" s="1"/>
  <c r="G15" i="194" s="1"/>
  <c r="G16" i="194" s="1"/>
  <c r="G17" i="194" s="1"/>
  <c r="G18" i="194" s="1"/>
  <c r="G19" i="194" s="1"/>
  <c r="G20" i="194" s="1"/>
  <c r="G21" i="194" s="1"/>
  <c r="G22" i="194" s="1"/>
  <c r="G23" i="194" s="1"/>
  <c r="G24" i="194" s="1"/>
  <c r="G25" i="194" s="1"/>
  <c r="G26" i="194" s="1"/>
  <c r="G27" i="194" s="1"/>
  <c r="G28" i="194" s="1"/>
  <c r="G29" i="194" s="1"/>
  <c r="G30" i="194" s="1"/>
  <c r="G31" i="194" s="1"/>
  <c r="I8" i="216"/>
  <c r="D45" i="56"/>
  <c r="H14" i="55"/>
  <c r="G33" i="299"/>
  <c r="G34" i="299" s="1"/>
  <c r="G35" i="299" s="1"/>
  <c r="G36" i="299" s="1"/>
  <c r="G37" i="299" s="1"/>
  <c r="G38" i="299" s="1"/>
  <c r="G39" i="299" s="1"/>
  <c r="G40" i="299" s="1"/>
  <c r="G41" i="299" s="1"/>
  <c r="G42" i="299" s="1"/>
  <c r="G43" i="299" s="1"/>
  <c r="G44" i="299" s="1"/>
  <c r="G45" i="299" s="1"/>
  <c r="G46" i="299" s="1"/>
  <c r="G47" i="299" s="1"/>
  <c r="G48" i="299" s="1"/>
  <c r="G14" i="80"/>
  <c r="G15" i="80" s="1"/>
  <c r="G16" i="80" s="1"/>
  <c r="G17" i="80" s="1"/>
  <c r="G18" i="80" s="1"/>
  <c r="G19" i="80" s="1"/>
  <c r="G20" i="80" s="1"/>
  <c r="G21" i="80" s="1"/>
  <c r="C16" i="55"/>
  <c r="E20" i="176"/>
  <c r="E22" i="176" s="1"/>
  <c r="I8" i="55"/>
  <c r="J8" i="55" s="1"/>
  <c r="I9" i="55"/>
  <c r="J9" i="55" s="1"/>
  <c r="E16" i="55"/>
  <c r="I14" i="55"/>
  <c r="E12" i="55"/>
  <c r="E11" i="143"/>
  <c r="E14" i="143" s="1"/>
  <c r="E20" i="143" s="1"/>
  <c r="I10" i="143"/>
  <c r="I11" i="143" s="1"/>
  <c r="J11" i="143" s="1"/>
  <c r="G37" i="194"/>
  <c r="I10" i="55" s="1"/>
  <c r="G36" i="194" l="1"/>
  <c r="H10" i="55" s="1"/>
  <c r="G32" i="194"/>
  <c r="G33" i="194" s="1"/>
  <c r="G34" i="194" s="1"/>
  <c r="G35" i="194" s="1"/>
  <c r="I20" i="143"/>
  <c r="J20" i="143" s="1"/>
  <c r="J8" i="216"/>
  <c r="J14" i="55"/>
  <c r="I5" i="55"/>
  <c r="J5" i="55" s="1"/>
  <c r="G49" i="299"/>
  <c r="G50" i="299" s="1"/>
  <c r="G51" i="299" s="1"/>
  <c r="G52" i="299" s="1"/>
  <c r="G53" i="299" s="1"/>
  <c r="E19" i="55"/>
  <c r="E25" i="55" s="1"/>
  <c r="I16" i="55"/>
  <c r="J10" i="143"/>
  <c r="D12" i="55"/>
  <c r="G22" i="80"/>
  <c r="G23" i="80" s="1"/>
  <c r="G24" i="80" s="1"/>
  <c r="G25" i="80" s="1"/>
  <c r="G54" i="299" l="1"/>
  <c r="G16" i="63"/>
  <c r="G17" i="63" s="1"/>
  <c r="G18" i="63" s="1"/>
  <c r="G19" i="63" s="1"/>
  <c r="G20" i="63" s="1"/>
  <c r="G21" i="63" s="1"/>
  <c r="K8" i="216"/>
  <c r="L8" i="216" s="1"/>
  <c r="M8" i="216" s="1"/>
  <c r="C12" i="55"/>
  <c r="C25" i="55" s="1"/>
  <c r="I25" i="55" s="1"/>
  <c r="G26" i="80"/>
  <c r="G27" i="80" s="1"/>
  <c r="G28" i="80" s="1"/>
  <c r="G55" i="299" l="1"/>
  <c r="G56" i="299" s="1"/>
  <c r="G57" i="299" s="1"/>
  <c r="G58" i="299" s="1"/>
  <c r="G59" i="299" s="1"/>
  <c r="G60" i="299" s="1"/>
  <c r="G61" i="299" s="1"/>
  <c r="G62" i="299" s="1"/>
  <c r="G63" i="299" s="1"/>
  <c r="G64" i="299" s="1"/>
  <c r="I12" i="55"/>
  <c r="G22" i="63"/>
  <c r="G23" i="63" s="1"/>
  <c r="G24" i="63" s="1"/>
  <c r="G25" i="63" s="1"/>
  <c r="G26" i="63" s="1"/>
  <c r="G27" i="63" s="1"/>
  <c r="G28" i="63" s="1"/>
  <c r="G29" i="80"/>
  <c r="G30" i="80" s="1"/>
  <c r="G31" i="80" s="1"/>
  <c r="G32" i="80" s="1"/>
  <c r="G33" i="80" s="1"/>
  <c r="G34" i="80" s="1"/>
  <c r="G35" i="80" s="1"/>
  <c r="G36" i="80" s="1"/>
  <c r="G37" i="80" s="1"/>
  <c r="G38" i="80" s="1"/>
  <c r="G39" i="80" s="1"/>
  <c r="G40" i="80" s="1"/>
  <c r="G65" i="299" l="1"/>
  <c r="G66" i="299" s="1"/>
  <c r="G67" i="299" s="1"/>
  <c r="G68" i="299" s="1"/>
  <c r="G29" i="63"/>
  <c r="G30" i="63" s="1"/>
  <c r="J10" i="55"/>
  <c r="G41" i="80"/>
  <c r="G42" i="80" s="1"/>
  <c r="G43" i="80" s="1"/>
  <c r="G44" i="80" s="1"/>
  <c r="G45" i="80" s="1"/>
  <c r="G46" i="80" s="1"/>
  <c r="G47" i="80" s="1"/>
  <c r="G69" i="299" l="1"/>
  <c r="G70" i="299" s="1"/>
  <c r="G71" i="299" s="1"/>
  <c r="G72" i="299" s="1"/>
  <c r="G73" i="299" s="1"/>
  <c r="G74" i="299" s="1"/>
  <c r="G75" i="299" s="1"/>
  <c r="G31" i="63"/>
  <c r="G32" i="63" s="1"/>
  <c r="G48" i="80"/>
  <c r="G49" i="80" s="1"/>
  <c r="G50" i="80" s="1"/>
  <c r="G51" i="80" s="1"/>
  <c r="G52" i="80" l="1"/>
  <c r="G53" i="80" s="1"/>
  <c r="G54" i="80" s="1"/>
  <c r="G55" i="80" s="1"/>
  <c r="G56" i="80" s="1"/>
  <c r="G57" i="80" s="1"/>
  <c r="G58" i="80" s="1"/>
  <c r="G59" i="80" s="1"/>
  <c r="G76" i="299"/>
  <c r="G77" i="299" s="1"/>
  <c r="G33" i="63"/>
  <c r="G34" i="63" s="1"/>
  <c r="G35" i="63" s="1"/>
  <c r="G36" i="63" s="1"/>
  <c r="G37" i="63" s="1"/>
  <c r="G38" i="63" s="1"/>
  <c r="G39" i="63" s="1"/>
  <c r="G40" i="63" s="1"/>
  <c r="G41" i="63" s="1"/>
  <c r="G42" i="63" s="1"/>
  <c r="G43" i="63" s="1"/>
  <c r="G78" i="299" l="1"/>
  <c r="G79" i="299" s="1"/>
  <c r="G80" i="299" s="1"/>
  <c r="G60" i="80"/>
  <c r="G61" i="80" s="1"/>
  <c r="G44" i="63"/>
  <c r="G45" i="63" s="1"/>
  <c r="G46" i="63" s="1"/>
  <c r="J2" i="55"/>
  <c r="H12" i="55"/>
  <c r="G81" i="299" l="1"/>
  <c r="G82" i="299" s="1"/>
  <c r="G83" i="299" s="1"/>
  <c r="G84" i="299" s="1"/>
  <c r="G85" i="299" s="1"/>
  <c r="G86" i="299" s="1"/>
  <c r="G87" i="299" s="1"/>
  <c r="G62" i="80"/>
  <c r="G63" i="80" s="1"/>
  <c r="G64" i="80" s="1"/>
  <c r="G65" i="80" s="1"/>
  <c r="G66" i="80" s="1"/>
  <c r="G47" i="63"/>
  <c r="J12" i="55"/>
  <c r="G88" i="299" l="1"/>
  <c r="G89" i="299" s="1"/>
  <c r="G90" i="299" s="1"/>
  <c r="G91" i="299" s="1"/>
  <c r="G92" i="299" s="1"/>
  <c r="G93" i="299" s="1"/>
  <c r="G94" i="299" s="1"/>
  <c r="G95" i="299" s="1"/>
  <c r="G96" i="299" s="1"/>
  <c r="G97" i="299" s="1"/>
  <c r="G98" i="299" s="1"/>
  <c r="G99" i="299" s="1"/>
  <c r="G114" i="299" s="1"/>
  <c r="G115" i="299" s="1"/>
  <c r="G116" i="299" s="1"/>
  <c r="G117" i="299" s="1"/>
  <c r="G118" i="299" s="1"/>
  <c r="G119" i="299" s="1"/>
  <c r="G120" i="299" s="1"/>
  <c r="G121" i="299" s="1"/>
  <c r="G122" i="299" s="1"/>
  <c r="G123" i="299" s="1"/>
  <c r="G124" i="299" s="1"/>
  <c r="G125" i="299" s="1"/>
  <c r="G126" i="299" s="1"/>
  <c r="G127" i="299" s="1"/>
  <c r="G128" i="299" s="1"/>
  <c r="G129" i="299" s="1"/>
  <c r="G130" i="299" s="1"/>
  <c r="G131" i="299" s="1"/>
  <c r="G132" i="299" s="1"/>
  <c r="G133" i="299" s="1"/>
  <c r="G134" i="299" s="1"/>
  <c r="G135" i="299" s="1"/>
  <c r="G136" i="299" s="1"/>
  <c r="G137" i="299" s="1"/>
  <c r="G138" i="299" s="1"/>
  <c r="G139" i="299" s="1"/>
  <c r="G140" i="299" s="1"/>
  <c r="G48" i="63"/>
  <c r="G49" i="63" s="1"/>
  <c r="G50" i="63" s="1"/>
  <c r="G67" i="80"/>
  <c r="G68" i="80" s="1"/>
  <c r="G51" i="63" l="1"/>
  <c r="G52" i="63" s="1"/>
  <c r="G53" i="63" s="1"/>
  <c r="G54" i="63" s="1"/>
  <c r="G55" i="63" s="1"/>
  <c r="G56" i="63" s="1"/>
  <c r="G57" i="63" s="1"/>
  <c r="G58" i="63" s="1"/>
  <c r="G59" i="63" s="1"/>
  <c r="G60" i="63" s="1"/>
  <c r="G61" i="63" s="1"/>
  <c r="G62" i="63" s="1"/>
  <c r="G63" i="63" s="1"/>
  <c r="G64" i="63" s="1"/>
  <c r="G65" i="63" s="1"/>
  <c r="G66" i="63" s="1"/>
  <c r="G67" i="63" s="1"/>
  <c r="G69" i="80"/>
  <c r="G68" i="63" l="1"/>
  <c r="G69" i="63" s="1"/>
  <c r="G70" i="63" s="1"/>
  <c r="G71" i="63" s="1"/>
  <c r="G70" i="80"/>
  <c r="G71" i="80" s="1"/>
  <c r="G72" i="80" s="1"/>
  <c r="G73" i="80" s="1"/>
  <c r="G74" i="80" s="1"/>
  <c r="G75" i="80" s="1"/>
  <c r="G76" i="80" s="1"/>
  <c r="G77" i="80" s="1"/>
  <c r="G78" i="80" s="1"/>
  <c r="G79" i="80" s="1"/>
  <c r="G80" i="80" s="1"/>
  <c r="G81" i="80" s="1"/>
  <c r="G82" i="80" s="1"/>
  <c r="G83" i="80" s="1"/>
  <c r="G84" i="80" s="1"/>
  <c r="G85" i="80" s="1"/>
  <c r="G86" i="80" l="1"/>
  <c r="G87" i="80" s="1"/>
  <c r="G88" i="80" s="1"/>
  <c r="G89" i="80" s="1"/>
  <c r="G90" i="80" s="1"/>
  <c r="G91" i="80" s="1"/>
  <c r="G92" i="80" s="1"/>
  <c r="G93" i="80" s="1"/>
  <c r="G94" i="80" s="1"/>
  <c r="G95" i="80" s="1"/>
  <c r="G96" i="80" s="1"/>
  <c r="G97" i="80" s="1"/>
  <c r="G98" i="80" s="1"/>
  <c r="G99" i="80" s="1"/>
  <c r="G100" i="80" s="1"/>
  <c r="G101" i="80" s="1"/>
  <c r="G102" i="80" s="1"/>
  <c r="G103" i="80" s="1"/>
  <c r="G104" i="80" s="1"/>
  <c r="G105" i="80" s="1"/>
  <c r="G106" i="80" s="1"/>
  <c r="G107" i="80" s="1"/>
  <c r="G108" i="80" s="1"/>
  <c r="G109" i="80" s="1"/>
  <c r="G110" i="80" s="1"/>
  <c r="G111" i="80" s="1"/>
  <c r="G112" i="80" s="1"/>
  <c r="G113" i="80" s="1"/>
  <c r="G114" i="80" s="1"/>
  <c r="G115" i="80" s="1"/>
  <c r="G116" i="80" s="1"/>
  <c r="G117" i="80" s="1"/>
  <c r="G118" i="80" s="1"/>
  <c r="G119" i="80" s="1"/>
  <c r="G120" i="80" s="1"/>
  <c r="G121" i="80" s="1"/>
  <c r="G122" i="80" s="1"/>
  <c r="G123" i="80" s="1"/>
  <c r="G124" i="80" s="1"/>
  <c r="G125" i="80" s="1"/>
  <c r="G126" i="80" s="1"/>
  <c r="G127" i="80" s="1"/>
  <c r="G128" i="80" s="1"/>
  <c r="G72" i="63"/>
  <c r="G73" i="63" s="1"/>
  <c r="G74" i="63" s="1"/>
  <c r="G75" i="63" s="1"/>
  <c r="G76" i="63" s="1"/>
  <c r="G77" i="63" s="1"/>
  <c r="G78" i="63" s="1"/>
  <c r="G79" i="63" s="1"/>
  <c r="G80" i="63" s="1"/>
  <c r="G81" i="63" s="1"/>
  <c r="G82" i="63" s="1"/>
  <c r="G83" i="63" s="1"/>
  <c r="G84" i="63" s="1"/>
  <c r="G85" i="63" s="1"/>
  <c r="G129" i="80" l="1"/>
  <c r="G130" i="80" s="1"/>
  <c r="G131" i="80" s="1"/>
  <c r="G132" i="80" s="1"/>
  <c r="G133" i="80" s="1"/>
  <c r="G134" i="80" s="1"/>
  <c r="G135" i="80" s="1"/>
  <c r="G136" i="80" s="1"/>
  <c r="G86" i="63"/>
  <c r="G87" i="63" s="1"/>
  <c r="G88" i="63" s="1"/>
  <c r="G89" i="63" s="1"/>
  <c r="G90" i="63" s="1"/>
  <c r="G91" i="63" s="1"/>
  <c r="G92" i="63" s="1"/>
  <c r="G93" i="63" l="1"/>
  <c r="G94" i="63" s="1"/>
  <c r="G95" i="63" s="1"/>
  <c r="G96" i="63" s="1"/>
  <c r="G97" i="63" s="1"/>
  <c r="G98" i="63" s="1"/>
  <c r="G99" i="63" s="1"/>
  <c r="G100" i="63" s="1"/>
  <c r="G101" i="63" s="1"/>
  <c r="G102" i="63" s="1"/>
  <c r="G103" i="63" s="1"/>
  <c r="G104" i="63" s="1"/>
  <c r="G105" i="63" s="1"/>
  <c r="G106" i="63" s="1"/>
  <c r="G107" i="63" s="1"/>
  <c r="G108" i="63" s="1"/>
  <c r="G109" i="63" s="1"/>
  <c r="G110" i="63" l="1"/>
  <c r="G111" i="63" s="1"/>
  <c r="G112" i="63" s="1"/>
  <c r="G113" i="63" s="1"/>
  <c r="G114" i="63" s="1"/>
  <c r="G115" i="63" s="1"/>
  <c r="G116" i="63" s="1"/>
  <c r="G117" i="63" s="1"/>
  <c r="G118" i="63" s="1"/>
  <c r="E24" i="176" l="1"/>
  <c r="J21" i="55"/>
  <c r="D55" i="221" l="1"/>
  <c r="D58" i="221" s="1"/>
  <c r="H15" i="55" l="1"/>
  <c r="H16" i="55" s="1"/>
  <c r="J16" i="55" s="1"/>
  <c r="J15" i="55" l="1"/>
  <c r="H25" i="55"/>
  <c r="J25" i="55" s="1"/>
</calcChain>
</file>

<file path=xl/sharedStrings.xml><?xml version="1.0" encoding="utf-8"?>
<sst xmlns="http://schemas.openxmlformats.org/spreadsheetml/2006/main" count="10676" uniqueCount="733">
  <si>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</si>
  <si>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</si>
  <si>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</si>
  <si>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</si>
  <si>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</si>
  <si>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</si>
  <si>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</si>
  <si>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</si>
  <si>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</si>
  <si>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</si>
  <si>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</si>
  <si>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</si>
  <si>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</si>
  <si>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</si>
  <si>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</si>
  <si>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</si>
  <si>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</si>
  <si>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</si>
  <si>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</si>
  <si>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</si>
  <si>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</si>
  <si>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</si>
  <si>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</si>
  <si>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</si>
  <si>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</si>
  <si>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</si>
  <si>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</si>
  <si>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</si>
  <si>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</si>
  <si>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</si>
  <si>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</si>
  <si>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</si>
  <si>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</si>
  <si>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</si>
  <si>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</si>
  <si>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</si>
  <si>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</si>
  <si>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</si>
  <si>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</si>
  <si>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account balance</t>
  </si>
  <si>
    <t>Balance</t>
  </si>
  <si>
    <t>Lydia</t>
  </si>
  <si>
    <t xml:space="preserve">EAGLE Uganda </t>
  </si>
  <si>
    <t>EAGLE Uganda</t>
  </si>
  <si>
    <t>Uganda</t>
  </si>
  <si>
    <t>=1009201132940</t>
  </si>
  <si>
    <t>Bank balance</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</si>
  <si>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</si>
  <si>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</si>
  <si>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</si>
  <si>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</si>
  <si>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</si>
  <si>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</si>
  <si>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</si>
  <si>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</si>
  <si>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</si>
  <si>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</si>
  <si>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</si>
  <si>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</si>
  <si>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</si>
  <si>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</si>
  <si>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</si>
  <si>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</si>
  <si>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</si>
  <si>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</si>
  <si>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</si>
  <si>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</si>
  <si>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</si>
  <si>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</si>
  <si>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</si>
  <si>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</si>
  <si>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</si>
  <si>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</si>
  <si>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</si>
  <si>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</si>
  <si>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</si>
  <si>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</si>
  <si>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</si>
  <si>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</si>
  <si>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</si>
  <si>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</si>
  <si>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</si>
  <si>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</si>
  <si>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</si>
  <si>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</si>
  <si>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</si>
  <si>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</si>
  <si>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</si>
  <si>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</si>
  <si>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</si>
  <si>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</si>
  <si>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</si>
  <si>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</si>
  <si>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</si>
  <si>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</si>
  <si>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</si>
  <si>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</si>
  <si>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</si>
  <si>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</si>
  <si>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</si>
  <si>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</si>
  <si>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</si>
  <si>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</si>
  <si>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</si>
  <si>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</si>
  <si>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</si>
  <si>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</si>
  <si>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</si>
  <si>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</si>
  <si>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</si>
  <si>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</si>
  <si>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</si>
  <si>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</si>
  <si>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</si>
  <si>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</si>
  <si>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</si>
  <si>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</si>
  <si>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Office Materials</t>
  </si>
  <si>
    <t>Bank Fees</t>
  </si>
  <si>
    <t>Investigations</t>
  </si>
  <si>
    <t>Sum of spent in national currency (Ugx)</t>
  </si>
  <si>
    <t>Sum of Received</t>
  </si>
  <si>
    <t>Bank UGX</t>
  </si>
  <si>
    <t>Personal balance i18</t>
  </si>
  <si>
    <t>Trust Building</t>
  </si>
  <si>
    <t>i18</t>
  </si>
  <si>
    <t>Grace</t>
  </si>
  <si>
    <t>Internet</t>
  </si>
  <si>
    <t>Personnel</t>
  </si>
  <si>
    <t>Cashbox  -2024 USD</t>
  </si>
  <si>
    <t>List Of advanced salaries EAGLE Uganda 2024</t>
  </si>
  <si>
    <t>List Of Personal Financial Report Balances salaries EAGLE Uganda 2024</t>
  </si>
  <si>
    <t>i89</t>
  </si>
  <si>
    <t>Team Building</t>
  </si>
  <si>
    <t>Amount</t>
  </si>
  <si>
    <t>Balance as per the cash book</t>
  </si>
  <si>
    <t>Add:</t>
  </si>
  <si>
    <t>Unpresented cheques</t>
  </si>
  <si>
    <t>Direct Credits</t>
  </si>
  <si>
    <t>Less:</t>
  </si>
  <si>
    <t>Direct Debits (Bank Charges)</t>
  </si>
  <si>
    <t>Balance as per the bank statement</t>
  </si>
  <si>
    <t>Difference</t>
  </si>
  <si>
    <t>Reason for the Difference.</t>
  </si>
  <si>
    <t xml:space="preserve">USD BANK Reconciliation Statement </t>
  </si>
  <si>
    <t>No</t>
  </si>
  <si>
    <t xml:space="preserve">UGX BANK Reconciliation Statement </t>
  </si>
  <si>
    <t>USD BANK</t>
  </si>
  <si>
    <t>UGX BANK</t>
  </si>
  <si>
    <t xml:space="preserve">UGX-OPP BANK Reconciliation Statement </t>
  </si>
  <si>
    <t>Travel Subsistence</t>
  </si>
  <si>
    <t>i07</t>
  </si>
  <si>
    <t>Rebecca</t>
  </si>
  <si>
    <t>office/home</t>
  </si>
  <si>
    <t>home/office</t>
  </si>
  <si>
    <t>Personal balance i07</t>
  </si>
  <si>
    <t>office/ACC</t>
  </si>
  <si>
    <t>ACC/office</t>
  </si>
  <si>
    <t>Bank Opp</t>
  </si>
  <si>
    <t>Transfer charges</t>
  </si>
  <si>
    <t>Transfer from the UGX Account</t>
  </si>
  <si>
    <t xml:space="preserve">s </t>
  </si>
  <si>
    <t>Reimbursement to the project</t>
  </si>
  <si>
    <t>Equipment</t>
  </si>
  <si>
    <t>LRF</t>
  </si>
  <si>
    <t>prisons/office</t>
  </si>
  <si>
    <t>natete/busega</t>
  </si>
  <si>
    <t>Airtime for Lydia</t>
  </si>
  <si>
    <t>Airtime for i07</t>
  </si>
  <si>
    <t>August</t>
  </si>
  <si>
    <t>Bank Transfer Charges</t>
  </si>
  <si>
    <t>town/kampala</t>
  </si>
  <si>
    <t>Aug_i07_V1</t>
  </si>
  <si>
    <t>office/mukono</t>
  </si>
  <si>
    <t>Ashiraf</t>
  </si>
  <si>
    <t>Personal balance Legal Advisor-Ashiraf</t>
  </si>
  <si>
    <t>office/lugoba</t>
  </si>
  <si>
    <t>office/UWA</t>
  </si>
  <si>
    <t>office/prisons</t>
  </si>
  <si>
    <t>OAK</t>
  </si>
  <si>
    <t>SEPTEMBER Cash Box 2024</t>
  </si>
  <si>
    <t>Cash Box August 2024</t>
  </si>
  <si>
    <t>Septemeber</t>
  </si>
  <si>
    <t>September</t>
  </si>
  <si>
    <t>SEPTEMBER</t>
  </si>
  <si>
    <t>Transfer to the Operational Account</t>
  </si>
  <si>
    <t>Rafusanjan</t>
  </si>
  <si>
    <t>Judith</t>
  </si>
  <si>
    <t>Balance from previous month August 24</t>
  </si>
  <si>
    <t>Mission Budget for 1 Day</t>
  </si>
  <si>
    <t>Sept_L_V1</t>
  </si>
  <si>
    <t>UWA/office</t>
  </si>
  <si>
    <t>EAGLE UGANDA FINANCIAL REPORT SEPTEMBER 2024</t>
  </si>
  <si>
    <t>Balance from previous month (August 24)</t>
  </si>
  <si>
    <t>Sept_A_V1</t>
  </si>
  <si>
    <t>Sept_A_V2</t>
  </si>
  <si>
    <t>office/wildlife court</t>
  </si>
  <si>
    <t>court/office</t>
  </si>
  <si>
    <t>Sept_A_V3</t>
  </si>
  <si>
    <t>Sept_L-V2</t>
  </si>
  <si>
    <t>Balance from August 2024</t>
  </si>
  <si>
    <t>Airtime for Ashrah</t>
  </si>
  <si>
    <t>Airtime to i18</t>
  </si>
  <si>
    <t>Legal Legal</t>
  </si>
  <si>
    <t>Sept_L_V3</t>
  </si>
  <si>
    <t>Breakfast for Lydia during interviews</t>
  </si>
  <si>
    <t>Refreshments during interviews</t>
  </si>
  <si>
    <t>Lunch for Lydia during interviews</t>
  </si>
  <si>
    <t>Travel subsistence</t>
  </si>
  <si>
    <t>Sept_L-V3</t>
  </si>
  <si>
    <t>Balance from previous month (August</t>
  </si>
  <si>
    <t>mukono/kalagibus sto/market</t>
  </si>
  <si>
    <t>bus stage/market</t>
  </si>
  <si>
    <t>kalagi/mukono</t>
  </si>
  <si>
    <t>mukono/cooper complex</t>
  </si>
  <si>
    <t>Sept_i07_V1</t>
  </si>
  <si>
    <t>Balance from previous month (August)</t>
  </si>
  <si>
    <t>Sept_i18_V1</t>
  </si>
  <si>
    <t>office/nsambya</t>
  </si>
  <si>
    <t>nsambya/kibuye</t>
  </si>
  <si>
    <t>Sept_i07_V2</t>
  </si>
  <si>
    <t>office/nansana</t>
  </si>
  <si>
    <t>nansana/natete</t>
  </si>
  <si>
    <t>busega/bakuli</t>
  </si>
  <si>
    <t>Bakuli/nasana</t>
  </si>
  <si>
    <t>Sept_A_V4</t>
  </si>
  <si>
    <t>lugoba/kagoma</t>
  </si>
  <si>
    <t>kagoma/tula</t>
  </si>
  <si>
    <t>Sept_i18_V2</t>
  </si>
  <si>
    <t>Sept_L-V4</t>
  </si>
  <si>
    <t>office/kireka</t>
  </si>
  <si>
    <t>namugongo/kireka</t>
  </si>
  <si>
    <t>kireka/mukono police for 2</t>
  </si>
  <si>
    <t>mukono police/kireka for 2</t>
  </si>
  <si>
    <t>kireka/namugongo</t>
  </si>
  <si>
    <t>kireka/office</t>
  </si>
  <si>
    <t>Sept_A_V5</t>
  </si>
  <si>
    <t>office/utilities court</t>
  </si>
  <si>
    <t>court/home</t>
  </si>
  <si>
    <t>Sept_i18_V3</t>
  </si>
  <si>
    <t>home/luzira</t>
  </si>
  <si>
    <t>luzira/kubiri</t>
  </si>
  <si>
    <t>kubili/pirir bar</t>
  </si>
  <si>
    <t>office/namayiba</t>
  </si>
  <si>
    <t>namayiba/kisenyi</t>
  </si>
  <si>
    <t>Kisenyi/bweyogerere</t>
  </si>
  <si>
    <t>Intercity Transport (Kampala/Masaka)</t>
  </si>
  <si>
    <t>Intercity Transport for 2 (Masaka/Kampala)</t>
  </si>
  <si>
    <t>Sept_i07_V3</t>
  </si>
  <si>
    <t>office/global bus</t>
  </si>
  <si>
    <t>bus/masaka</t>
  </si>
  <si>
    <t>masaka/kyotera</t>
  </si>
  <si>
    <t>kyotera stage/town</t>
  </si>
  <si>
    <t>town/ssounje</t>
  </si>
  <si>
    <t>ssounje/town</t>
  </si>
  <si>
    <t>town/masaka</t>
  </si>
  <si>
    <t>masaka/kampala for 2</t>
  </si>
  <si>
    <t>Sept_A_V6</t>
  </si>
  <si>
    <t>home/bunga</t>
  </si>
  <si>
    <t>bunga/kansanga</t>
  </si>
  <si>
    <t>kasanga/hotel  2</t>
  </si>
  <si>
    <t>hotek 2/home</t>
  </si>
  <si>
    <t>home/mukono</t>
  </si>
  <si>
    <t>mukono/wabulege</t>
  </si>
  <si>
    <t>wabulege/mukono</t>
  </si>
  <si>
    <t>mukono/home</t>
  </si>
  <si>
    <t>Sept_L_V5</t>
  </si>
  <si>
    <t>Sept_i18_V4</t>
  </si>
  <si>
    <t>office/luzira</t>
  </si>
  <si>
    <t>luzira/kirinya</t>
  </si>
  <si>
    <t>kirinya/kibuli</t>
  </si>
  <si>
    <t>Sept_i07_V4</t>
  </si>
  <si>
    <t>office/equity bank bugolobi</t>
  </si>
  <si>
    <t>bugolobi/kabalagala</t>
  </si>
  <si>
    <t>kabalagala/muyonyo</t>
  </si>
  <si>
    <t>munyonyo/lukuli</t>
  </si>
  <si>
    <t>lukuli/home</t>
  </si>
  <si>
    <t>Sept_L_V6</t>
  </si>
  <si>
    <t>Sept_L_V7</t>
  </si>
  <si>
    <t>Printing of call logs for 3 simcards for Rebecca</t>
  </si>
  <si>
    <t>Printing</t>
  </si>
  <si>
    <t>Mobile money sending charges</t>
  </si>
  <si>
    <t>Mobile money withdraw charges</t>
  </si>
  <si>
    <t>Transfer Fees</t>
  </si>
  <si>
    <t>Sept_A_V7</t>
  </si>
  <si>
    <t>Sept_A_V8</t>
  </si>
  <si>
    <t>home/town</t>
  </si>
  <si>
    <t>town/kakiri</t>
  </si>
  <si>
    <t>kakiri/court</t>
  </si>
  <si>
    <t>court/town</t>
  </si>
  <si>
    <t>kampala/makerere</t>
  </si>
  <si>
    <t>makerere/office</t>
  </si>
  <si>
    <t>Sept_i18_V5</t>
  </si>
  <si>
    <t>office/akriht city</t>
  </si>
  <si>
    <t>akright/kitende</t>
  </si>
  <si>
    <t>Sept_i07_V5</t>
  </si>
  <si>
    <t>Sept_i07_V6</t>
  </si>
  <si>
    <t>office/Entebbe with Luke</t>
  </si>
  <si>
    <t>lake bounty/kiwafu (filo</t>
  </si>
  <si>
    <t>Kiwafu/mulungu for 2</t>
  </si>
  <si>
    <t>mulungu/home</t>
  </si>
  <si>
    <t>office/mukono police</t>
  </si>
  <si>
    <t>mukpno/home</t>
  </si>
  <si>
    <t>Cash withdraw chq 384</t>
  </si>
  <si>
    <t>Internal Transfer</t>
  </si>
  <si>
    <t>i07's August salary</t>
  </si>
  <si>
    <t>Sept_i07_V7</t>
  </si>
  <si>
    <t>Sept_A_V9</t>
  </si>
  <si>
    <t>ACC/WLC</t>
  </si>
  <si>
    <t>WLC/ACC</t>
  </si>
  <si>
    <t>ACC/Home</t>
  </si>
  <si>
    <t>Sept_i18_V6</t>
  </si>
  <si>
    <t>lugoba/akright</t>
  </si>
  <si>
    <t>akright/namulanda</t>
  </si>
  <si>
    <t>Lunch for Lydia During Interviews</t>
  </si>
  <si>
    <t>office/casa de roy</t>
  </si>
  <si>
    <t>casa de roy/bank</t>
  </si>
  <si>
    <t>bank/office</t>
  </si>
  <si>
    <t>Sept_L_V8</t>
  </si>
  <si>
    <t>Priniting of call logs for Rebecca</t>
  </si>
  <si>
    <t>Mobile money transfer charges</t>
  </si>
  <si>
    <t>Printing of mobile data for Rebecca</t>
  </si>
  <si>
    <t>MM transfer charges</t>
  </si>
  <si>
    <t>Sept_L_V9</t>
  </si>
  <si>
    <t>Prepaid office electricity</t>
  </si>
  <si>
    <t>Rent &amp; Utilities</t>
  </si>
  <si>
    <t>Sept_L_V10</t>
  </si>
  <si>
    <t>Sept_A_V10</t>
  </si>
  <si>
    <t>office/bank</t>
  </si>
  <si>
    <t>bank/casa de roy</t>
  </si>
  <si>
    <t>Sept_i18_V7</t>
  </si>
  <si>
    <t>Office/Tausi bus park</t>
  </si>
  <si>
    <t>bus park/buwate</t>
  </si>
  <si>
    <t>buwate/ndinda industria area</t>
  </si>
  <si>
    <t>ntinda/kyanja</t>
  </si>
  <si>
    <t>Sept_i18_V8</t>
  </si>
  <si>
    <t>Sept_A_V11</t>
  </si>
  <si>
    <t>office/town</t>
  </si>
  <si>
    <t>kakiri town/court</t>
  </si>
  <si>
    <t>kampala/makaerere police</t>
  </si>
  <si>
    <t>police/home</t>
  </si>
  <si>
    <t>Sept_L_V11</t>
  </si>
  <si>
    <t>bank/kampala rd</t>
  </si>
  <si>
    <t>kampala rd/office</t>
  </si>
  <si>
    <t>wabulege/home</t>
  </si>
  <si>
    <t>Sept_L_V12</t>
  </si>
  <si>
    <t>Purchase of office printer</t>
  </si>
  <si>
    <t>Purchase printer toner</t>
  </si>
  <si>
    <t>Office materials</t>
  </si>
  <si>
    <t>Sept_A_V12</t>
  </si>
  <si>
    <t>Cash withdraw chq: 385</t>
  </si>
  <si>
    <t>Bank Withdraw charges</t>
  </si>
  <si>
    <t>August garbagge collection fees</t>
  </si>
  <si>
    <t>home/oofice</t>
  </si>
  <si>
    <t>office/makerere police</t>
  </si>
  <si>
    <t>ploice/everest hotel</t>
  </si>
  <si>
    <t>motel/piat lounge</t>
  </si>
  <si>
    <t>lounge/home</t>
  </si>
  <si>
    <t>Sept_L_V13</t>
  </si>
  <si>
    <t>Sept_A_V13</t>
  </si>
  <si>
    <t>Sept_l_V13</t>
  </si>
  <si>
    <t>office/uwa</t>
  </si>
  <si>
    <t>uwa/bank</t>
  </si>
  <si>
    <t>office/lubigi</t>
  </si>
  <si>
    <t>lubigi/nansana police station</t>
  </si>
  <si>
    <t>nansana police/ACC</t>
  </si>
  <si>
    <t>Airtime for Raff</t>
  </si>
  <si>
    <t>Raff</t>
  </si>
  <si>
    <t>Sept_L_V15</t>
  </si>
  <si>
    <t>Sept_L-V16</t>
  </si>
  <si>
    <t>Sept_l-V16</t>
  </si>
  <si>
    <t>Sept_L_V16</t>
  </si>
  <si>
    <t>Sept_Raff_V1</t>
  </si>
  <si>
    <t>Personal balance Legal Advisor-Rafusanjan</t>
  </si>
  <si>
    <t>Sept_R_V1</t>
  </si>
  <si>
    <t>Rafsanjan</t>
  </si>
  <si>
    <t>Sept_i18_V9</t>
  </si>
  <si>
    <t>office/matuga</t>
  </si>
  <si>
    <t>matuga/wandegeya</t>
  </si>
  <si>
    <t>wandegeya/office</t>
  </si>
  <si>
    <t>Sept_i07_V8</t>
  </si>
  <si>
    <t>Sept_L_V17</t>
  </si>
  <si>
    <t>1 packet of roast coffee</t>
  </si>
  <si>
    <t>1 packet dark roast coffee</t>
  </si>
  <si>
    <t>1packed medium roast coffee</t>
  </si>
  <si>
    <t>12 tins of soya roast cup</t>
  </si>
  <si>
    <t>1 tin of cloves</t>
  </si>
  <si>
    <t>kitchen towels/rolls</t>
  </si>
  <si>
    <t>4 kgs of sugar@5000/-</t>
  </si>
  <si>
    <t>August water bill</t>
  </si>
  <si>
    <t>18/09/202</t>
  </si>
  <si>
    <t>Sept_R_V2</t>
  </si>
  <si>
    <t>Sept_A_V14</t>
  </si>
  <si>
    <t>Mission Budget for I day</t>
  </si>
  <si>
    <t>Sept_i07_Inv 1</t>
  </si>
  <si>
    <t>Medical bill reimnursement to i07</t>
  </si>
  <si>
    <t>Sept_A_V15</t>
  </si>
  <si>
    <t>Sept_R_V3</t>
  </si>
  <si>
    <t xml:space="preserve">Printing  of call logs </t>
  </si>
  <si>
    <t>Sept_L_V18</t>
  </si>
  <si>
    <t>African coffee during meeting</t>
  </si>
  <si>
    <t>August Lydia's PAYE</t>
  </si>
  <si>
    <t>August Grace's PAYE</t>
  </si>
  <si>
    <t>August Lydia's NSSF</t>
  </si>
  <si>
    <t>August Grace's |NSSF</t>
  </si>
  <si>
    <t>Sept_A_V18</t>
  </si>
  <si>
    <t>Sept_A_V16</t>
  </si>
  <si>
    <t>Sept_R_V4</t>
  </si>
  <si>
    <t>Lydia's home internet monthly subscription</t>
  </si>
  <si>
    <t>Sept_L_V19</t>
  </si>
  <si>
    <t>Sept_A_V17</t>
  </si>
  <si>
    <t>Office/home</t>
  </si>
  <si>
    <t>Sept_R_V5</t>
  </si>
  <si>
    <t>office/wandegeya</t>
  </si>
  <si>
    <t>wandegeya/kolping hotel</t>
  </si>
  <si>
    <t>kolping/litsigh</t>
  </si>
  <si>
    <t>global/chez</t>
  </si>
  <si>
    <t>chez/home</t>
  </si>
  <si>
    <t>litsigh/nyubani</t>
  </si>
  <si>
    <t>nyumbani/grand global</t>
  </si>
  <si>
    <t>Personal balance Legal Advisor-Judith</t>
  </si>
  <si>
    <t>Reimbursement to Judith</t>
  </si>
  <si>
    <t>Sept_J_V1</t>
  </si>
  <si>
    <t>Sept_i18_V10</t>
  </si>
  <si>
    <t>office/nakawa</t>
  </si>
  <si>
    <t>nakawa/mulungu</t>
  </si>
  <si>
    <t>mulungu/bunga</t>
  </si>
  <si>
    <t>bunga/najjanakumbi</t>
  </si>
  <si>
    <t>Sept_L_V20</t>
  </si>
  <si>
    <t>Airtime for Rebecca</t>
  </si>
  <si>
    <t>Airtime for Judith</t>
  </si>
  <si>
    <t>Airtime for i18</t>
  </si>
  <si>
    <t>Hire of curb to mukono for 1 day</t>
  </si>
  <si>
    <t>7 sackets of milk</t>
  </si>
  <si>
    <t>4kgs of sugar</t>
  </si>
  <si>
    <t>Sept_L_V21</t>
  </si>
  <si>
    <t>Sept_L_V22</t>
  </si>
  <si>
    <t>Repairs &amp; mainteance on new office computer</t>
  </si>
  <si>
    <t>|Services</t>
  </si>
  <si>
    <t>Sept-Oct internet subscription</t>
  </si>
  <si>
    <t>Sept_i18_V11</t>
  </si>
  <si>
    <t>office/makererer</t>
  </si>
  <si>
    <t>makerere/kasubi</t>
  </si>
  <si>
    <t>kasubi/namirember</t>
  </si>
  <si>
    <t>namirembe/busenga</t>
  </si>
  <si>
    <t>busenga/namirembe</t>
  </si>
  <si>
    <t>namirembe/home</t>
  </si>
  <si>
    <t>bank/nakawa</t>
  </si>
  <si>
    <t>nakawa/office (2 bikes)</t>
  </si>
  <si>
    <t>home/ofice</t>
  </si>
  <si>
    <t>office/mercury hotel</t>
  </si>
  <si>
    <t>mercury/ivory hotel</t>
  </si>
  <si>
    <t>ivory/amariot hotel</t>
  </si>
  <si>
    <t>amariot/prime guest house</t>
  </si>
  <si>
    <t>prime/tuunex</t>
  </si>
  <si>
    <t>tunnex/home</t>
  </si>
  <si>
    <t>Sept_R_V6</t>
  </si>
  <si>
    <t>office/bwaise</t>
  </si>
  <si>
    <t>micret/grand global</t>
  </si>
  <si>
    <t>grand/empire guest house</t>
  </si>
  <si>
    <t>empire/park land</t>
  </si>
  <si>
    <t>parkland/G&amp;E</t>
  </si>
  <si>
    <t>G&amp;E/bliss</t>
  </si>
  <si>
    <t>bliss/kaybella</t>
  </si>
  <si>
    <t>kaybella/maxwell</t>
  </si>
  <si>
    <t>maxwell/wyne</t>
  </si>
  <si>
    <t>wyne/wandegeya</t>
  </si>
  <si>
    <t>wandegeya/home</t>
  </si>
  <si>
    <t>Compound slashing and maintenance</t>
  </si>
  <si>
    <t>Sept_J_V2</t>
  </si>
  <si>
    <t>Sept_J_V3</t>
  </si>
  <si>
    <t>Sept_i18_V12</t>
  </si>
  <si>
    <t>office/kasubi</t>
  </si>
  <si>
    <t>kasubi/nansana</t>
  </si>
  <si>
    <t>nansana/nsangi</t>
  </si>
  <si>
    <t>nasagi/nabweru</t>
  </si>
  <si>
    <t>nabweru/namugongo</t>
  </si>
  <si>
    <t>Sept_R_V7</t>
  </si>
  <si>
    <t>office/kawempe</t>
  </si>
  <si>
    <t>kawempe/golden hotel</t>
  </si>
  <si>
    <t>golden/blue baird</t>
  </si>
  <si>
    <t>bluebird/viga lounge</t>
  </si>
  <si>
    <t>lounge//home care</t>
  </si>
  <si>
    <t>home care/mapenzi</t>
  </si>
  <si>
    <t>mapenzi/kibiriti</t>
  </si>
  <si>
    <t>kibirtiti/wandegeya</t>
  </si>
  <si>
    <t>Sept_A_V19</t>
  </si>
  <si>
    <t>office/vip lounge</t>
  </si>
  <si>
    <t>vip/city grill</t>
  </si>
  <si>
    <t>city gril/bagala</t>
  </si>
  <si>
    <t>bagala/millinenium</t>
  </si>
  <si>
    <t>milleninum/home</t>
  </si>
  <si>
    <t>Sept_i18_V13</t>
  </si>
  <si>
    <t>office/kyengera</t>
  </si>
  <si>
    <t>kyengera/mpigi</t>
  </si>
  <si>
    <t>mpigi/mutundwe</t>
  </si>
  <si>
    <t>mutundwe/nsangi</t>
  </si>
  <si>
    <t>Sept_R_V8</t>
  </si>
  <si>
    <t>legal</t>
  </si>
  <si>
    <t>Sept_J_V4</t>
  </si>
  <si>
    <t>ACC/home</t>
  </si>
  <si>
    <t>Sept_A_V20</t>
  </si>
  <si>
    <t>office/salama rd</t>
  </si>
  <si>
    <t>salama/JP bar/accomodation</t>
  </si>
  <si>
    <t>JP/Acacctrs hotel</t>
  </si>
  <si>
    <t>Acactrs/luwafu</t>
  </si>
  <si>
    <t>luwafu/funtastic</t>
  </si>
  <si>
    <t>funtastic/blu jac</t>
  </si>
  <si>
    <t>blue jac/home</t>
  </si>
  <si>
    <t>Sept_L_V24</t>
  </si>
  <si>
    <t>office/URA</t>
  </si>
  <si>
    <t>URA/Bank</t>
  </si>
  <si>
    <t>Bank/Mukono police</t>
  </si>
  <si>
    <t>Mukono/Wabulege</t>
  </si>
  <si>
    <t>Wabulege/home</t>
  </si>
  <si>
    <t>Sept_i07-V11</t>
  </si>
  <si>
    <t>office/lukuli</t>
  </si>
  <si>
    <t>lukuli/nanganda</t>
  </si>
  <si>
    <t>nanganda/fish market</t>
  </si>
  <si>
    <t>Sept_R_V9</t>
  </si>
  <si>
    <t>Sept_A_V21</t>
  </si>
  <si>
    <t>Acc/office</t>
  </si>
  <si>
    <t>Sept_i18_V14</t>
  </si>
  <si>
    <t>office/kyebando</t>
  </si>
  <si>
    <t>kyebando/komamboga</t>
  </si>
  <si>
    <t>komamboga/office</t>
  </si>
  <si>
    <t>office/nyanama</t>
  </si>
  <si>
    <t>nyanama/acaia mall</t>
  </si>
  <si>
    <t xml:space="preserve">Printing  mobile data for Rebecca </t>
  </si>
  <si>
    <t>Sept_L_V25</t>
  </si>
  <si>
    <t>Sept_A_V22</t>
  </si>
  <si>
    <t>Sept_J_V5</t>
  </si>
  <si>
    <t>Airtime for Mary</t>
  </si>
  <si>
    <t>Mary</t>
  </si>
  <si>
    <t>Sept_L_V26</t>
  </si>
  <si>
    <t>Office/Pedro Pio</t>
  </si>
  <si>
    <t>Pedro/office</t>
  </si>
  <si>
    <t>Personal balance Accountant-Mary</t>
  </si>
  <si>
    <t>Sept_M_V1</t>
  </si>
  <si>
    <t>office/lawns</t>
  </si>
  <si>
    <t>lawns/office</t>
  </si>
  <si>
    <t>Sept_R_V10</t>
  </si>
  <si>
    <t>Sept_L_V27</t>
  </si>
  <si>
    <t>Repairs to 2 office laptops</t>
  </si>
  <si>
    <t>Personal balance Interim Coordinator</t>
  </si>
  <si>
    <t>01.09.24 Balance and advance</t>
  </si>
  <si>
    <t>30.09.2024  Balance and advance</t>
  </si>
  <si>
    <t>FINANCIAL POSITION AT 1/09/2024</t>
  </si>
  <si>
    <t>FINANCIAL POSITION AT 30/09/2024</t>
  </si>
  <si>
    <t>1.09.2024  Balance and advance</t>
  </si>
  <si>
    <t>September &amp; October grants</t>
  </si>
  <si>
    <t>Interbank transfer charges</t>
  </si>
  <si>
    <t>Bank charges</t>
  </si>
  <si>
    <t>Interbank Transfer charges</t>
  </si>
  <si>
    <t>Bank USD</t>
  </si>
  <si>
    <t>Cash withdraw chq: 384</t>
  </si>
  <si>
    <t>Cash withdraw charges chq:384</t>
  </si>
  <si>
    <t>Bank withdraw charges  chq:384</t>
  </si>
  <si>
    <t>Cash withdraw charges chq:385</t>
  </si>
  <si>
    <t>August security services chq:383</t>
  </si>
  <si>
    <t>chq 383 withdraw charges</t>
  </si>
  <si>
    <t>August sevurity services:chq 383</t>
  </si>
  <si>
    <t>Cheque withdraw charges</t>
  </si>
  <si>
    <t>Grace+ Lydia's August NSSF chq 386</t>
  </si>
  <si>
    <t>Grace + Lydia's August PAYE chq:387</t>
  </si>
  <si>
    <t>2018-2021 audit fees  to RONA chq:388</t>
  </si>
  <si>
    <t>chq:388 withdraw fees</t>
  </si>
  <si>
    <t>2018-2021 audit fees to RONA chq:388</t>
  </si>
  <si>
    <t>New Chq book issuance charges</t>
  </si>
  <si>
    <t>New chq book issuance charges</t>
  </si>
  <si>
    <t>Cash withdraw chq:389</t>
  </si>
  <si>
    <t>chq 389 withdraw charges</t>
  </si>
  <si>
    <t>Cash withdraw charges chq: 389</t>
  </si>
  <si>
    <t>Lydia's September salary chq:390</t>
  </si>
  <si>
    <t>chq 390 withdraw charges</t>
  </si>
  <si>
    <t>i18's September salary chq:392</t>
  </si>
  <si>
    <t>i07's september salary chq:391</t>
  </si>
  <si>
    <t>Unpresented chq: 392</t>
  </si>
  <si>
    <t>unpresented chq: 391</t>
  </si>
  <si>
    <t>Lydia's September salay chq:390</t>
  </si>
  <si>
    <t>39/09/24</t>
  </si>
  <si>
    <t>Lydia's 6th salary advance payment</t>
  </si>
  <si>
    <t>Airtme for Raff</t>
  </si>
  <si>
    <t>Airtime for Ashiraf</t>
  </si>
  <si>
    <t>Medical bill reimbursement to i07</t>
  </si>
  <si>
    <t>Sept_BS_1</t>
  </si>
  <si>
    <t>Sept_L_R1</t>
  </si>
  <si>
    <t>Sept_L_V2</t>
  </si>
  <si>
    <t>Sept_L_R2</t>
  </si>
  <si>
    <t>Sept_L_R3</t>
  </si>
  <si>
    <t>Sept_L_R4</t>
  </si>
  <si>
    <t>Sept_L_R5</t>
  </si>
  <si>
    <t>Sept_L_R6</t>
  </si>
  <si>
    <t>Sept_i07_R1</t>
  </si>
  <si>
    <t>Sept_L_R7</t>
  </si>
  <si>
    <t>Sept_BS_2</t>
  </si>
  <si>
    <t>Sept_BS_3</t>
  </si>
  <si>
    <t>Sept_BS_5</t>
  </si>
  <si>
    <t>Sept_BS_4</t>
  </si>
  <si>
    <t>Sept_L_R8</t>
  </si>
  <si>
    <t>office/katwe</t>
  </si>
  <si>
    <t>katwe/makindye</t>
  </si>
  <si>
    <t>makindye/mulungu fish market</t>
  </si>
  <si>
    <t>Sept_L-V12</t>
  </si>
  <si>
    <t>Sept_Inv_1</t>
  </si>
  <si>
    <t>Aept_L_V14</t>
  </si>
  <si>
    <t>Sept_L_R9</t>
  </si>
  <si>
    <t>Sept_L_V14</t>
  </si>
  <si>
    <t>Sept_L_R10</t>
  </si>
  <si>
    <t>Refreshment for i18</t>
  </si>
  <si>
    <t>Lunch for i18</t>
  </si>
  <si>
    <t>Supper for i18</t>
  </si>
  <si>
    <t>Breafast for i18</t>
  </si>
  <si>
    <t>office/namayiba bus terminal</t>
  </si>
  <si>
    <t>namyiba/kitugum</t>
  </si>
  <si>
    <t>kitugum/hotel</t>
  </si>
  <si>
    <t xml:space="preserve">Lodging </t>
  </si>
  <si>
    <t>Sept_i18_R1</t>
  </si>
  <si>
    <t>Sept_i18_R2</t>
  </si>
  <si>
    <t>Sept_Inv_2</t>
  </si>
  <si>
    <t>Sept_L_R11</t>
  </si>
  <si>
    <t>Sept_L_R12</t>
  </si>
  <si>
    <t>Sept_L_R13</t>
  </si>
  <si>
    <t>Sept_Inv_3</t>
  </si>
  <si>
    <t>Sept_l_V15</t>
  </si>
  <si>
    <t>Sept_i18_R3</t>
  </si>
  <si>
    <t>Breakfst for i18</t>
  </si>
  <si>
    <t>Hotel/kitugum\</t>
  </si>
  <si>
    <t>kitugum/pador with Pamela</t>
  </si>
  <si>
    <t>Pador/Apiak's home</t>
  </si>
  <si>
    <t>Apiak's home/pador</t>
  </si>
  <si>
    <t>pador/palabek with pamela &amp; Auntie</t>
  </si>
  <si>
    <t>Palabek/pador with pamela</t>
  </si>
  <si>
    <t>pador/hotel</t>
  </si>
  <si>
    <t>Sept_i18_R4</t>
  </si>
  <si>
    <t>Intercity transport (Kampala/Kitugum)</t>
  </si>
  <si>
    <t>Intercity transport (Kitugum/Kampala)</t>
  </si>
  <si>
    <t>hotel/kitugum</t>
  </si>
  <si>
    <t>kitugum/Kampala</t>
  </si>
  <si>
    <t>kampala/home</t>
  </si>
  <si>
    <t>Sept_L-R14</t>
  </si>
  <si>
    <t>Sept_L-V17</t>
  </si>
  <si>
    <t>Sept_L-V18</t>
  </si>
  <si>
    <t>Sept_L_R16</t>
  </si>
  <si>
    <t>Sept_BS_6</t>
  </si>
  <si>
    <t>Sept_i18_V15</t>
  </si>
  <si>
    <t>office/namuwongo</t>
  </si>
  <si>
    <t>namuwong0/kiira</t>
  </si>
  <si>
    <t>kiira/najera</t>
  </si>
  <si>
    <t>najera/ntinda</t>
  </si>
  <si>
    <t>Sept_L_R15</t>
  </si>
  <si>
    <t>Sept_L_R17</t>
  </si>
  <si>
    <t>office/luzira prison</t>
  </si>
  <si>
    <t>Luzira/office</t>
  </si>
  <si>
    <t>office/court</t>
  </si>
  <si>
    <t>Intercity Transport (Kampala/masaka)</t>
  </si>
  <si>
    <t>Intercity Transport (Masaka/kampala)</t>
  </si>
  <si>
    <t>Sept_i07-V7</t>
  </si>
  <si>
    <t>nansana/bakuli</t>
  </si>
  <si>
    <t>bakuli/makindye</t>
  </si>
  <si>
    <t>Sept_i07-V8</t>
  </si>
  <si>
    <t>Sept_i07-8</t>
  </si>
  <si>
    <t>gome/global bus</t>
  </si>
  <si>
    <t>global bus/masaka</t>
  </si>
  <si>
    <t>masaka/kyotera stage</t>
  </si>
  <si>
    <t>stage/Kyotera town for 2</t>
  </si>
  <si>
    <t>Kyotera town/salongos home</t>
  </si>
  <si>
    <t>salongo,s home/town</t>
  </si>
  <si>
    <t>town/kyotera/stage</t>
  </si>
  <si>
    <t>Kyotera stage/natete</t>
  </si>
  <si>
    <t>natete/home</t>
  </si>
  <si>
    <t>Sept_L_R18</t>
  </si>
  <si>
    <t>Sept_L_R19</t>
  </si>
  <si>
    <t>Sept_L_R20</t>
  </si>
  <si>
    <t>Sept_L_R21</t>
  </si>
  <si>
    <t>Sept_L_R22</t>
  </si>
  <si>
    <t>Sept_L_R23</t>
  </si>
  <si>
    <t>Sept_L-R24</t>
  </si>
  <si>
    <t>Sept_L_R25</t>
  </si>
  <si>
    <t>Sept_BS_7</t>
  </si>
  <si>
    <t>Sept_Inv_7</t>
  </si>
  <si>
    <t>Sept_L_R26</t>
  </si>
  <si>
    <t>SeptL_V22</t>
  </si>
  <si>
    <t>Sept_L_R27</t>
  </si>
  <si>
    <t>Sept_L_R28</t>
  </si>
  <si>
    <t>Sept_L-R28</t>
  </si>
  <si>
    <t>Sept_L_R29</t>
  </si>
  <si>
    <t>Sept_L_R30</t>
  </si>
  <si>
    <t>Sept_L_R31</t>
  </si>
  <si>
    <t>Sept_Inv_8</t>
  </si>
  <si>
    <t>Sept_l-R30</t>
  </si>
  <si>
    <t>Sept_Inv_9</t>
  </si>
  <si>
    <t>Sept_L_R32</t>
  </si>
  <si>
    <t>Sept_Inv_10</t>
  </si>
  <si>
    <t>Sept_i07-9</t>
  </si>
  <si>
    <t>Sept_BS_8</t>
  </si>
  <si>
    <t>Sept_i07-V10</t>
  </si>
  <si>
    <t>Sept_L_V30</t>
  </si>
  <si>
    <t>Sept_L_R33</t>
  </si>
  <si>
    <t>Sept_L_R34</t>
  </si>
  <si>
    <t>Sept_L_V28</t>
  </si>
  <si>
    <t>Sept_L_V29</t>
  </si>
  <si>
    <t>Sept_i07_R3</t>
  </si>
  <si>
    <t>Sept_i07_R4</t>
  </si>
  <si>
    <t>Sept_i07_V11</t>
  </si>
  <si>
    <t>Sept_Inv_11</t>
  </si>
  <si>
    <t>Sept_L_R35</t>
  </si>
  <si>
    <t>Meeting with organizers of wild run</t>
  </si>
  <si>
    <t>Sept_R_R1</t>
  </si>
  <si>
    <t>ACC/Office</t>
  </si>
  <si>
    <t>Sept_BS_9</t>
  </si>
  <si>
    <t>Sept_L_R36</t>
  </si>
  <si>
    <t>Sept_BS_10</t>
  </si>
  <si>
    <t>Sept_L-R37</t>
  </si>
  <si>
    <t>Sept_BS_11</t>
  </si>
  <si>
    <t>Sept_Inv_12</t>
  </si>
  <si>
    <t>Intercity transport(Kampala-Masaka)</t>
  </si>
  <si>
    <t>Accomodation for 1 night</t>
  </si>
  <si>
    <t>Sept_L-R7</t>
  </si>
  <si>
    <t>home/park</t>
  </si>
  <si>
    <t>park/masaka</t>
  </si>
  <si>
    <t>masaka/hotel 1</t>
  </si>
  <si>
    <t>hotel 1/ 2</t>
  </si>
  <si>
    <t>hotel 2/3</t>
  </si>
  <si>
    <t>hotel 3/4</t>
  </si>
  <si>
    <t>hotel 4/5</t>
  </si>
  <si>
    <t>hotel 5/6</t>
  </si>
  <si>
    <t>hotel 6/7</t>
  </si>
  <si>
    <t>Sept_i18_R6</t>
  </si>
  <si>
    <t>Sept_i18_R7</t>
  </si>
  <si>
    <t>Breakfastn for i18</t>
  </si>
  <si>
    <t>Intercity transport (Masaka/Kampala)</t>
  </si>
  <si>
    <t>sept_i18_V10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</si>
</sst>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64" formatCode="_(* #,##0.00_);_(* \(#,##0.00\);_(* &quot;-&quot;??_);_(@_)"/>
    <numFmt numFmtId="165" formatCode="_-* #,##0.00\ _€_-;\-* #,##0.00\ _€_-;_-* &quot;-&quot;??\ _€_-;_-@_-"/>
    <numFmt numFmtId="166" formatCode="#,##0.00_ ;[Red]\-#,##0.00\ "/>
    <numFmt numFmtId="167" formatCode="#,##0.00_ ;\-#,##0.00\ "/>
    <numFmt numFmtId="168" formatCode="_-* #,##0\ _F_-;\-* #,##0\ _F_-;_-* &quot;-&quot;??\ _F_-;_-@_-"/>
    <numFmt numFmtId="169" formatCode="_-* #,##0\ _€_-;\-* #,##0\ _€_-;_-* &quot;-&quot;??\ _€_-;_-@_-"/>
    <numFmt numFmtId="170" formatCode="#,##0.00;[Red]#,##0.00"/>
    <numFmt numFmtId="171" formatCode="_-* #,##0.00_-;\-* #,##0.00_-;_-* &quot;-&quot;_-;_-@_-"/>
  </numFmts>
  <fonts count="7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sz val="11"/>
      <color rgb="FF000000"/>
      <name val="Calibri"/>
      <family val="2"/>
      <scheme val="minor"/>
    </font>
    <font>
      <sz val="11"/>
      <color indexed="8"/>
      <name val="Calibri"/>
      <family val="2"/>
      <scheme val="minor"/>
    </font>
    <font>
      <b/>
      <sz val="12"/>
      <name val="Calibri"/>
      <family val="2"/>
      <scheme val="minor"/>
    </font>
    <font>
      <sz val="8"/>
      <name val="Calibri"/>
      <family val="2"/>
      <scheme val="minor"/>
    </font>
    <font>
      <b/>
      <i/>
      <sz val="11"/>
      <color theme="1"/>
      <name val="Calibri"/>
      <family val="2"/>
      <scheme val="minor"/>
    </font>
    <font>
      <i/>
      <sz val="11"/>
      <color theme="1"/>
      <name val="Calibri"/>
      <family val="2"/>
      <scheme val="minor"/>
    </font>
  </fonts>
  <fills count="25">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rgb="FF00B0F0"/>
        <bgColor indexed="64"/>
      </patternFill>
    </fill>
    <fill>
      <patternFill patternType="solid">
        <fgColor theme="3" tint="0.59999389629810485"/>
        <bgColor indexed="64"/>
      </patternFill>
    </fill>
  </fills>
  <borders count="7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style="thin">
        <color auto="1"/>
      </top>
      <bottom/>
      <diagonal/>
    </border>
    <border>
      <left style="medium">
        <color indexed="64"/>
      </left>
      <right style="medium">
        <color indexed="64"/>
      </right>
      <top style="thin">
        <color auto="1"/>
      </top>
      <bottom/>
      <diagonal/>
    </border>
    <border>
      <left style="medium">
        <color indexed="64"/>
      </left>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46">
    <xf numFmtId="0" fontId="0" fillId="0" borderId="0"/>
    <xf numFmtId="0" fontId="5" fillId="0" borderId="0"/>
    <xf numFmtId="165"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5"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41" fontId="4" fillId="0" borderId="0" applyFont="0" applyFill="0" applyBorder="0" applyAlignment="0" applyProtection="0"/>
  </cellStyleXfs>
  <cellXfs count="975">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9" fillId="0" borderId="0" xfId="0" applyNumberFormat="1" applyFont="1" applyAlignment="1">
      <alignment horizontal="left" vertical="center" wrapText="1"/>
    </xf>
    <xf numFmtId="166"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6" fontId="14" fillId="0" borderId="19" xfId="0" applyNumberFormat="1" applyFont="1" applyBorder="1" applyAlignment="1">
      <alignment vertical="center"/>
    </xf>
    <xf numFmtId="166" fontId="14" fillId="0" borderId="0" xfId="0" applyNumberFormat="1" applyFont="1"/>
    <xf numFmtId="3" fontId="9" fillId="2" borderId="19" xfId="1" applyNumberFormat="1" applyFont="1" applyFill="1" applyBorder="1" applyAlignment="1">
      <alignment horizontal="center" vertical="center" wrapText="1"/>
    </xf>
    <xf numFmtId="166" fontId="9" fillId="2" borderId="19" xfId="1" applyNumberFormat="1" applyFont="1" applyFill="1" applyBorder="1" applyAlignment="1">
      <alignment horizontal="center" vertical="center" wrapText="1"/>
    </xf>
    <xf numFmtId="166"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6"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6" fontId="32" fillId="0" borderId="19" xfId="0" applyNumberFormat="1" applyFont="1" applyBorder="1" applyAlignment="1">
      <alignment horizontal="left" vertical="center" wrapText="1"/>
    </xf>
    <xf numFmtId="166"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5"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6"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6"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6" fontId="3" fillId="0" borderId="0" xfId="2" applyNumberFormat="1" applyFont="1" applyAlignment="1">
      <alignment horizontal="left" vertical="center"/>
    </xf>
    <xf numFmtId="166"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6"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6"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6" fontId="32" fillId="6"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38" fillId="0" borderId="8"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4" fontId="19" fillId="0" borderId="0" xfId="0" applyNumberFormat="1" applyFont="1" applyAlignment="1">
      <alignment horizontal="left" vertical="center" wrapText="1"/>
    </xf>
    <xf numFmtId="166" fontId="19" fillId="0" borderId="0" xfId="0" applyNumberFormat="1" applyFont="1" applyAlignment="1">
      <alignment horizontal="left" vertical="center"/>
    </xf>
    <xf numFmtId="3" fontId="19" fillId="0" borderId="0" xfId="0" applyNumberFormat="1" applyFont="1" applyAlignment="1">
      <alignment horizontal="left" vertical="center"/>
    </xf>
    <xf numFmtId="4" fontId="19" fillId="0" borderId="0" xfId="0" applyNumberFormat="1" applyFont="1" applyAlignment="1">
      <alignment horizontal="left" vertical="center"/>
    </xf>
    <xf numFmtId="167" fontId="19" fillId="0" borderId="0" xfId="0" applyNumberFormat="1" applyFont="1" applyAlignment="1">
      <alignment horizontal="left" vertical="center"/>
    </xf>
    <xf numFmtId="166" fontId="19" fillId="0" borderId="0" xfId="0" applyNumberFormat="1" applyFont="1" applyAlignment="1">
      <alignment horizontal="left" vertical="center" wrapText="1"/>
    </xf>
    <xf numFmtId="0" fontId="38" fillId="0" borderId="0" xfId="0" applyFont="1" applyAlignment="1">
      <alignment horizontal="left" vertical="center" wrapText="1"/>
    </xf>
    <xf numFmtId="166" fontId="38" fillId="0" borderId="0" xfId="0" applyNumberFormat="1" applyFont="1" applyAlignment="1">
      <alignment horizontal="left" vertical="center" wrapText="1"/>
    </xf>
    <xf numFmtId="4" fontId="38" fillId="0" borderId="0" xfId="0" applyNumberFormat="1" applyFont="1" applyAlignment="1">
      <alignment horizontal="left" vertical="center" wrapText="1"/>
    </xf>
    <xf numFmtId="0" fontId="41" fillId="0" borderId="0" xfId="0" applyFont="1"/>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6"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5" fontId="4" fillId="6" borderId="19" xfId="2" applyFont="1" applyFill="1" applyBorder="1" applyAlignment="1">
      <alignment horizontal="right" vertical="center" wrapText="1"/>
    </xf>
    <xf numFmtId="14" fontId="43" fillId="0" borderId="0" xfId="0" applyNumberFormat="1" applyFont="1"/>
    <xf numFmtId="0" fontId="0" fillId="6" borderId="19" xfId="0" applyFill="1" applyBorder="1" applyAlignment="1">
      <alignment horizontal="left" vertical="center"/>
    </xf>
    <xf numFmtId="14" fontId="0" fillId="6" borderId="19" xfId="0" applyNumberFormat="1" applyFill="1" applyBorder="1" applyAlignment="1">
      <alignment horizontal="left" vertical="center" wrapText="1"/>
    </xf>
    <xf numFmtId="165" fontId="0" fillId="6" borderId="19" xfId="2" applyFont="1" applyFill="1" applyBorder="1" applyAlignment="1">
      <alignment horizontal="right" vertical="center" wrapText="1"/>
    </xf>
    <xf numFmtId="165" fontId="4" fillId="6" borderId="16" xfId="2" applyFont="1" applyFill="1" applyBorder="1" applyAlignment="1">
      <alignment horizontal="right" wrapText="1"/>
    </xf>
    <xf numFmtId="165" fontId="4" fillId="6" borderId="19" xfId="2" applyFont="1" applyFill="1" applyBorder="1" applyAlignment="1">
      <alignment horizontal="right" wrapText="1"/>
    </xf>
    <xf numFmtId="0" fontId="0" fillId="6" borderId="16" xfId="0" applyFill="1" applyBorder="1" applyAlignment="1">
      <alignment horizontal="left" vertical="center"/>
    </xf>
    <xf numFmtId="165" fontId="4" fillId="6" borderId="16" xfId="2" applyFont="1" applyFill="1" applyBorder="1" applyAlignment="1">
      <alignment horizontal="right" vertical="center" wrapText="1"/>
    </xf>
    <xf numFmtId="0" fontId="0" fillId="6" borderId="6" xfId="0" applyFill="1" applyBorder="1" applyAlignment="1">
      <alignment horizontal="left" vertical="center"/>
    </xf>
    <xf numFmtId="0" fontId="0" fillId="6" borderId="9" xfId="0" applyFill="1" applyBorder="1" applyAlignment="1">
      <alignment horizontal="left" vertical="center"/>
    </xf>
    <xf numFmtId="166" fontId="0" fillId="6" borderId="19" xfId="0" applyNumberForma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6" fontId="33" fillId="6" borderId="19" xfId="0" applyNumberFormat="1" applyFont="1" applyFill="1" applyBorder="1" applyAlignment="1">
      <alignment horizontal="center"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6" fontId="0" fillId="6" borderId="19" xfId="1" applyNumberFormat="1" applyFont="1" applyFill="1" applyBorder="1" applyAlignment="1">
      <alignment horizontal="left" vertical="center" wrapText="1"/>
    </xf>
    <xf numFmtId="165"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5" fontId="19" fillId="6" borderId="19" xfId="2" applyFont="1" applyFill="1" applyBorder="1" applyAlignment="1">
      <alignment horizontal="right" wrapText="1"/>
    </xf>
    <xf numFmtId="0" fontId="0" fillId="0" borderId="0" xfId="0" applyAlignment="1">
      <alignment horizontal="left"/>
    </xf>
    <xf numFmtId="0" fontId="0" fillId="6" borderId="6" xfId="0" applyFill="1" applyBorder="1" applyAlignment="1">
      <alignment horizontal="left" vertical="center" wrapText="1"/>
    </xf>
    <xf numFmtId="0" fontId="0" fillId="6" borderId="19" xfId="0"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ill="1" applyBorder="1" applyAlignment="1">
      <alignment horizontal="left"/>
    </xf>
    <xf numFmtId="166"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6" fontId="0" fillId="0" borderId="0" xfId="0" applyNumberFormat="1"/>
    <xf numFmtId="4" fontId="18" fillId="0" borderId="0" xfId="0" applyNumberFormat="1" applyFont="1" applyAlignment="1">
      <alignment horizontal="center" vertical="center"/>
    </xf>
    <xf numFmtId="0" fontId="45" fillId="13" borderId="20" xfId="0" applyFont="1" applyFill="1" applyBorder="1"/>
    <xf numFmtId="166"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6" fontId="45" fillId="13" borderId="19" xfId="0" applyNumberFormat="1" applyFont="1" applyFill="1" applyBorder="1" applyAlignment="1">
      <alignment wrapText="1"/>
    </xf>
    <xf numFmtId="0" fontId="46" fillId="8" borderId="14" xfId="0" applyFont="1" applyFill="1" applyBorder="1" applyAlignment="1">
      <alignment wrapText="1"/>
    </xf>
    <xf numFmtId="166" fontId="45" fillId="14" borderId="25" xfId="0" applyNumberFormat="1" applyFont="1" applyFill="1" applyBorder="1"/>
    <xf numFmtId="166" fontId="46" fillId="8" borderId="26" xfId="0" applyNumberFormat="1" applyFont="1" applyFill="1" applyBorder="1"/>
    <xf numFmtId="14" fontId="25" fillId="4" borderId="19" xfId="1" applyNumberFormat="1" applyFont="1" applyFill="1" applyBorder="1" applyAlignment="1">
      <alignment horizontal="center" vertical="center"/>
    </xf>
    <xf numFmtId="166" fontId="25" fillId="4" borderId="19" xfId="1" applyNumberFormat="1" applyFont="1" applyFill="1" applyBorder="1" applyAlignment="1">
      <alignment horizontal="center" vertical="center" wrapText="1"/>
    </xf>
    <xf numFmtId="166" fontId="25" fillId="4" borderId="19" xfId="1" applyNumberFormat="1" applyFont="1" applyFill="1" applyBorder="1" applyAlignment="1">
      <alignment horizontal="center" vertical="center"/>
    </xf>
    <xf numFmtId="166" fontId="25" fillId="5" borderId="19" xfId="1" applyNumberFormat="1" applyFont="1" applyFill="1" applyBorder="1" applyAlignment="1">
      <alignment horizontal="center" vertical="center" wrapText="1"/>
    </xf>
    <xf numFmtId="166" fontId="25" fillId="4" borderId="6" xfId="1" applyNumberFormat="1" applyFont="1" applyFill="1" applyBorder="1" applyAlignment="1">
      <alignment horizontal="center" vertical="center" wrapText="1"/>
    </xf>
    <xf numFmtId="166" fontId="47" fillId="8" borderId="19" xfId="1" applyNumberFormat="1" applyFont="1" applyFill="1" applyBorder="1" applyAlignment="1">
      <alignment horizontal="center" vertical="center"/>
    </xf>
    <xf numFmtId="166" fontId="18" fillId="0" borderId="19" xfId="2" applyNumberFormat="1" applyFont="1" applyBorder="1"/>
    <xf numFmtId="166" fontId="27" fillId="0" borderId="19" xfId="0" applyNumberFormat="1" applyFont="1" applyBorder="1" applyAlignment="1">
      <alignment vertical="top" wrapText="1"/>
    </xf>
    <xf numFmtId="166" fontId="48" fillId="0" borderId="19" xfId="2" applyNumberFormat="1" applyFont="1" applyBorder="1"/>
    <xf numFmtId="166" fontId="48" fillId="0" borderId="6" xfId="2" applyNumberFormat="1" applyFont="1" applyBorder="1"/>
    <xf numFmtId="166" fontId="47" fillId="8" borderId="19" xfId="2" applyNumberFormat="1" applyFont="1" applyFill="1" applyBorder="1"/>
    <xf numFmtId="14" fontId="25" fillId="0" borderId="19" xfId="0" applyNumberFormat="1" applyFont="1" applyBorder="1"/>
    <xf numFmtId="166" fontId="25" fillId="0" borderId="19" xfId="0" applyNumberFormat="1" applyFont="1" applyBorder="1"/>
    <xf numFmtId="166" fontId="25" fillId="0" borderId="19" xfId="2" applyNumberFormat="1" applyFont="1" applyBorder="1"/>
    <xf numFmtId="166" fontId="26" fillId="0" borderId="19" xfId="0" applyNumberFormat="1" applyFont="1" applyBorder="1" applyAlignment="1">
      <alignment vertical="top" wrapText="1"/>
    </xf>
    <xf numFmtId="166" fontId="25" fillId="0" borderId="6" xfId="2" applyNumberFormat="1" applyFont="1" applyBorder="1"/>
    <xf numFmtId="14" fontId="49" fillId="15" borderId="19" xfId="0" applyNumberFormat="1" applyFont="1" applyFill="1" applyBorder="1"/>
    <xf numFmtId="166" fontId="34" fillId="15" borderId="19" xfId="2" applyNumberFormat="1" applyFont="1" applyFill="1" applyBorder="1"/>
    <xf numFmtId="166" fontId="30" fillId="15" borderId="19" xfId="0" applyNumberFormat="1" applyFont="1" applyFill="1" applyBorder="1"/>
    <xf numFmtId="166" fontId="34" fillId="15" borderId="16" xfId="2" applyNumberFormat="1" applyFont="1" applyFill="1" applyBorder="1"/>
    <xf numFmtId="166" fontId="34" fillId="15" borderId="5" xfId="2" applyNumberFormat="1" applyFont="1" applyFill="1" applyBorder="1"/>
    <xf numFmtId="166" fontId="34" fillId="15" borderId="12" xfId="2" applyNumberFormat="1" applyFont="1" applyFill="1" applyBorder="1"/>
    <xf numFmtId="166" fontId="47" fillId="15" borderId="19" xfId="2" applyNumberFormat="1" applyFont="1" applyFill="1" applyBorder="1"/>
    <xf numFmtId="14" fontId="27" fillId="0" borderId="19" xfId="0" applyNumberFormat="1" applyFont="1" applyBorder="1"/>
    <xf numFmtId="166" fontId="27" fillId="0" borderId="19" xfId="0" applyNumberFormat="1" applyFont="1" applyBorder="1"/>
    <xf numFmtId="166" fontId="18" fillId="0" borderId="19" xfId="2" applyNumberFormat="1" applyFont="1" applyBorder="1" applyAlignment="1">
      <alignment horizontal="center"/>
    </xf>
    <xf numFmtId="166" fontId="28" fillId="0" borderId="19" xfId="2" applyNumberFormat="1" applyFont="1" applyBorder="1"/>
    <xf numFmtId="166" fontId="27" fillId="0" borderId="6" xfId="0" applyNumberFormat="1" applyFont="1" applyBorder="1"/>
    <xf numFmtId="0" fontId="50" fillId="0" borderId="19" xfId="0" applyFont="1" applyBorder="1"/>
    <xf numFmtId="166" fontId="50" fillId="0" borderId="19" xfId="0" applyNumberFormat="1" applyFont="1" applyBorder="1"/>
    <xf numFmtId="166" fontId="50" fillId="0" borderId="19" xfId="2" applyNumberFormat="1" applyFont="1" applyBorder="1"/>
    <xf numFmtId="166" fontId="50" fillId="0" borderId="6" xfId="2" applyNumberFormat="1" applyFont="1" applyBorder="1"/>
    <xf numFmtId="0" fontId="29" fillId="16" borderId="19" xfId="0" applyFont="1" applyFill="1" applyBorder="1"/>
    <xf numFmtId="166" fontId="26" fillId="16" borderId="19" xfId="0" applyNumberFormat="1" applyFont="1" applyFill="1" applyBorder="1"/>
    <xf numFmtId="166" fontId="26" fillId="16" borderId="6" xfId="0" applyNumberFormat="1" applyFont="1" applyFill="1" applyBorder="1"/>
    <xf numFmtId="166" fontId="47" fillId="16" borderId="19" xfId="2" applyNumberFormat="1" applyFont="1" applyFill="1" applyBorder="1"/>
    <xf numFmtId="0" fontId="51" fillId="0" borderId="16" xfId="0" applyFont="1" applyBorder="1"/>
    <xf numFmtId="166" fontId="52" fillId="0" borderId="16" xfId="0" applyNumberFormat="1" applyFont="1" applyBorder="1"/>
    <xf numFmtId="166" fontId="52" fillId="0" borderId="32" xfId="0" applyNumberFormat="1" applyFont="1" applyBorder="1"/>
    <xf numFmtId="166" fontId="53" fillId="8" borderId="19" xfId="2" applyNumberFormat="1" applyFont="1" applyFill="1" applyBorder="1"/>
    <xf numFmtId="0" fontId="29" fillId="0" borderId="16" xfId="0" applyFont="1" applyBorder="1"/>
    <xf numFmtId="166" fontId="26" fillId="0" borderId="16" xfId="0" applyNumberFormat="1" applyFont="1" applyBorder="1"/>
    <xf numFmtId="166" fontId="26" fillId="0" borderId="32" xfId="0" applyNumberFormat="1" applyFont="1" applyBorder="1"/>
    <xf numFmtId="0" fontId="29" fillId="12" borderId="18" xfId="0" applyFont="1" applyFill="1" applyBorder="1"/>
    <xf numFmtId="166" fontId="26" fillId="12" borderId="15" xfId="0" applyNumberFormat="1" applyFont="1" applyFill="1" applyBorder="1"/>
    <xf numFmtId="166" fontId="26" fillId="12" borderId="29" xfId="0" applyNumberFormat="1" applyFont="1" applyFill="1" applyBorder="1"/>
    <xf numFmtId="166" fontId="47" fillId="12" borderId="19" xfId="2" applyNumberFormat="1" applyFont="1" applyFill="1" applyBorder="1"/>
    <xf numFmtId="0" fontId="27" fillId="0" borderId="3" xfId="0" applyFont="1" applyBorder="1"/>
    <xf numFmtId="166" fontId="27" fillId="0" borderId="3" xfId="0" applyNumberFormat="1" applyFont="1" applyBorder="1"/>
    <xf numFmtId="166" fontId="27" fillId="0" borderId="13" xfId="0" applyNumberFormat="1" applyFont="1" applyBorder="1"/>
    <xf numFmtId="0" fontId="29" fillId="0" borderId="19" xfId="0" applyFont="1" applyBorder="1"/>
    <xf numFmtId="166" fontId="29" fillId="0" borderId="19" xfId="0" applyNumberFormat="1" applyFont="1" applyBorder="1"/>
    <xf numFmtId="166" fontId="26" fillId="0" borderId="19" xfId="0" applyNumberFormat="1" applyFont="1" applyBorder="1"/>
    <xf numFmtId="166" fontId="29" fillId="0" borderId="19" xfId="2" applyNumberFormat="1" applyFont="1" applyBorder="1"/>
    <xf numFmtId="166" fontId="29" fillId="0" borderId="6" xfId="2" applyNumberFormat="1" applyFont="1" applyBorder="1"/>
    <xf numFmtId="0" fontId="27" fillId="0" borderId="0" xfId="0" applyFont="1"/>
    <xf numFmtId="166" fontId="27" fillId="0" borderId="0" xfId="0" applyNumberFormat="1" applyFont="1"/>
    <xf numFmtId="0" fontId="30" fillId="0" borderId="0" xfId="0" applyFont="1"/>
    <xf numFmtId="166" fontId="41" fillId="0" borderId="0" xfId="0" applyNumberFormat="1" applyFont="1"/>
    <xf numFmtId="0" fontId="46" fillId="6" borderId="0" xfId="0" applyFont="1" applyFill="1"/>
    <xf numFmtId="0" fontId="46" fillId="6" borderId="0" xfId="0" applyFont="1" applyFill="1" applyAlignment="1">
      <alignment wrapText="1"/>
    </xf>
    <xf numFmtId="166" fontId="46" fillId="6" borderId="0" xfId="0" applyNumberFormat="1" applyFont="1" applyFill="1"/>
    <xf numFmtId="166" fontId="45" fillId="13" borderId="33" xfId="0" applyNumberFormat="1" applyFont="1" applyFill="1" applyBorder="1"/>
    <xf numFmtId="40" fontId="14" fillId="0" borderId="0" xfId="0" applyNumberFormat="1" applyFont="1" applyAlignment="1">
      <alignment horizontal="center" vertical="center"/>
    </xf>
    <xf numFmtId="166"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6" fontId="26" fillId="21" borderId="19" xfId="0" applyNumberFormat="1" applyFont="1" applyFill="1" applyBorder="1" applyAlignment="1">
      <alignment vertical="top" wrapText="1"/>
    </xf>
    <xf numFmtId="166" fontId="25" fillId="21" borderId="19" xfId="2" applyNumberFormat="1" applyFont="1" applyFill="1" applyBorder="1"/>
    <xf numFmtId="166" fontId="4" fillId="6" borderId="19" xfId="40" applyNumberFormat="1" applyFont="1" applyFill="1" applyBorder="1" applyAlignment="1">
      <alignment horizontal="left" vertical="center" wrapText="1"/>
    </xf>
    <xf numFmtId="168" fontId="42" fillId="19" borderId="16" xfId="2" applyNumberFormat="1" applyFont="1" applyFill="1" applyBorder="1" applyAlignment="1">
      <alignment horizontal="right" vertical="center"/>
    </xf>
    <xf numFmtId="165" fontId="0" fillId="0" borderId="0" xfId="2" applyFont="1"/>
    <xf numFmtId="166" fontId="57" fillId="0" borderId="16" xfId="0" applyNumberFormat="1" applyFont="1" applyBorder="1"/>
    <xf numFmtId="3" fontId="9" fillId="2" borderId="1" xfId="1" applyNumberFormat="1" applyFont="1" applyFill="1" applyBorder="1" applyAlignment="1">
      <alignment horizontal="center" wrapText="1"/>
    </xf>
    <xf numFmtId="166"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6"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166" fontId="4" fillId="6" borderId="19" xfId="2" applyNumberFormat="1" applyFont="1" applyFill="1" applyBorder="1" applyAlignment="1">
      <alignment horizontal="right" wrapText="1"/>
    </xf>
    <xf numFmtId="166" fontId="4" fillId="6" borderId="19" xfId="2" applyNumberFormat="1" applyFont="1" applyFill="1" applyBorder="1" applyAlignment="1">
      <alignment horizontal="right" vertical="center" wrapText="1"/>
    </xf>
    <xf numFmtId="166" fontId="0" fillId="0" borderId="0" xfId="0" applyNumberFormat="1" applyAlignment="1">
      <alignment horizontal="left" vertical="center"/>
    </xf>
    <xf numFmtId="0" fontId="45" fillId="14" borderId="34" xfId="0" applyFont="1" applyFill="1" applyBorder="1" applyAlignment="1">
      <alignment wrapText="1"/>
    </xf>
    <xf numFmtId="166"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14" fontId="14" fillId="0" borderId="19" xfId="0" applyNumberFormat="1" applyFont="1" applyBorder="1" applyAlignment="1">
      <alignment horizontal="center" vertical="center"/>
    </xf>
    <xf numFmtId="165"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6"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166" fontId="52" fillId="6" borderId="16" xfId="0" applyNumberFormat="1" applyFont="1" applyFill="1" applyBorder="1"/>
    <xf numFmtId="166" fontId="26" fillId="7" borderId="19" xfId="0" applyNumberFormat="1" applyFont="1" applyFill="1" applyBorder="1"/>
    <xf numFmtId="164" fontId="0" fillId="0" borderId="0" xfId="0" applyNumberFormat="1" applyAlignment="1">
      <alignment horizontal="left" vertical="center"/>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3" fontId="0" fillId="6" borderId="19" xfId="0" applyNumberFormat="1" applyFill="1" applyBorder="1" applyAlignment="1">
      <alignment horizontal="left" wrapText="1"/>
    </xf>
    <xf numFmtId="3" fontId="16" fillId="0" borderId="0" xfId="0" applyNumberFormat="1" applyFont="1" applyAlignment="1">
      <alignment vertical="center"/>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ill="1"/>
    <xf numFmtId="166" fontId="0" fillId="6" borderId="6" xfId="0" applyNumberFormat="1" applyFill="1" applyBorder="1" applyAlignment="1">
      <alignment horizontal="right" vertical="center" wrapText="1"/>
    </xf>
    <xf numFmtId="165" fontId="0" fillId="6" borderId="18" xfId="0" applyNumberFormat="1" applyFill="1" applyBorder="1" applyAlignment="1">
      <alignment horizontal="right" vertical="center" wrapText="1"/>
    </xf>
    <xf numFmtId="165" fontId="0" fillId="6" borderId="15" xfId="0" applyNumberFormat="1" applyFill="1" applyBorder="1" applyAlignment="1">
      <alignment horizontal="right" vertical="center" wrapText="1"/>
    </xf>
    <xf numFmtId="165" fontId="0" fillId="6" borderId="27" xfId="0" applyNumberFormat="1" applyFill="1" applyBorder="1" applyAlignment="1">
      <alignment horizontal="right" vertical="center" wrapText="1"/>
    </xf>
    <xf numFmtId="0" fontId="0" fillId="6" borderId="0" xfId="0" applyFill="1" applyAlignment="1">
      <alignment horizontal="left" vertical="center" wrapText="1"/>
    </xf>
    <xf numFmtId="164" fontId="0" fillId="6" borderId="0" xfId="0" applyNumberFormat="1" applyFill="1" applyAlignment="1">
      <alignment horizontal="left" vertical="center"/>
    </xf>
    <xf numFmtId="0" fontId="0" fillId="0" borderId="0" xfId="0" pivotButton="1"/>
    <xf numFmtId="165" fontId="0" fillId="0" borderId="0" xfId="0" applyNumberFormat="1" applyAlignment="1">
      <alignment horizontal="right" wrapText="1"/>
    </xf>
    <xf numFmtId="0" fontId="0" fillId="6" borderId="19" xfId="0" pivotButton="1" applyFill="1" applyBorder="1" applyAlignment="1">
      <alignment horizontal="left" vertical="center"/>
    </xf>
    <xf numFmtId="0" fontId="0" fillId="6" borderId="19" xfId="0" pivotButton="1" applyFill="1" applyBorder="1" applyAlignment="1">
      <alignment horizontal="left" vertical="center" wrapText="1"/>
    </xf>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5" fontId="32" fillId="6" borderId="19" xfId="2" applyFont="1" applyFill="1" applyBorder="1" applyAlignment="1">
      <alignment horizontal="right" wrapText="1"/>
    </xf>
    <xf numFmtId="166"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ill="1" applyBorder="1" applyAlignment="1">
      <alignment horizontal="left" vertical="center"/>
    </xf>
    <xf numFmtId="165"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6" fontId="9" fillId="0" borderId="17" xfId="1" applyNumberFormat="1" applyFont="1" applyBorder="1" applyAlignment="1">
      <alignment horizontal="left" wrapText="1"/>
    </xf>
    <xf numFmtId="166" fontId="9" fillId="0" borderId="17" xfId="2" applyNumberFormat="1" applyFont="1" applyBorder="1" applyAlignment="1">
      <alignment horizontal="center"/>
    </xf>
    <xf numFmtId="166" fontId="9" fillId="0" borderId="17" xfId="2" applyNumberFormat="1" applyFont="1" applyBorder="1" applyAlignment="1">
      <alignment horizontal="right" wrapText="1"/>
    </xf>
    <xf numFmtId="166" fontId="9" fillId="0" borderId="17" xfId="40" applyNumberFormat="1" applyFont="1" applyBorder="1" applyAlignment="1">
      <alignment horizontal="left" vertical="center" wrapText="1"/>
    </xf>
    <xf numFmtId="166"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ill="1" applyBorder="1" applyAlignment="1">
      <alignment horizontal="left" vertical="center"/>
    </xf>
    <xf numFmtId="0" fontId="61" fillId="0" borderId="0" xfId="0" applyFont="1" applyAlignment="1">
      <alignment horizontal="left" vertical="center"/>
    </xf>
    <xf numFmtId="166" fontId="0" fillId="6" borderId="19" xfId="0" applyNumberFormat="1" applyFill="1" applyBorder="1" applyAlignment="1">
      <alignment horizontal="right" wrapText="1"/>
    </xf>
    <xf numFmtId="165" fontId="19" fillId="6" borderId="19" xfId="2" applyFont="1" applyFill="1" applyBorder="1" applyAlignment="1">
      <alignment horizontal="right" vertical="center" wrapText="1"/>
    </xf>
    <xf numFmtId="0" fontId="0" fillId="6" borderId="19" xfId="0" applyFill="1" applyBorder="1" applyAlignment="1">
      <alignment horizontal="left" wrapText="1"/>
    </xf>
    <xf numFmtId="165" fontId="19" fillId="6" borderId="16" xfId="2" applyFont="1" applyFill="1" applyBorder="1" applyAlignment="1">
      <alignment horizontal="right" wrapText="1"/>
    </xf>
    <xf numFmtId="165" fontId="4" fillId="6" borderId="5" xfId="2" applyFont="1" applyFill="1" applyBorder="1" applyAlignment="1">
      <alignment horizontal="right" wrapText="1"/>
    </xf>
    <xf numFmtId="3" fontId="0" fillId="6" borderId="19" xfId="0" applyNumberFormat="1" applyFill="1" applyBorder="1" applyAlignment="1">
      <alignment horizontal="left" vertical="center" wrapText="1"/>
    </xf>
    <xf numFmtId="4" fontId="0" fillId="6" borderId="19" xfId="0" applyNumberForma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6" fontId="41" fillId="22" borderId="19" xfId="1" applyNumberFormat="1" applyFont="1" applyFill="1" applyBorder="1" applyAlignment="1">
      <alignment horizontal="left" vertical="center" wrapText="1"/>
    </xf>
    <xf numFmtId="165" fontId="41" fillId="22" borderId="19" xfId="2" applyFont="1" applyFill="1" applyBorder="1" applyAlignment="1">
      <alignment horizontal="right" vertical="center" wrapText="1"/>
    </xf>
    <xf numFmtId="166"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ill="1" applyBorder="1" applyAlignment="1">
      <alignment horizontal="left" vertical="center"/>
    </xf>
    <xf numFmtId="3" fontId="19" fillId="6" borderId="19" xfId="1" applyNumberFormat="1" applyFont="1" applyFill="1" applyBorder="1" applyAlignment="1">
      <alignment horizontal="left" wrapText="1"/>
    </xf>
    <xf numFmtId="166"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6" fontId="26"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horizontal="center" vertical="center"/>
    </xf>
    <xf numFmtId="166" fontId="70" fillId="0" borderId="0" xfId="0" applyNumberFormat="1" applyFont="1" applyAlignment="1">
      <alignment horizontal="center" vertical="center"/>
    </xf>
    <xf numFmtId="166" fontId="68" fillId="0" borderId="0" xfId="0" applyNumberFormat="1" applyFont="1" applyAlignment="1">
      <alignment vertical="center"/>
    </xf>
    <xf numFmtId="166" fontId="69" fillId="0" borderId="0" xfId="0" applyNumberFormat="1" applyFont="1" applyAlignment="1">
      <alignment horizontal="right" vertical="center"/>
    </xf>
    <xf numFmtId="166" fontId="69" fillId="0" borderId="0" xfId="0" applyNumberFormat="1" applyFont="1" applyAlignment="1">
      <alignment vertical="center"/>
    </xf>
    <xf numFmtId="0" fontId="69" fillId="0" borderId="0" xfId="0" applyFont="1" applyAlignment="1">
      <alignment horizontal="left" vertical="center"/>
    </xf>
    <xf numFmtId="0" fontId="68" fillId="0" borderId="12" xfId="0" applyFont="1" applyBorder="1" applyAlignment="1">
      <alignment vertical="center"/>
    </xf>
    <xf numFmtId="0" fontId="68" fillId="0" borderId="13" xfId="0" applyFont="1" applyBorder="1" applyAlignment="1">
      <alignment vertical="center"/>
    </xf>
    <xf numFmtId="0" fontId="69" fillId="0" borderId="0" xfId="0" applyFont="1" applyAlignment="1">
      <alignment horizontal="center" vertical="center"/>
    </xf>
    <xf numFmtId="49" fontId="69" fillId="0" borderId="0" xfId="0" applyNumberFormat="1" applyFont="1" applyAlignment="1">
      <alignment vertical="center"/>
    </xf>
    <xf numFmtId="0" fontId="69" fillId="11" borderId="34" xfId="0" applyFont="1" applyFill="1" applyBorder="1" applyAlignment="1">
      <alignment horizontal="center" vertical="center"/>
    </xf>
    <xf numFmtId="0" fontId="69" fillId="11" borderId="16" xfId="0" applyFont="1" applyFill="1" applyBorder="1" applyAlignment="1">
      <alignment horizontal="center" vertical="center"/>
    </xf>
    <xf numFmtId="166" fontId="69" fillId="11" borderId="16" xfId="0" applyNumberFormat="1" applyFont="1" applyFill="1" applyBorder="1" applyAlignment="1">
      <alignment horizontal="center" vertical="center"/>
    </xf>
    <xf numFmtId="166" fontId="69" fillId="11" borderId="35" xfId="0" applyNumberFormat="1" applyFont="1" applyFill="1" applyBorder="1" applyAlignment="1">
      <alignment horizontal="center" vertical="center"/>
    </xf>
    <xf numFmtId="0" fontId="68" fillId="0" borderId="0" xfId="0" applyFont="1" applyAlignment="1">
      <alignment horizontal="center" vertical="center"/>
    </xf>
    <xf numFmtId="165" fontId="71" fillId="6" borderId="19" xfId="2" applyFont="1" applyFill="1" applyBorder="1" applyAlignment="1">
      <alignment horizontal="right" wrapText="1"/>
    </xf>
    <xf numFmtId="0" fontId="16" fillId="0" borderId="0" xfId="0" applyFont="1"/>
    <xf numFmtId="14" fontId="14" fillId="0" borderId="9" xfId="0" applyNumberFormat="1" applyFont="1" applyBorder="1" applyAlignment="1">
      <alignment horizontal="left" vertical="center"/>
    </xf>
    <xf numFmtId="3" fontId="4" fillId="6" borderId="11" xfId="1" applyNumberFormat="1" applyFont="1" applyFill="1" applyBorder="1" applyAlignment="1">
      <alignment horizontal="left" vertical="center" wrapText="1"/>
    </xf>
    <xf numFmtId="0" fontId="41" fillId="22" borderId="19" xfId="0" applyFont="1" applyFill="1" applyBorder="1" applyAlignment="1">
      <alignment horizontal="left" vertical="center" wrapText="1"/>
    </xf>
    <xf numFmtId="166"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166" fontId="4" fillId="6" borderId="19" xfId="40" applyNumberFormat="1" applyFont="1" applyFill="1" applyBorder="1" applyAlignment="1">
      <alignment horizontal="left"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6" fontId="0" fillId="6" borderId="19" xfId="0" applyNumberFormat="1" applyFill="1" applyBorder="1" applyAlignment="1">
      <alignment horizontal="right" vertical="center"/>
    </xf>
    <xf numFmtId="165" fontId="41" fillId="6" borderId="18" xfId="2" applyFont="1" applyFill="1" applyBorder="1" applyAlignment="1">
      <alignment horizontal="right" wrapText="1"/>
    </xf>
    <xf numFmtId="165" fontId="41" fillId="6" borderId="28" xfId="2" applyFont="1" applyFill="1" applyBorder="1" applyAlignment="1">
      <alignment horizontal="right" wrapText="1"/>
    </xf>
    <xf numFmtId="165" fontId="41" fillId="6" borderId="43" xfId="2" applyFont="1" applyFill="1" applyBorder="1" applyAlignment="1">
      <alignment horizontal="right" wrapText="1"/>
    </xf>
    <xf numFmtId="0" fontId="19" fillId="6" borderId="19" xfId="0" applyFont="1" applyFill="1" applyBorder="1" applyAlignment="1">
      <alignment horizontal="left" wrapText="1"/>
    </xf>
    <xf numFmtId="166" fontId="41" fillId="22" borderId="19" xfId="0" applyNumberFormat="1" applyFont="1" applyFill="1" applyBorder="1" applyAlignment="1">
      <alignment horizontal="right" vertical="center"/>
    </xf>
    <xf numFmtId="165" fontId="0" fillId="6" borderId="19" xfId="2" applyFont="1" applyFill="1" applyBorder="1" applyAlignment="1">
      <alignment horizontal="right" wrapText="1"/>
    </xf>
    <xf numFmtId="166" fontId="4" fillId="6" borderId="9" xfId="40" applyNumberFormat="1" applyFont="1" applyFill="1" applyBorder="1" applyAlignment="1">
      <alignment horizontal="left" vertical="center" wrapText="1"/>
    </xf>
    <xf numFmtId="17" fontId="61" fillId="0" borderId="0" xfId="0" applyNumberFormat="1" applyFont="1" applyAlignment="1">
      <alignment vertical="center"/>
    </xf>
    <xf numFmtId="4" fontId="19" fillId="6" borderId="19" xfId="0" applyNumberFormat="1" applyFont="1" applyFill="1" applyBorder="1" applyAlignment="1">
      <alignment horizontal="left" vertical="center" wrapText="1"/>
    </xf>
    <xf numFmtId="14" fontId="0" fillId="6" borderId="19" xfId="0" applyNumberFormat="1" applyFill="1" applyBorder="1" applyAlignment="1">
      <alignment horizontal="left" vertical="center"/>
    </xf>
    <xf numFmtId="3" fontId="3" fillId="0" borderId="19" xfId="0" applyNumberFormat="1" applyFont="1" applyBorder="1" applyAlignment="1">
      <alignment horizontal="left" vertical="top"/>
    </xf>
    <xf numFmtId="165" fontId="9" fillId="0" borderId="17" xfId="2" applyFont="1" applyBorder="1" applyAlignment="1">
      <alignment horizontal="right" wrapText="1"/>
    </xf>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17" fontId="15" fillId="0" borderId="0" xfId="0" applyNumberFormat="1" applyFont="1" applyAlignment="1">
      <alignment horizontal="left" vertical="center"/>
    </xf>
    <xf numFmtId="0" fontId="15" fillId="0" borderId="0" xfId="0" applyFont="1" applyAlignment="1">
      <alignment horizontal="left" vertical="center"/>
    </xf>
    <xf numFmtId="0" fontId="16" fillId="0" borderId="12" xfId="0" applyFont="1" applyBorder="1" applyAlignment="1">
      <alignment vertical="center"/>
    </xf>
    <xf numFmtId="3" fontId="19" fillId="6" borderId="19" xfId="1" applyNumberFormat="1" applyFont="1" applyFill="1" applyBorder="1" applyAlignment="1">
      <alignment horizontal="left" vertical="center" wrapText="1"/>
    </xf>
    <xf numFmtId="166"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0" fillId="6" borderId="0" xfId="0" applyNumberFormat="1" applyFill="1" applyAlignment="1">
      <alignment horizontal="left" vertical="center" wrapText="1"/>
    </xf>
    <xf numFmtId="166" fontId="19" fillId="6" borderId="19" xfId="40" applyNumberFormat="1" applyFont="1" applyFill="1" applyBorder="1" applyAlignment="1">
      <alignment horizontal="left" wrapText="1"/>
    </xf>
    <xf numFmtId="0" fontId="19" fillId="6" borderId="19" xfId="0" applyFont="1" applyFill="1" applyBorder="1" applyAlignment="1">
      <alignment horizontal="left"/>
    </xf>
    <xf numFmtId="166" fontId="19" fillId="6" borderId="19" xfId="2" applyNumberFormat="1" applyFont="1" applyFill="1" applyBorder="1" applyAlignment="1">
      <alignment horizontal="right" vertical="center" wrapText="1"/>
    </xf>
    <xf numFmtId="17" fontId="69" fillId="0" borderId="0" xfId="0" applyNumberFormat="1" applyFont="1" applyAlignment="1">
      <alignment horizontal="left" vertical="center"/>
    </xf>
    <xf numFmtId="0" fontId="69" fillId="11" borderId="48" xfId="0" applyFont="1" applyFill="1" applyBorder="1" applyAlignment="1">
      <alignment vertical="center"/>
    </xf>
    <xf numFmtId="0" fontId="69" fillId="11" borderId="3" xfId="0" applyFont="1" applyFill="1" applyBorder="1" applyAlignment="1">
      <alignment vertical="center"/>
    </xf>
    <xf numFmtId="166" fontId="69" fillId="11" borderId="3" xfId="0" applyNumberFormat="1" applyFont="1" applyFill="1" applyBorder="1" applyAlignment="1">
      <alignment vertical="center"/>
    </xf>
    <xf numFmtId="166" fontId="69" fillId="11" borderId="49" xfId="0" applyNumberFormat="1" applyFont="1" applyFill="1" applyBorder="1" applyAlignment="1">
      <alignment vertical="center"/>
    </xf>
    <xf numFmtId="166" fontId="4" fillId="6" borderId="19" xfId="1" applyNumberFormat="1" applyFont="1" applyFill="1" applyBorder="1" applyAlignment="1">
      <alignment horizontal="left" vertical="center" wrapText="1"/>
    </xf>
    <xf numFmtId="0" fontId="72" fillId="6" borderId="19" xfId="0" applyFont="1" applyFill="1" applyBorder="1" applyAlignment="1">
      <alignment horizontal="left" vertical="center" wrapText="1"/>
    </xf>
    <xf numFmtId="0" fontId="41" fillId="0" borderId="19" xfId="0" applyFont="1" applyBorder="1" applyAlignment="1">
      <alignment horizontal="left" vertical="center"/>
    </xf>
    <xf numFmtId="166" fontId="0" fillId="6" borderId="9" xfId="40" applyNumberFormat="1" applyFont="1" applyFill="1" applyBorder="1" applyAlignment="1">
      <alignment horizontal="left" wrapText="1"/>
    </xf>
    <xf numFmtId="14" fontId="0" fillId="6" borderId="16" xfId="0" applyNumberFormat="1" applyFill="1" applyBorder="1" applyAlignment="1">
      <alignment horizontal="left" vertical="center" wrapText="1"/>
    </xf>
    <xf numFmtId="14" fontId="0" fillId="6" borderId="11" xfId="0" applyNumberFormat="1" applyFill="1" applyBorder="1" applyAlignment="1">
      <alignment horizontal="left" vertical="center" wrapText="1"/>
    </xf>
    <xf numFmtId="14" fontId="1" fillId="6" borderId="19" xfId="0" applyNumberFormat="1" applyFont="1" applyFill="1" applyBorder="1" applyAlignment="1">
      <alignment horizontal="left" vertical="center" wrapText="1"/>
    </xf>
    <xf numFmtId="14" fontId="2" fillId="6" borderId="16" xfId="0" applyNumberFormat="1" applyFont="1" applyFill="1" applyBorder="1" applyAlignment="1">
      <alignment horizontal="left" vertical="center" wrapText="1"/>
    </xf>
    <xf numFmtId="14" fontId="9" fillId="21" borderId="19" xfId="1" applyNumberFormat="1" applyFont="1" applyFill="1" applyBorder="1" applyAlignment="1">
      <alignment horizontal="center" vertical="center" wrapText="1"/>
    </xf>
    <xf numFmtId="3" fontId="9" fillId="21" borderId="19" xfId="1" applyNumberFormat="1" applyFont="1" applyFill="1" applyBorder="1" applyAlignment="1">
      <alignment horizontal="center" vertical="center" wrapText="1"/>
    </xf>
    <xf numFmtId="166" fontId="9" fillId="21" borderId="19" xfId="1" applyNumberFormat="1" applyFont="1" applyFill="1" applyBorder="1" applyAlignment="1">
      <alignment horizontal="center" vertical="center" wrapText="1"/>
    </xf>
    <xf numFmtId="166" fontId="9" fillId="21" borderId="19" xfId="40" applyNumberFormat="1" applyFont="1" applyFill="1" applyBorder="1" applyAlignment="1">
      <alignment horizontal="center" vertical="center" wrapText="1"/>
    </xf>
    <xf numFmtId="3" fontId="9" fillId="21" borderId="19" xfId="0" applyNumberFormat="1" applyFont="1" applyFill="1" applyBorder="1" applyAlignment="1">
      <alignment horizontal="center" vertical="center" wrapText="1"/>
    </xf>
    <xf numFmtId="4" fontId="9" fillId="21" borderId="19" xfId="0" applyNumberFormat="1" applyFont="1" applyFill="1" applyBorder="1" applyAlignment="1">
      <alignment horizontal="center" vertical="center" wrapText="1"/>
    </xf>
    <xf numFmtId="0" fontId="41" fillId="0" borderId="6" xfId="0" applyFont="1" applyBorder="1" applyAlignment="1">
      <alignment horizontal="left" vertical="center"/>
    </xf>
    <xf numFmtId="166" fontId="41" fillId="0" borderId="18" xfId="0" applyNumberFormat="1" applyFont="1" applyBorder="1" applyAlignment="1">
      <alignment vertical="center"/>
    </xf>
    <xf numFmtId="166" fontId="41" fillId="0" borderId="15" xfId="0" applyNumberFormat="1" applyFont="1" applyBorder="1" applyAlignment="1">
      <alignment vertical="center"/>
    </xf>
    <xf numFmtId="165" fontId="41" fillId="6" borderId="29" xfId="2" applyFont="1" applyFill="1" applyBorder="1" applyAlignment="1">
      <alignment horizontal="right" vertical="center" wrapText="1"/>
    </xf>
    <xf numFmtId="0" fontId="61" fillId="6" borderId="9" xfId="0" applyFont="1" applyFill="1" applyBorder="1" applyAlignment="1">
      <alignment horizontal="center" vertical="center"/>
    </xf>
    <xf numFmtId="0" fontId="61" fillId="6" borderId="19" xfId="0" applyFont="1" applyFill="1" applyBorder="1" applyAlignment="1">
      <alignment horizontal="center" vertical="center"/>
    </xf>
    <xf numFmtId="0" fontId="16" fillId="6" borderId="19" xfId="0" applyFont="1" applyFill="1" applyBorder="1" applyAlignment="1">
      <alignment vertical="center"/>
    </xf>
    <xf numFmtId="3" fontId="16" fillId="6" borderId="19" xfId="0" applyNumberFormat="1" applyFont="1" applyFill="1" applyBorder="1" applyAlignment="1">
      <alignment vertical="center"/>
    </xf>
    <xf numFmtId="0" fontId="14" fillId="6" borderId="0" xfId="0" applyFont="1" applyFill="1"/>
    <xf numFmtId="0" fontId="60" fillId="6" borderId="0" xfId="0" applyFont="1" applyFill="1"/>
    <xf numFmtId="0" fontId="16" fillId="6" borderId="0" xfId="0" applyFont="1" applyFill="1" applyAlignment="1">
      <alignment vertical="center"/>
    </xf>
    <xf numFmtId="3" fontId="42" fillId="22" borderId="19" xfId="1" applyNumberFormat="1" applyFont="1" applyFill="1" applyBorder="1" applyAlignment="1">
      <alignment horizontal="left" vertical="center" wrapText="1"/>
    </xf>
    <xf numFmtId="165" fontId="42" fillId="22" borderId="19" xfId="2" applyFont="1" applyFill="1" applyBorder="1" applyAlignment="1">
      <alignment horizontal="right" vertical="center" wrapText="1"/>
    </xf>
    <xf numFmtId="4" fontId="42" fillId="22" borderId="19" xfId="0" applyNumberFormat="1" applyFont="1" applyFill="1" applyBorder="1" applyAlignment="1">
      <alignment horizontal="left" vertical="center" wrapText="1"/>
    </xf>
    <xf numFmtId="166" fontId="42" fillId="22" borderId="19" xfId="40" applyNumberFormat="1" applyFont="1" applyFill="1" applyBorder="1" applyAlignment="1">
      <alignment horizontal="left" vertical="center" wrapText="1"/>
    </xf>
    <xf numFmtId="166" fontId="41" fillId="0" borderId="42" xfId="0" applyNumberFormat="1" applyFont="1" applyBorder="1" applyAlignment="1">
      <alignment horizontal="right" vertical="center"/>
    </xf>
    <xf numFmtId="166" fontId="41" fillId="0" borderId="50" xfId="0" applyNumberFormat="1" applyFont="1" applyBorder="1" applyAlignment="1">
      <alignment horizontal="right" vertical="center"/>
    </xf>
    <xf numFmtId="166" fontId="41" fillId="0" borderId="43" xfId="0" applyNumberFormat="1" applyFont="1" applyBorder="1" applyAlignment="1">
      <alignment horizontal="right" vertical="center"/>
    </xf>
    <xf numFmtId="166" fontId="62" fillId="0" borderId="17" xfId="0" applyNumberFormat="1" applyFont="1" applyBorder="1" applyAlignment="1">
      <alignment vertical="center"/>
    </xf>
    <xf numFmtId="166" fontId="62" fillId="0" borderId="39" xfId="0" applyNumberFormat="1" applyFont="1" applyBorder="1" applyAlignment="1">
      <alignment vertical="center"/>
    </xf>
    <xf numFmtId="0" fontId="62" fillId="0" borderId="44" xfId="0" applyFont="1" applyBorder="1" applyAlignment="1">
      <alignment vertical="center"/>
    </xf>
    <xf numFmtId="0" fontId="16" fillId="0" borderId="36" xfId="0" applyFont="1" applyBorder="1" applyAlignment="1">
      <alignment vertical="center"/>
    </xf>
    <xf numFmtId="0" fontId="16" fillId="0" borderId="5" xfId="0" applyFont="1" applyBorder="1" applyAlignment="1">
      <alignment vertical="center"/>
    </xf>
    <xf numFmtId="166" fontId="16" fillId="0" borderId="5" xfId="0" applyNumberFormat="1" applyFont="1" applyBorder="1" applyAlignment="1">
      <alignment vertical="center"/>
    </xf>
    <xf numFmtId="166" fontId="16" fillId="0" borderId="30" xfId="0" applyNumberFormat="1" applyFont="1" applyBorder="1" applyAlignment="1">
      <alignment vertical="center"/>
    </xf>
    <xf numFmtId="0" fontId="15" fillId="0" borderId="0" xfId="0" applyFont="1" applyAlignment="1">
      <alignment horizontal="center" vertical="center"/>
    </xf>
    <xf numFmtId="0" fontId="24" fillId="6" borderId="19" xfId="0" applyFont="1" applyFill="1" applyBorder="1" applyAlignment="1">
      <alignment vertical="center"/>
    </xf>
    <xf numFmtId="14" fontId="15" fillId="6" borderId="19" xfId="0" applyNumberFormat="1" applyFont="1" applyFill="1" applyBorder="1" applyAlignment="1">
      <alignment horizontal="center" vertical="center"/>
    </xf>
    <xf numFmtId="3" fontId="23" fillId="6" borderId="19" xfId="0" applyNumberFormat="1" applyFont="1" applyFill="1" applyBorder="1" applyAlignment="1">
      <alignment vertical="center"/>
    </xf>
    <xf numFmtId="0" fontId="14" fillId="0" borderId="19" xfId="0" applyFont="1" applyBorder="1"/>
    <xf numFmtId="166" fontId="20" fillId="0" borderId="0" xfId="0" applyNumberFormat="1" applyFont="1"/>
    <xf numFmtId="0" fontId="14" fillId="0" borderId="3" xfId="0" applyFont="1" applyBorder="1"/>
    <xf numFmtId="0" fontId="20" fillId="0" borderId="15" xfId="0" applyFont="1" applyBorder="1"/>
    <xf numFmtId="14" fontId="20" fillId="0" borderId="18" xfId="0" applyNumberFormat="1" applyFont="1" applyBorder="1"/>
    <xf numFmtId="0" fontId="14" fillId="0" borderId="6" xfId="0" applyFont="1" applyBorder="1"/>
    <xf numFmtId="166" fontId="14" fillId="0" borderId="40" xfId="0" applyNumberFormat="1" applyFont="1" applyBorder="1"/>
    <xf numFmtId="166" fontId="14" fillId="0" borderId="41" xfId="0" applyNumberFormat="1" applyFont="1" applyBorder="1"/>
    <xf numFmtId="0" fontId="14" fillId="0" borderId="41" xfId="0" applyFont="1" applyBorder="1"/>
    <xf numFmtId="0" fontId="14" fillId="0" borderId="42" xfId="0" applyFont="1" applyBorder="1"/>
    <xf numFmtId="0" fontId="14" fillId="0" borderId="51" xfId="0" applyFont="1" applyBorder="1"/>
    <xf numFmtId="0" fontId="14" fillId="0" borderId="52" xfId="0" applyFont="1" applyBorder="1"/>
    <xf numFmtId="14" fontId="14" fillId="0" borderId="52" xfId="0" applyNumberFormat="1" applyFont="1" applyBorder="1"/>
    <xf numFmtId="0" fontId="14" fillId="0" borderId="4" xfId="0" applyFont="1" applyBorder="1"/>
    <xf numFmtId="0" fontId="14" fillId="0" borderId="8" xfId="0" applyFont="1" applyBorder="1"/>
    <xf numFmtId="0" fontId="14" fillId="0" borderId="10" xfId="0" applyFont="1" applyBorder="1"/>
    <xf numFmtId="0" fontId="14" fillId="0" borderId="28" xfId="0" applyFont="1" applyBorder="1"/>
    <xf numFmtId="0" fontId="14" fillId="0" borderId="54" xfId="0" applyFont="1" applyBorder="1"/>
    <xf numFmtId="166" fontId="14" fillId="0" borderId="28" xfId="0" applyNumberFormat="1" applyFont="1" applyBorder="1"/>
    <xf numFmtId="17" fontId="43" fillId="0" borderId="0" xfId="0" applyNumberFormat="1" applyFont="1" applyAlignment="1">
      <alignment horizontal="center"/>
    </xf>
    <xf numFmtId="0" fontId="14" fillId="0" borderId="6" xfId="0" applyFont="1" applyBorder="1" applyAlignment="1">
      <alignment vertical="center"/>
    </xf>
    <xf numFmtId="14" fontId="62" fillId="0" borderId="0" xfId="0" applyNumberFormat="1" applyFont="1" applyAlignment="1">
      <alignment horizontal="center" vertical="center"/>
    </xf>
    <xf numFmtId="166" fontId="62" fillId="0" borderId="0" xfId="0" applyNumberFormat="1" applyFont="1" applyAlignment="1">
      <alignment vertical="center"/>
    </xf>
    <xf numFmtId="166" fontId="62" fillId="0" borderId="0" xfId="0" applyNumberFormat="1" applyFont="1" applyAlignment="1">
      <alignment horizontal="right" vertical="center"/>
    </xf>
    <xf numFmtId="14" fontId="61" fillId="0" borderId="0" xfId="0" applyNumberFormat="1" applyFont="1" applyAlignment="1">
      <alignment horizontal="center" vertical="center"/>
    </xf>
    <xf numFmtId="0" fontId="66" fillId="0" borderId="0" xfId="0" applyFont="1" applyAlignment="1">
      <alignment vertical="center"/>
    </xf>
    <xf numFmtId="40" fontId="61" fillId="0" borderId="0" xfId="0" applyNumberFormat="1" applyFont="1" applyAlignment="1">
      <alignment vertical="center"/>
    </xf>
    <xf numFmtId="166" fontId="61" fillId="0" borderId="0" xfId="0" applyNumberFormat="1" applyFont="1" applyAlignment="1">
      <alignment vertical="center"/>
    </xf>
    <xf numFmtId="166" fontId="16" fillId="0" borderId="0" xfId="0" applyNumberFormat="1" applyFont="1" applyAlignment="1">
      <alignment vertical="center"/>
    </xf>
    <xf numFmtId="14" fontId="14" fillId="0" borderId="0" xfId="0" applyNumberFormat="1" applyFont="1" applyAlignment="1">
      <alignment horizontal="center" vertical="center"/>
    </xf>
    <xf numFmtId="166" fontId="14" fillId="0" borderId="0" xfId="0" applyNumberFormat="1" applyFont="1" applyAlignment="1">
      <alignment vertical="center"/>
    </xf>
    <xf numFmtId="166" fontId="60" fillId="0" borderId="41" xfId="0" applyNumberFormat="1" applyFont="1" applyBorder="1"/>
    <xf numFmtId="0" fontId="20" fillId="0" borderId="8" xfId="0" applyFont="1" applyBorder="1"/>
    <xf numFmtId="0" fontId="20" fillId="0" borderId="42" xfId="0" applyFont="1" applyBorder="1"/>
    <xf numFmtId="0" fontId="61" fillId="6" borderId="0" xfId="0" applyFont="1" applyFill="1" applyAlignment="1">
      <alignment vertical="center"/>
    </xf>
    <xf numFmtId="0" fontId="61" fillId="6" borderId="0" xfId="0" applyFont="1" applyFill="1" applyAlignment="1">
      <alignment horizontal="center" vertical="center"/>
    </xf>
    <xf numFmtId="14" fontId="15" fillId="6" borderId="0" xfId="0" applyNumberFormat="1" applyFont="1" applyFill="1" applyAlignment="1">
      <alignment horizontal="left" vertical="center"/>
    </xf>
    <xf numFmtId="0" fontId="15" fillId="6" borderId="0" xfId="0" applyFont="1" applyFill="1" applyAlignment="1">
      <alignment vertical="center"/>
    </xf>
    <xf numFmtId="3" fontId="15" fillId="6" borderId="0" xfId="0" applyNumberFormat="1" applyFont="1" applyFill="1" applyAlignment="1">
      <alignment vertical="center"/>
    </xf>
    <xf numFmtId="0" fontId="62" fillId="6" borderId="0" xfId="0" applyFont="1" applyFill="1" applyAlignment="1">
      <alignment vertical="center"/>
    </xf>
    <xf numFmtId="0" fontId="68" fillId="6" borderId="0" xfId="0" applyFont="1" applyFill="1" applyAlignment="1">
      <alignment vertical="center"/>
    </xf>
    <xf numFmtId="166" fontId="68" fillId="6" borderId="0" xfId="0" applyNumberFormat="1" applyFont="1" applyFill="1" applyAlignment="1">
      <alignment vertical="center"/>
    </xf>
    <xf numFmtId="0" fontId="69" fillId="6" borderId="0" xfId="0" applyFont="1" applyFill="1" applyAlignment="1">
      <alignment vertical="center"/>
    </xf>
    <xf numFmtId="166" fontId="69" fillId="6" borderId="0" xfId="0" applyNumberFormat="1" applyFont="1" applyFill="1" applyAlignment="1">
      <alignment vertical="center"/>
    </xf>
    <xf numFmtId="0" fontId="69" fillId="6" borderId="0" xfId="0" applyFont="1" applyFill="1" applyAlignment="1">
      <alignment horizontal="center" vertical="center"/>
    </xf>
    <xf numFmtId="166" fontId="69" fillId="6" borderId="0" xfId="0" applyNumberFormat="1" applyFont="1" applyFill="1" applyAlignment="1">
      <alignment horizontal="center" vertical="center"/>
    </xf>
    <xf numFmtId="166" fontId="20" fillId="0" borderId="41" xfId="0" applyNumberFormat="1" applyFont="1" applyBorder="1"/>
    <xf numFmtId="14" fontId="14" fillId="0" borderId="55" xfId="0" applyNumberFormat="1" applyFont="1" applyBorder="1"/>
    <xf numFmtId="0" fontId="14" fillId="0" borderId="56" xfId="0" applyFont="1" applyBorder="1"/>
    <xf numFmtId="166" fontId="14" fillId="0" borderId="56" xfId="0" applyNumberFormat="1" applyFont="1" applyBorder="1"/>
    <xf numFmtId="0" fontId="14" fillId="6" borderId="9" xfId="0" applyFont="1" applyFill="1" applyBorder="1"/>
    <xf numFmtId="0" fontId="24" fillId="6" borderId="9" xfId="0" applyFont="1" applyFill="1" applyBorder="1"/>
    <xf numFmtId="14" fontId="14" fillId="0" borderId="0" xfId="0" applyNumberFormat="1" applyFont="1" applyAlignment="1">
      <alignment horizontal="left" vertical="center"/>
    </xf>
    <xf numFmtId="3" fontId="14" fillId="0" borderId="0" xfId="0" applyNumberFormat="1" applyFont="1" applyAlignment="1">
      <alignment vertical="center"/>
    </xf>
    <xf numFmtId="169" fontId="14" fillId="0" borderId="0" xfId="2" applyNumberFormat="1" applyFont="1" applyBorder="1" applyAlignment="1">
      <alignment horizontal="right" vertical="center" wrapText="1"/>
    </xf>
    <xf numFmtId="3" fontId="14" fillId="0" borderId="0" xfId="0" applyNumberFormat="1" applyFont="1" applyAlignment="1">
      <alignment horizontal="right" vertical="center"/>
    </xf>
    <xf numFmtId="3" fontId="19" fillId="6" borderId="0" xfId="1" applyNumberFormat="1" applyFont="1" applyFill="1" applyAlignment="1">
      <alignment horizontal="right" wrapText="1"/>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3" fontId="14" fillId="0" borderId="0" xfId="0" applyNumberFormat="1" applyFont="1"/>
    <xf numFmtId="14" fontId="60" fillId="6" borderId="0" xfId="0" applyNumberFormat="1" applyFont="1" applyFill="1" applyAlignment="1">
      <alignment horizontal="left" vertical="center"/>
    </xf>
    <xf numFmtId="0" fontId="60" fillId="6" borderId="0" xfId="0" applyFont="1" applyFill="1" applyAlignment="1">
      <alignment horizontal="center" vertical="center" wrapText="1"/>
    </xf>
    <xf numFmtId="3" fontId="63" fillId="6" borderId="0" xfId="0" applyNumberFormat="1" applyFont="1" applyFill="1" applyAlignment="1">
      <alignment vertical="center"/>
    </xf>
    <xf numFmtId="0" fontId="63" fillId="6" borderId="0" xfId="0" applyFont="1" applyFill="1" applyAlignment="1">
      <alignment horizontal="center" vertical="center"/>
    </xf>
    <xf numFmtId="14" fontId="61" fillId="6" borderId="0" xfId="0" applyNumberFormat="1" applyFont="1" applyFill="1" applyAlignment="1">
      <alignment horizontal="left" vertical="center"/>
    </xf>
    <xf numFmtId="0" fontId="60" fillId="6" borderId="0" xfId="0" applyFont="1" applyFill="1" applyAlignment="1">
      <alignment vertical="center"/>
    </xf>
    <xf numFmtId="3" fontId="60" fillId="6" borderId="0" xfId="0" applyNumberFormat="1" applyFont="1" applyFill="1" applyAlignment="1">
      <alignment vertical="center"/>
    </xf>
    <xf numFmtId="3" fontId="59" fillId="6" borderId="0" xfId="0" applyNumberFormat="1" applyFont="1" applyFill="1" applyAlignment="1">
      <alignment vertical="center"/>
    </xf>
    <xf numFmtId="3" fontId="62" fillId="6" borderId="0" xfId="0" applyNumberFormat="1" applyFont="1" applyFill="1" applyAlignment="1">
      <alignment vertical="center"/>
    </xf>
    <xf numFmtId="0" fontId="62" fillId="6" borderId="0" xfId="0" applyFont="1" applyFill="1"/>
    <xf numFmtId="0" fontId="65" fillId="6" borderId="0" xfId="0" applyFont="1" applyFill="1" applyAlignment="1">
      <alignment vertical="center"/>
    </xf>
    <xf numFmtId="14" fontId="65" fillId="6" borderId="0" xfId="0" applyNumberFormat="1" applyFont="1" applyFill="1" applyAlignment="1">
      <alignment horizontal="center" vertical="center"/>
    </xf>
    <xf numFmtId="0" fontId="64" fillId="6" borderId="0" xfId="0" applyFont="1" applyFill="1" applyAlignment="1">
      <alignment vertical="center"/>
    </xf>
    <xf numFmtId="49" fontId="15" fillId="6" borderId="0" xfId="0" applyNumberFormat="1" applyFont="1" applyFill="1" applyAlignment="1">
      <alignment vertical="center"/>
    </xf>
    <xf numFmtId="0" fontId="14" fillId="6" borderId="0" xfId="0" applyFont="1" applyFill="1" applyAlignment="1">
      <alignment vertical="center"/>
    </xf>
    <xf numFmtId="0" fontId="59" fillId="6" borderId="0" xfId="0" applyFont="1" applyFill="1" applyAlignment="1">
      <alignment vertical="center"/>
    </xf>
    <xf numFmtId="0" fontId="15" fillId="0" borderId="44" xfId="0" applyFont="1" applyBorder="1" applyAlignment="1">
      <alignment vertical="center"/>
    </xf>
    <xf numFmtId="0" fontId="15" fillId="0" borderId="7" xfId="0" applyFont="1" applyBorder="1" applyAlignment="1">
      <alignment vertical="center"/>
    </xf>
    <xf numFmtId="166" fontId="14" fillId="0" borderId="19" xfId="0" applyNumberFormat="1" applyFont="1" applyBorder="1"/>
    <xf numFmtId="170" fontId="20" fillId="0" borderId="19" xfId="0" applyNumberFormat="1" applyFont="1" applyBorder="1"/>
    <xf numFmtId="166" fontId="20" fillId="0" borderId="19" xfId="0" applyNumberFormat="1" applyFont="1" applyBorder="1" applyAlignment="1">
      <alignment horizontal="right" wrapText="1"/>
    </xf>
    <xf numFmtId="170" fontId="20" fillId="0" borderId="0" xfId="0" applyNumberFormat="1" applyFont="1"/>
    <xf numFmtId="166" fontId="20" fillId="0" borderId="0" xfId="0" applyNumberFormat="1" applyFont="1" applyAlignment="1">
      <alignment horizontal="right" wrapText="1"/>
    </xf>
    <xf numFmtId="0" fontId="20" fillId="0" borderId="50" xfId="0" applyFont="1" applyBorder="1"/>
    <xf numFmtId="0" fontId="20" fillId="0" borderId="29" xfId="0" applyFont="1" applyBorder="1"/>
    <xf numFmtId="166" fontId="20" fillId="0" borderId="28" xfId="0" applyNumberFormat="1" applyFont="1" applyBorder="1"/>
    <xf numFmtId="0" fontId="14" fillId="0" borderId="13" xfId="0" applyFont="1" applyBorder="1"/>
    <xf numFmtId="166" fontId="20" fillId="0" borderId="42" xfId="0" applyNumberFormat="1" applyFont="1" applyBorder="1"/>
    <xf numFmtId="3" fontId="63" fillId="6" borderId="8" xfId="0" applyNumberFormat="1" applyFont="1" applyFill="1" applyBorder="1" applyAlignment="1">
      <alignment vertical="center"/>
    </xf>
    <xf numFmtId="3" fontId="63" fillId="6" borderId="32" xfId="0" applyNumberFormat="1" applyFont="1" applyFill="1" applyBorder="1" applyAlignment="1">
      <alignment vertical="center"/>
    </xf>
    <xf numFmtId="3" fontId="63"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62" fillId="6" borderId="19" xfId="0" applyNumberFormat="1" applyFont="1" applyFill="1" applyBorder="1" applyAlignment="1">
      <alignment vertical="center"/>
    </xf>
    <xf numFmtId="0" fontId="65" fillId="6" borderId="19" xfId="0" applyFont="1" applyFill="1" applyBorder="1" applyAlignment="1">
      <alignment vertical="center"/>
    </xf>
    <xf numFmtId="0" fontId="60" fillId="6" borderId="19" xfId="0" applyFont="1" applyFill="1" applyBorder="1"/>
    <xf numFmtId="0" fontId="60" fillId="0" borderId="19" xfId="0" applyFont="1" applyBorder="1"/>
    <xf numFmtId="166" fontId="14" fillId="0" borderId="9" xfId="0" applyNumberFormat="1" applyFont="1" applyBorder="1"/>
    <xf numFmtId="0" fontId="68" fillId="0" borderId="57" xfId="0" applyFont="1" applyBorder="1" applyAlignment="1">
      <alignment vertical="center"/>
    </xf>
    <xf numFmtId="0" fontId="16" fillId="0" borderId="57" xfId="0" applyFont="1" applyBorder="1" applyAlignment="1">
      <alignment vertical="center"/>
    </xf>
    <xf numFmtId="0" fontId="68" fillId="0" borderId="62" xfId="0" applyFont="1" applyBorder="1" applyAlignment="1">
      <alignment vertical="center"/>
    </xf>
    <xf numFmtId="166" fontId="20" fillId="0" borderId="9" xfId="0" applyNumberFormat="1" applyFont="1" applyBorder="1"/>
    <xf numFmtId="14" fontId="42" fillId="22" borderId="19" xfId="1" applyNumberFormat="1" applyFont="1" applyFill="1" applyBorder="1" applyAlignment="1">
      <alignment horizontal="left" vertical="center" wrapText="1"/>
    </xf>
    <xf numFmtId="166" fontId="42" fillId="22" borderId="19" xfId="1" applyNumberFormat="1" applyFont="1" applyFill="1" applyBorder="1" applyAlignment="1">
      <alignment horizontal="left" vertical="center" wrapText="1"/>
    </xf>
    <xf numFmtId="3" fontId="42" fillId="22" borderId="19" xfId="0" applyNumberFormat="1" applyFont="1" applyFill="1" applyBorder="1" applyAlignment="1">
      <alignment horizontal="left" vertical="center" wrapText="1"/>
    </xf>
    <xf numFmtId="165" fontId="41" fillId="22" borderId="19" xfId="2" applyFont="1" applyFill="1" applyBorder="1" applyAlignment="1">
      <alignment horizontal="right" wrapText="1"/>
    </xf>
    <xf numFmtId="166" fontId="0" fillId="6" borderId="19" xfId="0" applyNumberFormat="1" applyFill="1" applyBorder="1" applyAlignment="1">
      <alignment horizontal="right"/>
    </xf>
    <xf numFmtId="14" fontId="1" fillId="6" borderId="16" xfId="0" applyNumberFormat="1" applyFont="1" applyFill="1" applyBorder="1" applyAlignment="1">
      <alignment horizontal="left" vertical="center" wrapText="1"/>
    </xf>
    <xf numFmtId="49" fontId="61" fillId="6" borderId="19" xfId="0" applyNumberFormat="1" applyFont="1" applyFill="1" applyBorder="1" applyAlignment="1">
      <alignment vertical="center"/>
    </xf>
    <xf numFmtId="0" fontId="61" fillId="6" borderId="19" xfId="0" applyFont="1" applyFill="1" applyBorder="1" applyAlignment="1">
      <alignment vertical="center"/>
    </xf>
    <xf numFmtId="0" fontId="62" fillId="6" borderId="19" xfId="0" applyFont="1" applyFill="1" applyBorder="1" applyAlignment="1">
      <alignment vertical="center"/>
    </xf>
    <xf numFmtId="14" fontId="16" fillId="6" borderId="19" xfId="0" applyNumberFormat="1" applyFont="1" applyFill="1" applyBorder="1" applyAlignment="1">
      <alignment horizontal="left" vertical="center"/>
    </xf>
    <xf numFmtId="0" fontId="16" fillId="6" borderId="19" xfId="0" applyFont="1" applyFill="1" applyBorder="1" applyAlignment="1">
      <alignment horizontal="center" vertical="center"/>
    </xf>
    <xf numFmtId="165" fontId="16" fillId="6" borderId="19" xfId="2" applyFont="1" applyFill="1" applyBorder="1" applyAlignment="1">
      <alignment horizontal="right" wrapText="1"/>
    </xf>
    <xf numFmtId="14" fontId="15" fillId="6" borderId="19" xfId="0" applyNumberFormat="1" applyFont="1" applyFill="1" applyBorder="1" applyAlignment="1">
      <alignment horizontal="left" vertical="center"/>
    </xf>
    <xf numFmtId="0" fontId="15" fillId="6" borderId="19" xfId="0" applyFont="1" applyFill="1" applyBorder="1" applyAlignment="1">
      <alignment vertical="center"/>
    </xf>
    <xf numFmtId="3" fontId="15" fillId="6" borderId="19" xfId="0" applyNumberFormat="1" applyFont="1" applyFill="1" applyBorder="1" applyAlignment="1">
      <alignment vertical="center"/>
    </xf>
    <xf numFmtId="3" fontId="15" fillId="6" borderId="19" xfId="0" applyNumberFormat="1" applyFont="1" applyFill="1" applyBorder="1" applyAlignment="1">
      <alignment horizontal="right" vertical="center" wrapText="1"/>
    </xf>
    <xf numFmtId="3" fontId="16" fillId="6" borderId="19" xfId="0" applyNumberFormat="1" applyFont="1" applyFill="1" applyBorder="1" applyAlignment="1">
      <alignment horizontal="right" vertical="center" wrapText="1"/>
    </xf>
    <xf numFmtId="0" fontId="16" fillId="6" borderId="19" xfId="0" applyFont="1" applyFill="1" applyBorder="1" applyAlignment="1">
      <alignment horizontal="right" vertical="center" wrapText="1"/>
    </xf>
    <xf numFmtId="0" fontId="23" fillId="6" borderId="19" xfId="0" applyFont="1" applyFill="1" applyBorder="1" applyAlignment="1">
      <alignment horizontal="center" vertical="center"/>
    </xf>
    <xf numFmtId="0" fontId="23" fillId="6" borderId="19" xfId="0" applyFont="1" applyFill="1" applyBorder="1" applyAlignment="1">
      <alignment vertical="center"/>
    </xf>
    <xf numFmtId="0" fontId="22" fillId="6" borderId="19" xfId="0" applyFont="1" applyFill="1" applyBorder="1" applyAlignment="1">
      <alignment vertical="center"/>
    </xf>
    <xf numFmtId="0" fontId="14" fillId="6" borderId="19" xfId="0" applyFont="1" applyFill="1" applyBorder="1"/>
    <xf numFmtId="0" fontId="20" fillId="6" borderId="19" xfId="0" applyFont="1" applyFill="1" applyBorder="1" applyAlignment="1">
      <alignment horizontal="center"/>
    </xf>
    <xf numFmtId="3" fontId="20" fillId="6" borderId="19" xfId="0" applyNumberFormat="1" applyFont="1" applyFill="1" applyBorder="1"/>
    <xf numFmtId="3" fontId="14" fillId="6" borderId="19" xfId="0" applyNumberFormat="1" applyFont="1" applyFill="1" applyBorder="1"/>
    <xf numFmtId="0" fontId="20" fillId="0" borderId="19" xfId="0" applyFont="1" applyBorder="1"/>
    <xf numFmtId="0" fontId="62" fillId="6" borderId="9" xfId="0" applyFont="1" applyFill="1" applyBorder="1" applyAlignment="1">
      <alignment vertical="center"/>
    </xf>
    <xf numFmtId="0" fontId="62" fillId="6" borderId="9" xfId="0" applyFont="1" applyFill="1" applyBorder="1" applyAlignment="1">
      <alignment horizontal="center" vertical="center"/>
    </xf>
    <xf numFmtId="3" fontId="62" fillId="6" borderId="9" xfId="0" applyNumberFormat="1" applyFont="1" applyFill="1" applyBorder="1" applyAlignment="1">
      <alignment vertical="center"/>
    </xf>
    <xf numFmtId="0" fontId="16" fillId="6" borderId="3" xfId="0" applyFont="1" applyFill="1" applyBorder="1" applyAlignment="1">
      <alignment vertical="center"/>
    </xf>
    <xf numFmtId="0" fontId="61" fillId="6" borderId="34" xfId="0" applyFont="1" applyFill="1" applyBorder="1" applyAlignment="1">
      <alignment vertical="center"/>
    </xf>
    <xf numFmtId="0" fontId="61" fillId="6" borderId="16" xfId="0" applyFont="1" applyFill="1" applyBorder="1" applyAlignment="1">
      <alignment vertical="center"/>
    </xf>
    <xf numFmtId="0" fontId="61" fillId="6" borderId="35" xfId="0" applyFont="1" applyFill="1" applyBorder="1" applyAlignment="1">
      <alignment vertical="center"/>
    </xf>
    <xf numFmtId="0" fontId="61" fillId="6" borderId="28" xfId="0" applyFont="1" applyFill="1" applyBorder="1" applyAlignment="1">
      <alignment horizontal="center" vertical="center"/>
    </xf>
    <xf numFmtId="3" fontId="16" fillId="6" borderId="54" xfId="0" applyNumberFormat="1" applyFont="1" applyFill="1" applyBorder="1" applyAlignment="1">
      <alignment vertical="center"/>
    </xf>
    <xf numFmtId="0" fontId="16" fillId="6" borderId="54" xfId="0" applyFont="1" applyFill="1" applyBorder="1" applyAlignment="1">
      <alignment vertical="center"/>
    </xf>
    <xf numFmtId="3" fontId="15" fillId="6" borderId="28" xfId="0" applyNumberFormat="1" applyFont="1" applyFill="1" applyBorder="1" applyAlignment="1">
      <alignment vertical="center"/>
    </xf>
    <xf numFmtId="165" fontId="16" fillId="6" borderId="28" xfId="2" applyFont="1" applyFill="1" applyBorder="1" applyAlignment="1">
      <alignment vertical="center"/>
    </xf>
    <xf numFmtId="0" fontId="61" fillId="6" borderId="42" xfId="0" applyFont="1" applyFill="1" applyBorder="1" applyAlignment="1">
      <alignment horizontal="center" vertical="center"/>
    </xf>
    <xf numFmtId="14" fontId="16" fillId="6" borderId="64" xfId="0" applyNumberFormat="1" applyFont="1" applyFill="1" applyBorder="1" applyAlignment="1">
      <alignment horizontal="left" vertical="center"/>
    </xf>
    <xf numFmtId="14" fontId="15" fillId="6" borderId="42" xfId="0" applyNumberFormat="1" applyFont="1" applyFill="1" applyBorder="1" applyAlignment="1">
      <alignment horizontal="left" vertical="center"/>
    </xf>
    <xf numFmtId="0" fontId="60" fillId="6" borderId="9" xfId="0" applyFont="1" applyFill="1" applyBorder="1"/>
    <xf numFmtId="166" fontId="14" fillId="0" borderId="16" xfId="0" applyNumberFormat="1" applyFont="1" applyBorder="1"/>
    <xf numFmtId="0" fontId="68" fillId="0" borderId="23" xfId="0" applyFont="1" applyBorder="1" applyAlignment="1">
      <alignment vertical="center"/>
    </xf>
    <xf numFmtId="0" fontId="19" fillId="6" borderId="23" xfId="0" applyFont="1" applyFill="1" applyBorder="1" applyAlignment="1">
      <alignment vertical="center"/>
    </xf>
    <xf numFmtId="0" fontId="68" fillId="0" borderId="24" xfId="0" applyFont="1" applyBorder="1" applyAlignment="1">
      <alignment vertical="center"/>
    </xf>
    <xf numFmtId="0" fontId="14" fillId="0" borderId="16" xfId="0" applyFont="1" applyBorder="1"/>
    <xf numFmtId="166" fontId="20" fillId="0" borderId="5" xfId="0" applyNumberFormat="1" applyFont="1" applyBorder="1"/>
    <xf numFmtId="166" fontId="14" fillId="0" borderId="3" xfId="0" applyNumberFormat="1" applyFont="1" applyBorder="1"/>
    <xf numFmtId="0" fontId="14" fillId="0" borderId="23" xfId="0" applyFont="1" applyBorder="1"/>
    <xf numFmtId="14" fontId="14" fillId="0" borderId="23" xfId="0" applyNumberFormat="1" applyFont="1" applyBorder="1"/>
    <xf numFmtId="0" fontId="14" fillId="0" borderId="48" xfId="0" applyFont="1" applyBorder="1"/>
    <xf numFmtId="0" fontId="20" fillId="0" borderId="18" xfId="0" applyFont="1" applyBorder="1"/>
    <xf numFmtId="166" fontId="20" fillId="0" borderId="27" xfId="0" applyNumberFormat="1" applyFont="1" applyBorder="1"/>
    <xf numFmtId="166" fontId="20" fillId="0" borderId="45" xfId="0" applyNumberFormat="1" applyFont="1" applyBorder="1"/>
    <xf numFmtId="0" fontId="14" fillId="0" borderId="34" xfId="0" applyFont="1" applyBorder="1"/>
    <xf numFmtId="0" fontId="14" fillId="0" borderId="32" xfId="0" applyFont="1" applyBorder="1"/>
    <xf numFmtId="0" fontId="14" fillId="0" borderId="47" xfId="0" applyFont="1" applyBorder="1"/>
    <xf numFmtId="166" fontId="0" fillId="6" borderId="19" xfId="40" applyNumberFormat="1" applyFont="1" applyFill="1" applyBorder="1" applyAlignment="1">
      <alignment horizontal="left" vertical="center" wrapText="1"/>
    </xf>
    <xf numFmtId="4" fontId="0" fillId="6" borderId="19" xfId="0" applyNumberFormat="1" applyFill="1" applyBorder="1" applyAlignment="1">
      <alignment horizontal="center" wrapText="1"/>
    </xf>
    <xf numFmtId="3" fontId="0" fillId="6" borderId="19" xfId="0" applyNumberFormat="1" applyFill="1" applyBorder="1" applyAlignment="1">
      <alignment horizontal="left"/>
    </xf>
    <xf numFmtId="0" fontId="2" fillId="0" borderId="19" xfId="0" applyFont="1" applyBorder="1" applyAlignment="1">
      <alignment horizontal="left" vertical="center" wrapText="1"/>
    </xf>
    <xf numFmtId="166" fontId="1" fillId="0" borderId="19" xfId="0" applyNumberFormat="1" applyFont="1" applyBorder="1" applyAlignment="1">
      <alignment horizontal="left" vertical="center"/>
    </xf>
    <xf numFmtId="166" fontId="0" fillId="0" borderId="19" xfId="0" applyNumberFormat="1" applyBorder="1" applyAlignment="1">
      <alignment horizontal="left" vertical="center"/>
    </xf>
    <xf numFmtId="166" fontId="0" fillId="0" borderId="19" xfId="0" applyNumberFormat="1" applyBorder="1" applyAlignment="1">
      <alignment horizontal="right" vertic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6" fontId="2" fillId="0" borderId="3" xfId="0" applyNumberFormat="1" applyFont="1" applyBorder="1" applyAlignment="1">
      <alignment horizontal="right" vertical="center" wrapText="1"/>
    </xf>
    <xf numFmtId="166" fontId="2" fillId="0" borderId="3" xfId="0" applyNumberFormat="1" applyFont="1" applyBorder="1" applyAlignment="1">
      <alignment horizontal="left" vertical="center" wrapText="1"/>
    </xf>
    <xf numFmtId="166" fontId="41" fillId="0" borderId="18" xfId="0" applyNumberFormat="1" applyFont="1" applyBorder="1" applyAlignment="1">
      <alignment horizontal="right" vertical="center" wrapText="1"/>
    </xf>
    <xf numFmtId="166" fontId="41" fillId="0" borderId="27" xfId="0" applyNumberFormat="1" applyFont="1" applyBorder="1" applyAlignment="1">
      <alignment horizontal="right" vertical="center" wrapText="1"/>
    </xf>
    <xf numFmtId="165" fontId="16" fillId="6" borderId="19" xfId="2" applyFont="1" applyFill="1" applyBorder="1" applyAlignment="1">
      <alignment horizontal="right" vertical="center" wrapText="1"/>
    </xf>
    <xf numFmtId="14" fontId="16" fillId="6" borderId="6" xfId="0" applyNumberFormat="1" applyFont="1" applyFill="1" applyBorder="1" applyAlignment="1">
      <alignment horizontal="left" vertical="center"/>
    </xf>
    <xf numFmtId="14" fontId="41" fillId="22" borderId="19" xfId="0" applyNumberFormat="1" applyFont="1" applyFill="1" applyBorder="1" applyAlignment="1">
      <alignment horizontal="left" vertical="center" wrapText="1"/>
    </xf>
    <xf numFmtId="3" fontId="0" fillId="6" borderId="19" xfId="1" applyNumberFormat="1" applyFont="1" applyFill="1" applyBorder="1" applyAlignment="1">
      <alignment horizontal="left" wrapText="1"/>
    </xf>
    <xf numFmtId="166" fontId="0" fillId="6" borderId="19" xfId="1" applyNumberFormat="1" applyFont="1" applyFill="1" applyBorder="1" applyAlignment="1">
      <alignment horizontal="left" wrapText="1"/>
    </xf>
    <xf numFmtId="0" fontId="0" fillId="0" borderId="6" xfId="0" applyBorder="1" applyAlignment="1">
      <alignment horizontal="left" vertical="center"/>
    </xf>
    <xf numFmtId="166" fontId="0" fillId="0" borderId="3" xfId="0" applyNumberFormat="1" applyBorder="1" applyAlignment="1">
      <alignment horizontal="right" vertical="center"/>
    </xf>
    <xf numFmtId="166" fontId="0" fillId="0" borderId="3" xfId="0" applyNumberFormat="1" applyBorder="1" applyAlignment="1">
      <alignment horizontal="left" vertical="center"/>
    </xf>
    <xf numFmtId="166" fontId="41" fillId="0" borderId="18" xfId="0" applyNumberFormat="1" applyFont="1" applyBorder="1" applyAlignment="1">
      <alignment horizontal="right" vertical="center"/>
    </xf>
    <xf numFmtId="166" fontId="41" fillId="0" borderId="15" xfId="0" applyNumberFormat="1" applyFont="1" applyBorder="1" applyAlignment="1">
      <alignment horizontal="right" vertical="center"/>
    </xf>
    <xf numFmtId="166" fontId="41" fillId="6" borderId="27" xfId="2" applyNumberFormat="1" applyFont="1" applyFill="1" applyBorder="1" applyAlignment="1">
      <alignment horizontal="right" wrapText="1"/>
    </xf>
    <xf numFmtId="166" fontId="4" fillId="6" borderId="6" xfId="1" applyNumberFormat="1" applyFont="1" applyFill="1" applyBorder="1" applyAlignment="1">
      <alignment horizontal="left" vertical="center" wrapText="1"/>
    </xf>
    <xf numFmtId="165" fontId="42" fillId="6" borderId="18" xfId="2" applyFont="1" applyFill="1" applyBorder="1" applyAlignment="1">
      <alignment horizontal="right" wrapText="1"/>
    </xf>
    <xf numFmtId="165" fontId="42" fillId="6" borderId="15" xfId="2" applyFont="1" applyFill="1" applyBorder="1" applyAlignment="1">
      <alignment horizontal="right" wrapText="1"/>
    </xf>
    <xf numFmtId="3" fontId="16" fillId="6" borderId="11" xfId="1" applyNumberFormat="1" applyFont="1" applyFill="1" applyBorder="1" applyAlignment="1">
      <alignment horizontal="left" wrapText="1"/>
    </xf>
    <xf numFmtId="0" fontId="66" fillId="0" borderId="47" xfId="0" applyFont="1" applyBorder="1" applyAlignment="1">
      <alignment vertical="center"/>
    </xf>
    <xf numFmtId="40" fontId="61" fillId="0" borderId="65" xfId="0" applyNumberFormat="1" applyFont="1" applyBorder="1" applyAlignment="1">
      <alignment vertical="center"/>
    </xf>
    <xf numFmtId="166" fontId="61" fillId="0" borderId="45" xfId="0" applyNumberFormat="1" applyFont="1" applyBorder="1" applyAlignment="1">
      <alignment vertical="center"/>
    </xf>
    <xf numFmtId="14" fontId="19" fillId="6" borderId="19" xfId="1" applyNumberFormat="1" applyFont="1" applyFill="1" applyBorder="1" applyAlignment="1">
      <alignment horizontal="left" vertical="center" wrapText="1"/>
    </xf>
    <xf numFmtId="166" fontId="19" fillId="6" borderId="19" xfId="1" applyNumberFormat="1" applyFont="1" applyFill="1" applyBorder="1" applyAlignment="1">
      <alignment horizontal="left" vertical="center" wrapText="1"/>
    </xf>
    <xf numFmtId="165" fontId="41" fillId="22" borderId="16" xfId="2" applyFont="1" applyFill="1" applyBorder="1" applyAlignment="1">
      <alignment horizontal="right" vertical="center" wrapText="1"/>
    </xf>
    <xf numFmtId="3" fontId="33" fillId="10" borderId="7" xfId="0" quotePrefix="1" applyNumberFormat="1" applyFont="1" applyFill="1" applyBorder="1" applyAlignment="1">
      <alignment horizontal="center" vertical="center" wrapText="1"/>
    </xf>
    <xf numFmtId="166" fontId="0" fillId="6" borderId="7" xfId="0" applyNumberFormat="1" applyFill="1" applyBorder="1" applyAlignment="1">
      <alignment horizontal="right" vertical="center" wrapText="1"/>
    </xf>
    <xf numFmtId="166" fontId="62" fillId="0" borderId="30" xfId="0" applyNumberFormat="1" applyFont="1" applyBorder="1" applyAlignment="1">
      <alignment vertical="center"/>
    </xf>
    <xf numFmtId="14" fontId="62" fillId="0" borderId="24" xfId="0" applyNumberFormat="1" applyFont="1" applyBorder="1" applyAlignment="1">
      <alignment horizontal="center" vertical="center"/>
    </xf>
    <xf numFmtId="166" fontId="19" fillId="6" borderId="19" xfId="2" applyNumberFormat="1" applyFont="1" applyFill="1" applyBorder="1" applyAlignment="1">
      <alignment horizontal="right" wrapText="1"/>
    </xf>
    <xf numFmtId="166" fontId="62" fillId="0" borderId="7" xfId="0" applyNumberFormat="1" applyFont="1" applyBorder="1" applyAlignment="1">
      <alignment vertical="center"/>
    </xf>
    <xf numFmtId="14" fontId="62" fillId="0" borderId="66" xfId="0" applyNumberFormat="1" applyFont="1" applyBorder="1" applyAlignment="1">
      <alignment horizontal="center" vertical="center"/>
    </xf>
    <xf numFmtId="0" fontId="62" fillId="0" borderId="67" xfId="0" applyFont="1" applyBorder="1" applyAlignment="1">
      <alignment vertical="center"/>
    </xf>
    <xf numFmtId="14" fontId="62" fillId="0" borderId="16" xfId="0" applyNumberFormat="1" applyFont="1" applyBorder="1" applyAlignment="1">
      <alignment vertical="center"/>
    </xf>
    <xf numFmtId="0" fontId="68" fillId="0" borderId="5" xfId="0" applyFont="1" applyBorder="1" applyAlignment="1">
      <alignment horizontal="center" vertical="center"/>
    </xf>
    <xf numFmtId="14" fontId="61" fillId="0" borderId="62" xfId="0" applyNumberFormat="1" applyFont="1" applyBorder="1" applyAlignment="1">
      <alignment horizontal="center" vertical="center"/>
    </xf>
    <xf numFmtId="0" fontId="62" fillId="0" borderId="28" xfId="0" applyFont="1" applyBorder="1" applyAlignment="1">
      <alignment vertical="center"/>
    </xf>
    <xf numFmtId="0" fontId="1" fillId="22" borderId="19" xfId="0" applyFont="1" applyFill="1" applyBorder="1" applyAlignment="1">
      <alignment horizontal="left" vertical="center" wrapText="1"/>
    </xf>
    <xf numFmtId="165" fontId="1" fillId="22" borderId="19" xfId="2" applyFont="1" applyFill="1" applyBorder="1" applyAlignment="1">
      <alignment horizontal="right" vertical="center" wrapText="1"/>
    </xf>
    <xf numFmtId="14" fontId="0" fillId="22" borderId="19" xfId="0" applyNumberFormat="1" applyFill="1" applyBorder="1" applyAlignment="1">
      <alignment horizontal="left" vertical="center" wrapText="1"/>
    </xf>
    <xf numFmtId="14" fontId="1" fillId="22" borderId="19" xfId="0" applyNumberFormat="1" applyFont="1" applyFill="1" applyBorder="1" applyAlignment="1">
      <alignment horizontal="left" vertical="center" wrapText="1"/>
    </xf>
    <xf numFmtId="14" fontId="32" fillId="22" borderId="19" xfId="0" applyNumberFormat="1" applyFont="1" applyFill="1" applyBorder="1" applyAlignment="1">
      <alignment vertical="center" wrapText="1"/>
    </xf>
    <xf numFmtId="14" fontId="2" fillId="22" borderId="19" xfId="0" applyNumberFormat="1" applyFont="1" applyFill="1" applyBorder="1" applyAlignment="1">
      <alignment horizontal="left" vertical="center" wrapText="1"/>
    </xf>
    <xf numFmtId="0" fontId="45" fillId="13" borderId="51" xfId="0" applyFont="1" applyFill="1" applyBorder="1"/>
    <xf numFmtId="0" fontId="46" fillId="13" borderId="52" xfId="0" applyFont="1" applyFill="1" applyBorder="1" applyAlignment="1">
      <alignment wrapText="1"/>
    </xf>
    <xf numFmtId="0" fontId="45" fillId="14" borderId="53" xfId="0" applyFont="1" applyFill="1" applyBorder="1" applyAlignment="1">
      <alignment wrapText="1"/>
    </xf>
    <xf numFmtId="0" fontId="30" fillId="0" borderId="5" xfId="0" applyFont="1" applyBorder="1"/>
    <xf numFmtId="166" fontId="45" fillId="13" borderId="20" xfId="0" applyNumberFormat="1" applyFont="1" applyFill="1" applyBorder="1"/>
    <xf numFmtId="166" fontId="45" fillId="13" borderId="23" xfId="0" applyNumberFormat="1" applyFont="1" applyFill="1" applyBorder="1" applyAlignment="1">
      <alignment wrapText="1"/>
    </xf>
    <xf numFmtId="166" fontId="45" fillId="14" borderId="24" xfId="0" applyNumberFormat="1" applyFont="1" applyFill="1" applyBorder="1"/>
    <xf numFmtId="4" fontId="14" fillId="14" borderId="44" xfId="0" applyNumberFormat="1" applyFont="1" applyFill="1" applyBorder="1" applyAlignment="1">
      <alignment horizontal="center" vertical="center"/>
    </xf>
    <xf numFmtId="3" fontId="9" fillId="0" borderId="66" xfId="1" applyNumberFormat="1" applyFont="1" applyBorder="1" applyAlignment="1">
      <alignment horizontal="left" vertical="center" wrapText="1"/>
    </xf>
    <xf numFmtId="3" fontId="19" fillId="6" borderId="6" xfId="1" applyNumberFormat="1" applyFont="1" applyFill="1" applyBorder="1" applyAlignment="1">
      <alignment horizontal="left" wrapText="1"/>
    </xf>
    <xf numFmtId="3" fontId="19" fillId="6" borderId="10" xfId="1" applyNumberFormat="1" applyFont="1" applyFill="1" applyBorder="1" applyAlignment="1">
      <alignment horizontal="left" wrapText="1"/>
    </xf>
    <xf numFmtId="3" fontId="4" fillId="0" borderId="19" xfId="1" applyNumberFormat="1" applyFont="1" applyBorder="1" applyAlignment="1">
      <alignment horizontal="left" vertical="center" wrapText="1"/>
    </xf>
    <xf numFmtId="3" fontId="0" fillId="6" borderId="9" xfId="1" applyNumberFormat="1" applyFont="1" applyFill="1" applyBorder="1" applyAlignment="1">
      <alignment horizontal="left" vertical="center" wrapText="1"/>
    </xf>
    <xf numFmtId="14" fontId="41" fillId="23" borderId="19" xfId="1" applyNumberFormat="1" applyFont="1" applyFill="1" applyBorder="1" applyAlignment="1">
      <alignment horizontal="left" vertical="center" wrapText="1"/>
    </xf>
    <xf numFmtId="0" fontId="41" fillId="23" borderId="19" xfId="0" applyFont="1" applyFill="1" applyBorder="1" applyAlignment="1">
      <alignment horizontal="left" vertical="center" wrapText="1"/>
    </xf>
    <xf numFmtId="0" fontId="41" fillId="23" borderId="6" xfId="0" applyFont="1" applyFill="1" applyBorder="1" applyAlignment="1">
      <alignment horizontal="left" vertical="center" wrapText="1"/>
    </xf>
    <xf numFmtId="166" fontId="41" fillId="23" borderId="19" xfId="0" applyNumberFormat="1" applyFont="1" applyFill="1" applyBorder="1" applyAlignment="1">
      <alignment horizontal="right" vertical="center" wrapText="1"/>
    </xf>
    <xf numFmtId="165" fontId="42" fillId="23" borderId="19" xfId="2" applyFont="1" applyFill="1" applyBorder="1" applyAlignment="1">
      <alignment horizontal="right" wrapText="1"/>
    </xf>
    <xf numFmtId="165" fontId="42" fillId="23" borderId="16" xfId="2" applyFont="1" applyFill="1" applyBorder="1" applyAlignment="1">
      <alignment horizontal="right" wrapText="1"/>
    </xf>
    <xf numFmtId="166" fontId="41" fillId="23" borderId="19" xfId="40" applyNumberFormat="1" applyFont="1" applyFill="1" applyBorder="1" applyAlignment="1">
      <alignment horizontal="left" wrapText="1"/>
    </xf>
    <xf numFmtId="3" fontId="41" fillId="23" borderId="11" xfId="1" applyNumberFormat="1" applyFont="1" applyFill="1" applyBorder="1" applyAlignment="1">
      <alignment horizontal="left" vertical="center" wrapText="1"/>
    </xf>
    <xf numFmtId="0" fontId="41" fillId="23" borderId="19" xfId="0" applyFont="1" applyFill="1" applyBorder="1" applyAlignment="1">
      <alignment horizontal="left" vertical="center"/>
    </xf>
    <xf numFmtId="3" fontId="41" fillId="23" borderId="19" xfId="0" applyNumberFormat="1" applyFont="1" applyFill="1" applyBorder="1" applyAlignment="1">
      <alignment horizontal="left"/>
    </xf>
    <xf numFmtId="3" fontId="41" fillId="23" borderId="19" xfId="0" applyNumberFormat="1" applyFont="1" applyFill="1" applyBorder="1" applyAlignment="1">
      <alignment horizontal="left" wrapText="1"/>
    </xf>
    <xf numFmtId="4" fontId="41" fillId="23" borderId="19" xfId="0" applyNumberFormat="1" applyFont="1" applyFill="1" applyBorder="1" applyAlignment="1">
      <alignment horizontal="left" wrapText="1"/>
    </xf>
    <xf numFmtId="3" fontId="42" fillId="22" borderId="10" xfId="1" applyNumberFormat="1" applyFont="1" applyFill="1" applyBorder="1" applyAlignment="1">
      <alignment horizontal="left" wrapText="1"/>
    </xf>
    <xf numFmtId="14" fontId="41" fillId="22" borderId="19" xfId="0" applyNumberFormat="1" applyFont="1" applyFill="1" applyBorder="1" applyAlignment="1">
      <alignment horizontal="left" vertical="center"/>
    </xf>
    <xf numFmtId="165" fontId="42" fillId="22" borderId="19" xfId="2" applyFont="1" applyFill="1" applyBorder="1" applyAlignment="1">
      <alignment horizontal="right" wrapText="1"/>
    </xf>
    <xf numFmtId="0" fontId="41" fillId="22" borderId="6" xfId="0" applyFont="1" applyFill="1" applyBorder="1" applyAlignment="1">
      <alignment horizontal="left" vertical="center"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165" fontId="42" fillId="6" borderId="27" xfId="2" applyFont="1" applyFill="1" applyBorder="1" applyAlignment="1">
      <alignment horizontal="right" vertical="center" wrapText="1"/>
    </xf>
    <xf numFmtId="14" fontId="0" fillId="0" borderId="0" xfId="0" applyNumberFormat="1" applyAlignment="1">
      <alignment horizontal="left" vertical="center"/>
    </xf>
    <xf numFmtId="166" fontId="4" fillId="6" borderId="37" xfId="40" applyNumberFormat="1" applyFont="1" applyFill="1" applyBorder="1" applyAlignment="1">
      <alignment horizontal="left" vertical="center" wrapText="1"/>
    </xf>
    <xf numFmtId="3" fontId="4" fillId="6" borderId="38" xfId="1" applyNumberFormat="1" applyFont="1" applyFill="1" applyBorder="1" applyAlignment="1">
      <alignment horizontal="left" vertical="center" wrapText="1"/>
    </xf>
    <xf numFmtId="3" fontId="4" fillId="6" borderId="31" xfId="1" applyNumberFormat="1" applyFont="1" applyFill="1" applyBorder="1" applyAlignment="1">
      <alignment horizontal="left" vertical="center" wrapText="1"/>
    </xf>
    <xf numFmtId="3" fontId="4" fillId="6" borderId="17" xfId="1" applyNumberFormat="1" applyFont="1" applyFill="1" applyBorder="1" applyAlignment="1">
      <alignment horizontal="left" vertical="center" wrapText="1"/>
    </xf>
    <xf numFmtId="3" fontId="0" fillId="6" borderId="17" xfId="0" applyNumberFormat="1" applyFill="1" applyBorder="1" applyAlignment="1">
      <alignment horizontal="left" vertical="center" wrapText="1"/>
    </xf>
    <xf numFmtId="4" fontId="0" fillId="6" borderId="39" xfId="0" applyNumberFormat="1" applyFill="1" applyBorder="1" applyAlignment="1">
      <alignment horizontal="left" vertical="center" wrapText="1"/>
    </xf>
    <xf numFmtId="14" fontId="41" fillId="6" borderId="31" xfId="1" applyNumberFormat="1" applyFont="1" applyFill="1" applyBorder="1" applyAlignment="1">
      <alignment horizontal="left" wrapText="1"/>
    </xf>
    <xf numFmtId="3" fontId="41" fillId="6" borderId="17" xfId="1" applyNumberFormat="1" applyFont="1" applyFill="1" applyBorder="1" applyAlignment="1">
      <alignment horizontal="left" wrapText="1"/>
    </xf>
    <xf numFmtId="166" fontId="41" fillId="6" borderId="17" xfId="1" applyNumberFormat="1" applyFont="1" applyFill="1" applyBorder="1" applyAlignment="1">
      <alignment horizontal="left" wrapText="1"/>
    </xf>
    <xf numFmtId="165" fontId="41" fillId="6" borderId="17" xfId="2" applyFont="1" applyFill="1" applyBorder="1" applyAlignment="1">
      <alignment horizontal="right" wrapText="1"/>
    </xf>
    <xf numFmtId="166" fontId="41" fillId="6" borderId="17" xfId="40" applyNumberFormat="1" applyFont="1" applyFill="1" applyBorder="1" applyAlignment="1">
      <alignment horizontal="left" vertical="center" wrapText="1"/>
    </xf>
    <xf numFmtId="3" fontId="0" fillId="6" borderId="11" xfId="0" applyNumberFormat="1" applyFill="1" applyBorder="1" applyAlignment="1">
      <alignment horizontal="left" wrapText="1"/>
    </xf>
    <xf numFmtId="166" fontId="0" fillId="6" borderId="16" xfId="0" applyNumberFormat="1" applyFill="1" applyBorder="1" applyAlignment="1">
      <alignment horizontal="right" vertical="center"/>
    </xf>
    <xf numFmtId="166" fontId="41" fillId="0" borderId="27" xfId="0" applyNumberFormat="1" applyFont="1" applyBorder="1" applyAlignment="1">
      <alignment horizontal="right" vertical="center"/>
    </xf>
    <xf numFmtId="166" fontId="0" fillId="6" borderId="6" xfId="1" applyNumberFormat="1" applyFont="1" applyFill="1" applyBorder="1" applyAlignment="1">
      <alignment horizontal="left" vertical="center" wrapText="1"/>
    </xf>
    <xf numFmtId="165" fontId="0" fillId="6" borderId="7" xfId="2" applyFont="1" applyFill="1" applyBorder="1" applyAlignment="1">
      <alignment horizontal="right" vertical="center" wrapText="1"/>
    </xf>
    <xf numFmtId="165" fontId="4" fillId="6" borderId="5" xfId="2" applyFont="1" applyFill="1" applyBorder="1" applyAlignment="1">
      <alignment horizontal="right" vertical="center" wrapText="1"/>
    </xf>
    <xf numFmtId="0" fontId="16" fillId="6" borderId="64" xfId="0" applyFont="1" applyFill="1" applyBorder="1" applyAlignment="1">
      <alignment horizontal="center" vertical="center"/>
    </xf>
    <xf numFmtId="0" fontId="16" fillId="6" borderId="52" xfId="0" applyFont="1" applyFill="1" applyBorder="1" applyAlignment="1">
      <alignment horizontal="center" vertical="center"/>
    </xf>
    <xf numFmtId="0" fontId="16" fillId="6" borderId="42" xfId="0" applyFont="1" applyFill="1" applyBorder="1" applyAlignment="1">
      <alignment vertical="center"/>
    </xf>
    <xf numFmtId="0" fontId="16" fillId="6" borderId="13" xfId="0" applyFont="1" applyFill="1" applyBorder="1" applyAlignment="1">
      <alignment vertical="center"/>
    </xf>
    <xf numFmtId="0" fontId="15" fillId="6" borderId="6" xfId="0" applyFont="1" applyFill="1" applyBorder="1" applyAlignment="1">
      <alignment vertical="center"/>
    </xf>
    <xf numFmtId="0" fontId="24" fillId="6" borderId="6" xfId="0" applyFont="1" applyFill="1" applyBorder="1" applyAlignment="1">
      <alignment vertical="center"/>
    </xf>
    <xf numFmtId="0" fontId="14" fillId="0" borderId="65" xfId="0" applyFont="1" applyBorder="1"/>
    <xf numFmtId="3" fontId="63" fillId="6" borderId="9" xfId="0" applyNumberFormat="1" applyFont="1" applyFill="1" applyBorder="1" applyAlignment="1">
      <alignment vertical="center"/>
    </xf>
    <xf numFmtId="0" fontId="14" fillId="0" borderId="9" xfId="0" applyFont="1" applyBorder="1"/>
    <xf numFmtId="0" fontId="16" fillId="6" borderId="64" xfId="0" applyFont="1" applyFill="1" applyBorder="1" applyAlignment="1">
      <alignment vertical="center"/>
    </xf>
    <xf numFmtId="0" fontId="16" fillId="6" borderId="23" xfId="0" applyFont="1" applyFill="1" applyBorder="1" applyAlignment="1">
      <alignment vertical="center"/>
    </xf>
    <xf numFmtId="165" fontId="16" fillId="6" borderId="14" xfId="2" applyFont="1" applyFill="1" applyBorder="1" applyAlignment="1">
      <alignment horizontal="right" vertical="center" wrapText="1"/>
    </xf>
    <xf numFmtId="0" fontId="15" fillId="6" borderId="42" xfId="0" applyFont="1" applyFill="1" applyBorder="1" applyAlignment="1">
      <alignment vertical="center"/>
    </xf>
    <xf numFmtId="0" fontId="16" fillId="6" borderId="48" xfId="0" applyFont="1" applyFill="1" applyBorder="1" applyAlignment="1">
      <alignment vertical="center"/>
    </xf>
    <xf numFmtId="3" fontId="16" fillId="6" borderId="49" xfId="0" applyNumberFormat="1" applyFont="1" applyFill="1" applyBorder="1" applyAlignment="1">
      <alignment vertical="center"/>
    </xf>
    <xf numFmtId="0" fontId="15" fillId="6" borderId="23" xfId="0" applyFont="1" applyFill="1" applyBorder="1" applyAlignment="1">
      <alignment vertical="center"/>
    </xf>
    <xf numFmtId="0" fontId="16" fillId="6" borderId="14" xfId="0" applyFont="1" applyFill="1" applyBorder="1" applyAlignment="1">
      <alignment vertical="center"/>
    </xf>
    <xf numFmtId="0" fontId="23" fillId="6" borderId="23" xfId="0" applyFont="1" applyFill="1" applyBorder="1" applyAlignment="1">
      <alignment horizontal="center" vertical="center"/>
    </xf>
    <xf numFmtId="0" fontId="22" fillId="6" borderId="14" xfId="0" applyFont="1" applyFill="1" applyBorder="1" applyAlignment="1">
      <alignment vertical="center"/>
    </xf>
    <xf numFmtId="14" fontId="15" fillId="6" borderId="23" xfId="0" applyNumberFormat="1" applyFont="1" applyFill="1" applyBorder="1" applyAlignment="1">
      <alignment horizontal="center" vertical="center"/>
    </xf>
    <xf numFmtId="0" fontId="43" fillId="0" borderId="23" xfId="0" applyFont="1" applyBorder="1"/>
    <xf numFmtId="166" fontId="14" fillId="0" borderId="14" xfId="0" applyNumberFormat="1" applyFont="1" applyBorder="1"/>
    <xf numFmtId="17" fontId="43" fillId="0" borderId="34" xfId="0" applyNumberFormat="1" applyFont="1" applyBorder="1" applyAlignment="1">
      <alignment horizontal="center"/>
    </xf>
    <xf numFmtId="166" fontId="14" fillId="0" borderId="35" xfId="0" applyNumberFormat="1" applyFont="1" applyBorder="1"/>
    <xf numFmtId="0" fontId="14" fillId="0" borderId="36" xfId="0" applyFont="1" applyBorder="1"/>
    <xf numFmtId="166" fontId="20" fillId="0" borderId="49" xfId="0" applyNumberFormat="1" applyFont="1" applyBorder="1"/>
    <xf numFmtId="166" fontId="20" fillId="0" borderId="68" xfId="0" applyNumberFormat="1" applyFont="1" applyBorder="1"/>
    <xf numFmtId="0" fontId="14" fillId="0" borderId="64" xfId="0" applyFont="1" applyBorder="1"/>
    <xf numFmtId="166" fontId="14" fillId="0" borderId="68" xfId="0" applyNumberFormat="1" applyFont="1" applyBorder="1"/>
    <xf numFmtId="0" fontId="20" fillId="0" borderId="52" xfId="0" applyFont="1" applyBorder="1"/>
    <xf numFmtId="0" fontId="14" fillId="0" borderId="55" xfId="0" applyFont="1" applyBorder="1"/>
    <xf numFmtId="170" fontId="20" fillId="0" borderId="68" xfId="0" applyNumberFormat="1" applyFont="1" applyBorder="1"/>
    <xf numFmtId="0" fontId="20" fillId="0" borderId="47" xfId="0" applyFont="1" applyBorder="1"/>
    <xf numFmtId="166" fontId="20" fillId="0" borderId="69" xfId="0" applyNumberFormat="1" applyFont="1" applyBorder="1" applyAlignment="1">
      <alignment horizontal="right" wrapText="1"/>
    </xf>
    <xf numFmtId="0" fontId="61" fillId="11" borderId="48" xfId="0" applyFont="1" applyFill="1" applyBorder="1" applyAlignment="1">
      <alignment horizontal="center" vertical="center"/>
    </xf>
    <xf numFmtId="0" fontId="61" fillId="11" borderId="3" xfId="0" applyFont="1" applyFill="1" applyBorder="1" applyAlignment="1">
      <alignment horizontal="center" vertical="center"/>
    </xf>
    <xf numFmtId="0" fontId="59" fillId="11" borderId="18" xfId="0" applyFont="1" applyFill="1" applyBorder="1" applyAlignment="1">
      <alignment vertical="center"/>
    </xf>
    <xf numFmtId="0" fontId="59" fillId="11" borderId="15" xfId="0" applyFont="1" applyFill="1" applyBorder="1" applyAlignment="1">
      <alignment vertical="center"/>
    </xf>
    <xf numFmtId="0" fontId="61" fillId="11" borderId="13" xfId="0" applyFont="1" applyFill="1" applyBorder="1" applyAlignment="1">
      <alignment horizontal="center" vertical="center"/>
    </xf>
    <xf numFmtId="0" fontId="14" fillId="0" borderId="47" xfId="0" applyFont="1" applyBorder="1" applyAlignment="1">
      <alignment vertical="center"/>
    </xf>
    <xf numFmtId="0" fontId="14" fillId="0" borderId="46" xfId="0" applyFont="1" applyBorder="1" applyAlignment="1">
      <alignment vertical="center"/>
    </xf>
    <xf numFmtId="3" fontId="16" fillId="0" borderId="45" xfId="0" applyNumberFormat="1" applyFont="1" applyBorder="1" applyAlignment="1">
      <alignment vertical="center"/>
    </xf>
    <xf numFmtId="0" fontId="59" fillId="11" borderId="29" xfId="0" applyFont="1" applyFill="1" applyBorder="1" applyAlignment="1">
      <alignment vertical="center"/>
    </xf>
    <xf numFmtId="0" fontId="61" fillId="11" borderId="51" xfId="0" applyFont="1" applyFill="1" applyBorder="1" applyAlignment="1">
      <alignment horizontal="center" vertical="center"/>
    </xf>
    <xf numFmtId="3" fontId="14" fillId="0" borderId="52" xfId="0" applyNumberFormat="1" applyFont="1" applyBorder="1" applyAlignment="1">
      <alignment vertical="center"/>
    </xf>
    <xf numFmtId="0" fontId="59" fillId="11" borderId="28" xfId="0" applyFont="1" applyFill="1" applyBorder="1" applyAlignment="1">
      <alignment vertical="center"/>
    </xf>
    <xf numFmtId="0" fontId="61" fillId="11" borderId="40" xfId="0" applyFont="1" applyFill="1" applyBorder="1" applyAlignment="1">
      <alignment horizontal="center" vertical="center"/>
    </xf>
    <xf numFmtId="0" fontId="14" fillId="0" borderId="41" xfId="0" applyFont="1" applyBorder="1" applyAlignment="1">
      <alignment vertical="center"/>
    </xf>
    <xf numFmtId="165" fontId="14" fillId="0" borderId="41" xfId="2" applyFont="1" applyBorder="1" applyAlignment="1">
      <alignment horizontal="right" vertical="center" wrapText="1"/>
    </xf>
    <xf numFmtId="169" fontId="14" fillId="0" borderId="41" xfId="2" applyNumberFormat="1" applyFont="1" applyBorder="1" applyAlignment="1">
      <alignment horizontal="right" vertical="center" wrapText="1"/>
    </xf>
    <xf numFmtId="3" fontId="14" fillId="0" borderId="41" xfId="0" applyNumberFormat="1" applyFont="1" applyBorder="1" applyAlignment="1">
      <alignment vertical="center"/>
    </xf>
    <xf numFmtId="166" fontId="1" fillId="0" borderId="19" xfId="0" applyNumberFormat="1" applyFont="1" applyBorder="1" applyAlignment="1">
      <alignment horizontal="left"/>
    </xf>
    <xf numFmtId="166" fontId="0" fillId="6" borderId="19" xfId="1" applyNumberFormat="1" applyFont="1" applyFill="1" applyBorder="1" applyAlignment="1">
      <alignment horizontal="left"/>
    </xf>
    <xf numFmtId="166" fontId="4" fillId="6" borderId="19" xfId="2" applyNumberFormat="1" applyFont="1" applyFill="1" applyBorder="1" applyAlignment="1">
      <alignment horizontal="right"/>
    </xf>
    <xf numFmtId="3" fontId="41" fillId="6" borderId="19" xfId="1" applyNumberFormat="1" applyFont="1" applyFill="1" applyBorder="1" applyAlignment="1">
      <alignment horizontal="left" vertical="center" wrapText="1"/>
    </xf>
    <xf numFmtId="14" fontId="60" fillId="0" borderId="23" xfId="0" applyNumberFormat="1" applyFont="1" applyBorder="1"/>
    <xf numFmtId="0" fontId="0" fillId="22" borderId="19" xfId="0" applyFill="1" applyBorder="1" applyAlignment="1">
      <alignment horizontal="left" vertical="center"/>
    </xf>
    <xf numFmtId="4" fontId="0" fillId="6" borderId="19" xfId="0" applyNumberFormat="1" applyFill="1" applyBorder="1" applyAlignment="1">
      <alignment horizontal="left" wrapText="1"/>
    </xf>
    <xf numFmtId="165" fontId="41" fillId="6" borderId="19" xfId="2" applyFont="1" applyFill="1" applyBorder="1" applyAlignment="1">
      <alignment horizontal="right" vertical="center" wrapText="1"/>
    </xf>
    <xf numFmtId="165" fontId="42" fillId="6" borderId="19" xfId="2" applyFont="1" applyFill="1" applyBorder="1" applyAlignment="1">
      <alignment horizontal="right" wrapText="1"/>
    </xf>
    <xf numFmtId="165" fontId="41" fillId="6" borderId="19" xfId="2" applyFont="1" applyFill="1" applyBorder="1" applyAlignment="1">
      <alignment horizontal="right" wrapText="1"/>
    </xf>
    <xf numFmtId="14" fontId="41" fillId="24" borderId="19" xfId="1" applyNumberFormat="1" applyFont="1" applyFill="1" applyBorder="1" applyAlignment="1">
      <alignment horizontal="left" vertical="center" wrapText="1"/>
    </xf>
    <xf numFmtId="3" fontId="41" fillId="24" borderId="19" xfId="1" applyNumberFormat="1" applyFont="1" applyFill="1" applyBorder="1" applyAlignment="1">
      <alignment horizontal="left" vertical="center" wrapText="1"/>
    </xf>
    <xf numFmtId="166" fontId="41" fillId="24" borderId="19" xfId="1" applyNumberFormat="1" applyFont="1" applyFill="1" applyBorder="1" applyAlignment="1">
      <alignment horizontal="left" vertical="center" wrapText="1"/>
    </xf>
    <xf numFmtId="165" fontId="41" fillId="24" borderId="19" xfId="2" applyFont="1" applyFill="1" applyBorder="1" applyAlignment="1">
      <alignment horizontal="right" vertical="center" wrapText="1"/>
    </xf>
    <xf numFmtId="166" fontId="41" fillId="24" borderId="19" xfId="40" applyNumberFormat="1" applyFont="1" applyFill="1" applyBorder="1" applyAlignment="1">
      <alignment horizontal="left" vertical="center" wrapText="1"/>
    </xf>
    <xf numFmtId="3" fontId="42" fillId="24" borderId="11" xfId="1" applyNumberFormat="1" applyFont="1" applyFill="1" applyBorder="1" applyAlignment="1">
      <alignment horizontal="left" wrapText="1"/>
    </xf>
    <xf numFmtId="3" fontId="41" fillId="24" borderId="19" xfId="0" applyNumberFormat="1" applyFont="1" applyFill="1" applyBorder="1" applyAlignment="1">
      <alignment horizontal="left" vertical="center" wrapText="1"/>
    </xf>
    <xf numFmtId="4" fontId="41" fillId="24" borderId="19" xfId="0" applyNumberFormat="1" applyFont="1" applyFill="1" applyBorder="1" applyAlignment="1">
      <alignment horizontal="left" vertical="center" wrapText="1"/>
    </xf>
    <xf numFmtId="0" fontId="41" fillId="24" borderId="19" xfId="0" applyFont="1" applyFill="1" applyBorder="1" applyAlignment="1">
      <alignment horizontal="left" vertical="center"/>
    </xf>
    <xf numFmtId="0" fontId="0" fillId="24" borderId="19" xfId="0" applyFill="1" applyBorder="1" applyAlignment="1">
      <alignment horizontal="left" vertical="center" wrapText="1"/>
    </xf>
    <xf numFmtId="3" fontId="42" fillId="24" borderId="19" xfId="1" applyNumberFormat="1" applyFont="1" applyFill="1" applyBorder="1" applyAlignment="1">
      <alignment horizontal="left" vertical="center" wrapText="1"/>
    </xf>
    <xf numFmtId="166" fontId="42" fillId="24" borderId="19" xfId="1" applyNumberFormat="1" applyFont="1" applyFill="1" applyBorder="1" applyAlignment="1">
      <alignment horizontal="left" vertical="center" wrapText="1"/>
    </xf>
    <xf numFmtId="166" fontId="41" fillId="24" borderId="19" xfId="0" applyNumberFormat="1" applyFont="1" applyFill="1" applyBorder="1" applyAlignment="1">
      <alignment horizontal="right"/>
    </xf>
    <xf numFmtId="166" fontId="41" fillId="24" borderId="19" xfId="0" applyNumberFormat="1" applyFont="1" applyFill="1" applyBorder="1" applyAlignment="1">
      <alignment horizontal="right" vertical="center"/>
    </xf>
    <xf numFmtId="165" fontId="41" fillId="24" borderId="16" xfId="2" applyFont="1" applyFill="1" applyBorder="1" applyAlignment="1">
      <alignment horizontal="right" vertical="center" wrapText="1"/>
    </xf>
    <xf numFmtId="0" fontId="41" fillId="24" borderId="19" xfId="0" applyFont="1" applyFill="1" applyBorder="1" applyAlignment="1">
      <alignment horizontal="left" vertical="center" wrapText="1"/>
    </xf>
    <xf numFmtId="166" fontId="41" fillId="24" borderId="19" xfId="2" applyNumberFormat="1" applyFont="1" applyFill="1" applyBorder="1" applyAlignment="1">
      <alignment horizontal="right" vertical="center" wrapText="1"/>
    </xf>
    <xf numFmtId="3" fontId="42" fillId="24" borderId="10" xfId="1" applyNumberFormat="1" applyFont="1" applyFill="1" applyBorder="1" applyAlignment="1">
      <alignment horizontal="left" wrapText="1"/>
    </xf>
    <xf numFmtId="14" fontId="41" fillId="24" borderId="19" xfId="0" applyNumberFormat="1" applyFont="1" applyFill="1" applyBorder="1" applyAlignment="1">
      <alignment horizontal="left" vertical="center"/>
    </xf>
    <xf numFmtId="4" fontId="42" fillId="24" borderId="19" xfId="0" applyNumberFormat="1" applyFont="1" applyFill="1" applyBorder="1" applyAlignment="1">
      <alignment horizontal="left" vertical="center" wrapText="1"/>
    </xf>
    <xf numFmtId="165" fontId="42" fillId="24" borderId="19" xfId="2" applyFont="1" applyFill="1" applyBorder="1" applyAlignment="1">
      <alignment horizontal="right" vertical="center" wrapText="1"/>
    </xf>
    <xf numFmtId="4" fontId="20" fillId="8" borderId="28" xfId="0" applyNumberFormat="1" applyFont="1" applyFill="1" applyBorder="1" applyAlignment="1">
      <alignment horizontal="right"/>
    </xf>
    <xf numFmtId="166" fontId="41" fillId="22" borderId="19" xfId="2" applyNumberFormat="1" applyFont="1" applyFill="1" applyBorder="1" applyAlignment="1">
      <alignment horizontal="right" vertical="center" wrapText="1"/>
    </xf>
    <xf numFmtId="0" fontId="0" fillId="22" borderId="19" xfId="0" applyFill="1" applyBorder="1" applyAlignment="1">
      <alignment horizontal="left" vertical="center" wrapText="1"/>
    </xf>
    <xf numFmtId="0" fontId="41" fillId="22" borderId="19" xfId="0" applyFont="1" applyFill="1" applyBorder="1" applyAlignment="1">
      <alignment horizontal="left"/>
    </xf>
    <xf numFmtId="14" fontId="0" fillId="22" borderId="19" xfId="0" applyNumberFormat="1" applyFill="1" applyBorder="1" applyAlignment="1">
      <alignment horizontal="left" vertical="center"/>
    </xf>
    <xf numFmtId="166" fontId="0" fillId="22" borderId="19" xfId="0" applyNumberFormat="1" applyFill="1" applyBorder="1" applyAlignment="1">
      <alignment horizontal="right" vertical="center"/>
    </xf>
    <xf numFmtId="165" fontId="4" fillId="22" borderId="16" xfId="2" applyFont="1" applyFill="1" applyBorder="1" applyAlignment="1">
      <alignment horizontal="right" vertical="center" wrapText="1"/>
    </xf>
    <xf numFmtId="0" fontId="0" fillId="6" borderId="16" xfId="0" applyFill="1" applyBorder="1" applyAlignment="1">
      <alignment horizontal="left" vertical="center" wrapText="1"/>
    </xf>
    <xf numFmtId="166" fontId="0" fillId="0" borderId="0" xfId="0" applyNumberFormat="1" applyAlignment="1">
      <alignment horizontal="right" vertical="center"/>
    </xf>
    <xf numFmtId="166" fontId="41" fillId="6" borderId="19" xfId="0" applyNumberFormat="1" applyFont="1" applyFill="1" applyBorder="1" applyAlignment="1">
      <alignment horizontal="right" vertical="center"/>
    </xf>
    <xf numFmtId="166" fontId="4" fillId="6" borderId="9" xfId="40" applyNumberFormat="1" applyFont="1" applyFill="1" applyBorder="1" applyAlignment="1">
      <alignment horizontal="left" wrapText="1"/>
    </xf>
    <xf numFmtId="0" fontId="41" fillId="24" borderId="6" xfId="0" applyFont="1" applyFill="1" applyBorder="1" applyAlignment="1">
      <alignment horizontal="left" vertical="center" wrapText="1"/>
    </xf>
    <xf numFmtId="165" fontId="41" fillId="24" borderId="19" xfId="2" applyFont="1" applyFill="1" applyBorder="1" applyAlignment="1">
      <alignment horizontal="right" wrapText="1"/>
    </xf>
    <xf numFmtId="165" fontId="41" fillId="24" borderId="16" xfId="2" applyFont="1" applyFill="1" applyBorder="1" applyAlignment="1">
      <alignment horizontal="right" wrapText="1"/>
    </xf>
    <xf numFmtId="166" fontId="41" fillId="24" borderId="9" xfId="40" applyNumberFormat="1" applyFont="1" applyFill="1" applyBorder="1" applyAlignment="1">
      <alignment horizontal="left" wrapText="1"/>
    </xf>
    <xf numFmtId="3" fontId="41" fillId="24" borderId="11" xfId="1" applyNumberFormat="1" applyFont="1" applyFill="1" applyBorder="1" applyAlignment="1">
      <alignment horizontal="left" vertical="center" wrapText="1"/>
    </xf>
    <xf numFmtId="3" fontId="15" fillId="24" borderId="11" xfId="1" applyNumberFormat="1" applyFont="1" applyFill="1" applyBorder="1" applyAlignment="1">
      <alignment horizontal="left" wrapText="1"/>
    </xf>
    <xf numFmtId="3" fontId="41" fillId="24" borderId="19" xfId="0" applyNumberFormat="1" applyFont="1" applyFill="1" applyBorder="1" applyAlignment="1">
      <alignment horizontal="left"/>
    </xf>
    <xf numFmtId="166" fontId="41" fillId="24" borderId="19" xfId="0" applyNumberFormat="1" applyFont="1" applyFill="1" applyBorder="1" applyAlignment="1">
      <alignment horizontal="right" vertical="center" wrapText="1"/>
    </xf>
    <xf numFmtId="166" fontId="0" fillId="6" borderId="19" xfId="0" applyNumberFormat="1" applyFill="1" applyBorder="1" applyAlignment="1">
      <alignment horizontal="left" vertical="center"/>
    </xf>
    <xf numFmtId="166" fontId="4" fillId="6" borderId="19" xfId="1" applyNumberFormat="1" applyFont="1" applyFill="1" applyBorder="1" applyAlignment="1">
      <alignment horizontal="right" vertical="center" wrapText="1"/>
    </xf>
    <xf numFmtId="166" fontId="0" fillId="6" borderId="0" xfId="0" applyNumberFormat="1" applyFill="1" applyAlignment="1">
      <alignment horizontal="right" vertical="center"/>
    </xf>
    <xf numFmtId="0" fontId="0" fillId="0" borderId="6" xfId="0" applyBorder="1" applyAlignment="1">
      <alignment horizontal="right" vertical="center"/>
    </xf>
    <xf numFmtId="0" fontId="0" fillId="0" borderId="19" xfId="0" applyBorder="1" applyAlignment="1">
      <alignment horizontal="right" vertical="center"/>
    </xf>
    <xf numFmtId="0" fontId="0" fillId="6" borderId="10" xfId="0" applyFill="1" applyBorder="1" applyAlignment="1">
      <alignment horizontal="left" vertical="center"/>
    </xf>
    <xf numFmtId="165" fontId="42" fillId="24" borderId="19" xfId="2" applyFont="1" applyFill="1" applyBorder="1" applyAlignment="1">
      <alignment horizontal="right" wrapText="1"/>
    </xf>
    <xf numFmtId="14" fontId="42" fillId="24" borderId="19" xfId="1" applyNumberFormat="1" applyFont="1" applyFill="1" applyBorder="1" applyAlignment="1">
      <alignment horizontal="left" vertical="center" wrapText="1"/>
    </xf>
    <xf numFmtId="166" fontId="41" fillId="24" borderId="9" xfId="40" applyNumberFormat="1" applyFont="1" applyFill="1" applyBorder="1" applyAlignment="1">
      <alignment horizontal="left" vertical="center" wrapText="1"/>
    </xf>
    <xf numFmtId="166" fontId="0" fillId="6" borderId="19" xfId="1" applyNumberFormat="1" applyFont="1" applyFill="1" applyBorder="1" applyAlignment="1">
      <alignment vertical="center" wrapText="1"/>
    </xf>
    <xf numFmtId="0" fontId="0" fillId="0" borderId="19" xfId="0" applyBorder="1" applyAlignment="1">
      <alignment vertical="center"/>
    </xf>
    <xf numFmtId="166" fontId="4" fillId="6" borderId="19" xfId="1" applyNumberFormat="1" applyFont="1" applyFill="1" applyBorder="1" applyAlignment="1">
      <alignment vertical="center" wrapText="1"/>
    </xf>
    <xf numFmtId="3" fontId="4" fillId="6" borderId="9" xfId="1" applyNumberFormat="1" applyFont="1" applyFill="1" applyBorder="1" applyAlignment="1">
      <alignment horizontal="left" vertical="center" wrapText="1"/>
    </xf>
    <xf numFmtId="0" fontId="0" fillId="0" borderId="9" xfId="0" applyBorder="1" applyAlignment="1">
      <alignment horizontal="left" vertical="center"/>
    </xf>
    <xf numFmtId="0" fontId="0" fillId="0" borderId="16" xfId="0" applyBorder="1" applyAlignment="1">
      <alignment horizontal="left" vertical="center"/>
    </xf>
    <xf numFmtId="166" fontId="0" fillId="0" borderId="16" xfId="0" applyNumberFormat="1" applyBorder="1" applyAlignment="1">
      <alignment horizontal="right" vertical="center"/>
    </xf>
    <xf numFmtId="0" fontId="0" fillId="0" borderId="16" xfId="0" applyBorder="1" applyAlignment="1">
      <alignment horizontal="left" vertical="center" wrapText="1"/>
    </xf>
    <xf numFmtId="166" fontId="41" fillId="24" borderId="19" xfId="1" applyNumberFormat="1" applyFont="1" applyFill="1" applyBorder="1" applyAlignment="1">
      <alignment vertical="center" wrapText="1"/>
    </xf>
    <xf numFmtId="0" fontId="0" fillId="6" borderId="0" xfId="0" applyFill="1" applyAlignment="1">
      <alignment vertical="center"/>
    </xf>
    <xf numFmtId="3" fontId="41" fillId="24" borderId="9" xfId="1" applyNumberFormat="1" applyFont="1" applyFill="1" applyBorder="1" applyAlignment="1">
      <alignment horizontal="left" vertical="center" wrapText="1"/>
    </xf>
    <xf numFmtId="166" fontId="41" fillId="24" borderId="19" xfId="40" applyNumberFormat="1" applyFont="1" applyFill="1" applyBorder="1" applyAlignment="1">
      <alignment horizontal="left" wrapText="1"/>
    </xf>
    <xf numFmtId="0" fontId="41" fillId="24" borderId="19" xfId="0" applyFont="1" applyFill="1" applyBorder="1" applyAlignment="1">
      <alignment horizontal="left"/>
    </xf>
    <xf numFmtId="0" fontId="41" fillId="24" borderId="19" xfId="0" applyFont="1" applyFill="1" applyBorder="1" applyAlignment="1">
      <alignment horizontal="left" wrapText="1"/>
    </xf>
    <xf numFmtId="166" fontId="41" fillId="24" borderId="19" xfId="0" applyNumberFormat="1" applyFont="1" applyFill="1" applyBorder="1" applyAlignment="1">
      <alignment horizontal="left" vertical="center"/>
    </xf>
    <xf numFmtId="0" fontId="41" fillId="24" borderId="16" xfId="0" applyFont="1" applyFill="1" applyBorder="1" applyAlignment="1">
      <alignment horizontal="left" vertical="center"/>
    </xf>
    <xf numFmtId="165" fontId="4" fillId="24" borderId="19" xfId="2" applyFont="1" applyFill="1" applyBorder="1" applyAlignment="1">
      <alignment horizontal="right" vertical="center" wrapText="1"/>
    </xf>
    <xf numFmtId="166" fontId="42" fillId="24" borderId="19" xfId="40" applyNumberFormat="1" applyFont="1" applyFill="1" applyBorder="1" applyAlignment="1">
      <alignment horizontal="left" wrapText="1"/>
    </xf>
    <xf numFmtId="0" fontId="42" fillId="24" borderId="19" xfId="0" applyFont="1" applyFill="1" applyBorder="1" applyAlignment="1">
      <alignment horizontal="left"/>
    </xf>
    <xf numFmtId="0" fontId="42" fillId="24" borderId="19" xfId="0" applyFont="1" applyFill="1" applyBorder="1" applyAlignment="1">
      <alignment horizontal="left" wrapText="1"/>
    </xf>
    <xf numFmtId="4" fontId="42" fillId="24" borderId="11" xfId="1" applyNumberFormat="1" applyFont="1" applyFill="1" applyBorder="1" applyAlignment="1">
      <alignment horizontal="right" wrapText="1"/>
    </xf>
    <xf numFmtId="0" fontId="0" fillId="24" borderId="19" xfId="0" applyFill="1" applyBorder="1" applyAlignment="1">
      <alignment horizontal="left"/>
    </xf>
    <xf numFmtId="0" fontId="41" fillId="24" borderId="6" xfId="0" applyFont="1" applyFill="1" applyBorder="1" applyAlignment="1">
      <alignment horizontal="left" vertical="center"/>
    </xf>
    <xf numFmtId="166" fontId="42" fillId="24" borderId="19" xfId="40" applyNumberFormat="1" applyFont="1" applyFill="1" applyBorder="1" applyAlignment="1">
      <alignment horizontal="left" vertical="center" wrapText="1"/>
    </xf>
    <xf numFmtId="3" fontId="42" fillId="24" borderId="19" xfId="0" applyNumberFormat="1" applyFont="1" applyFill="1" applyBorder="1" applyAlignment="1">
      <alignment horizontal="left" vertical="center" wrapText="1"/>
    </xf>
    <xf numFmtId="165" fontId="41" fillId="6" borderId="27" xfId="2" applyFont="1" applyFill="1" applyBorder="1" applyAlignment="1">
      <alignment horizontal="right" vertical="center" wrapText="1"/>
    </xf>
    <xf numFmtId="14" fontId="41" fillId="0" borderId="16" xfId="0" applyNumberFormat="1" applyFont="1" applyBorder="1" applyAlignment="1">
      <alignment horizontal="left" vertical="center" wrapText="1"/>
    </xf>
    <xf numFmtId="0" fontId="41" fillId="0" borderId="16" xfId="0" applyFont="1" applyBorder="1" applyAlignment="1">
      <alignment horizontal="left" vertical="center" wrapText="1"/>
    </xf>
    <xf numFmtId="0" fontId="1" fillId="0" borderId="16" xfId="0" applyFont="1" applyBorder="1" applyAlignment="1">
      <alignment horizontal="left" vertical="center" wrapText="1"/>
    </xf>
    <xf numFmtId="166" fontId="1" fillId="0" borderId="16" xfId="0" applyNumberFormat="1" applyFont="1" applyBorder="1" applyAlignment="1">
      <alignment horizontal="left" vertical="center" wrapText="1"/>
    </xf>
    <xf numFmtId="166" fontId="1" fillId="0" borderId="16" xfId="0" applyNumberFormat="1" applyFont="1" applyBorder="1" applyAlignment="1">
      <alignment horizontal="right" vertical="center" wrapText="1"/>
    </xf>
    <xf numFmtId="166" fontId="0" fillId="0" borderId="16" xfId="0" applyNumberFormat="1" applyBorder="1" applyAlignment="1">
      <alignment horizontal="righ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4" fontId="32" fillId="0" borderId="16" xfId="0" applyNumberFormat="1" applyFont="1" applyBorder="1" applyAlignment="1">
      <alignment horizontal="left" vertical="center" wrapText="1"/>
    </xf>
    <xf numFmtId="14" fontId="19" fillId="0" borderId="0" xfId="0" applyNumberFormat="1" applyFont="1" applyAlignment="1">
      <alignment horizontal="left" vertical="center" wrapText="1"/>
    </xf>
    <xf numFmtId="166" fontId="38" fillId="0" borderId="0" xfId="0" applyNumberFormat="1" applyFont="1" applyAlignment="1">
      <alignment horizontal="right" vertical="center" wrapText="1"/>
    </xf>
    <xf numFmtId="166" fontId="9" fillId="0" borderId="0" xfId="0" applyNumberFormat="1" applyFont="1" applyAlignment="1">
      <alignment horizontal="right" vertical="center" wrapText="1"/>
    </xf>
    <xf numFmtId="14" fontId="19" fillId="0" borderId="0" xfId="0" applyNumberFormat="1" applyFont="1" applyAlignment="1">
      <alignment horizontal="left" vertical="center"/>
    </xf>
    <xf numFmtId="14" fontId="38" fillId="0" borderId="0" xfId="0" applyNumberFormat="1" applyFont="1" applyAlignment="1">
      <alignment horizontal="left" vertical="center" wrapText="1"/>
    </xf>
    <xf numFmtId="14" fontId="59" fillId="0" borderId="18" xfId="0" applyNumberFormat="1" applyFont="1" applyBorder="1"/>
    <xf numFmtId="166" fontId="19" fillId="6" borderId="6" xfId="1" applyNumberFormat="1" applyFont="1" applyFill="1" applyBorder="1" applyAlignment="1">
      <alignment horizontal="left" vertical="center" wrapText="1"/>
    </xf>
    <xf numFmtId="166" fontId="0" fillId="6" borderId="19" xfId="1" applyNumberFormat="1" applyFont="1" applyFill="1" applyBorder="1" applyAlignment="1">
      <alignment horizontal="right" vertical="center" wrapText="1"/>
    </xf>
    <xf numFmtId="165" fontId="4" fillId="6" borderId="12" xfId="2" applyFont="1" applyFill="1" applyBorder="1" applyAlignment="1">
      <alignment horizontal="right" vertical="center" wrapText="1"/>
    </xf>
    <xf numFmtId="3" fontId="0" fillId="0" borderId="9" xfId="0" applyNumberFormat="1" applyBorder="1" applyAlignment="1">
      <alignment horizontal="left" vertical="center" wrapText="1"/>
    </xf>
    <xf numFmtId="0" fontId="16" fillId="7" borderId="46" xfId="0" applyFont="1" applyFill="1" applyBorder="1" applyAlignment="1">
      <alignment vertical="center"/>
    </xf>
    <xf numFmtId="0" fontId="15" fillId="7" borderId="46" xfId="0" applyFont="1" applyFill="1" applyBorder="1" applyAlignment="1">
      <alignment vertical="center"/>
    </xf>
    <xf numFmtId="3" fontId="15" fillId="7" borderId="46" xfId="0" applyNumberFormat="1" applyFont="1" applyFill="1" applyBorder="1" applyAlignment="1">
      <alignment vertical="center"/>
    </xf>
    <xf numFmtId="0" fontId="16" fillId="7" borderId="45" xfId="0" applyFont="1" applyFill="1" applyBorder="1" applyAlignment="1">
      <alignment vertical="center"/>
    </xf>
    <xf numFmtId="3" fontId="14" fillId="0" borderId="19" xfId="0" applyNumberFormat="1" applyFont="1" applyBorder="1" applyAlignment="1">
      <alignment vertical="center"/>
    </xf>
    <xf numFmtId="14" fontId="15" fillId="7" borderId="47" xfId="0" applyNumberFormat="1" applyFont="1" applyFill="1" applyBorder="1" applyAlignment="1">
      <alignment horizontal="left" vertical="center"/>
    </xf>
    <xf numFmtId="14" fontId="14" fillId="0" borderId="19" xfId="0" applyNumberFormat="1" applyFont="1" applyBorder="1" applyAlignment="1">
      <alignment horizontal="left" vertical="center"/>
    </xf>
    <xf numFmtId="41" fontId="0" fillId="0" borderId="0" xfId="45" applyFont="1"/>
    <xf numFmtId="171" fontId="0" fillId="0" borderId="0" xfId="45" applyNumberFormat="1" applyFont="1"/>
    <xf numFmtId="171" fontId="0" fillId="0" borderId="0" xfId="45" applyNumberFormat="1" applyFont="1" applyAlignment="1">
      <alignment horizontal="right"/>
    </xf>
    <xf numFmtId="171" fontId="0" fillId="0" borderId="0" xfId="0" applyNumberFormat="1"/>
    <xf numFmtId="171" fontId="0" fillId="0" borderId="0" xfId="0" applyNumberFormat="1" applyAlignment="1">
      <alignment horizontal="right"/>
    </xf>
    <xf numFmtId="166" fontId="0" fillId="6" borderId="19" xfId="0" applyNumberFormat="1" applyFill="1" applyBorder="1"/>
    <xf numFmtId="165" fontId="0" fillId="6" borderId="0" xfId="0" applyNumberFormat="1" applyFill="1" applyAlignment="1">
      <alignment horizontal="right" wrapText="1"/>
    </xf>
    <xf numFmtId="166" fontId="25" fillId="8" borderId="19" xfId="2" applyNumberFormat="1" applyFont="1" applyFill="1" applyBorder="1"/>
    <xf numFmtId="3" fontId="42" fillId="24" borderId="6" xfId="1" applyNumberFormat="1" applyFont="1" applyFill="1" applyBorder="1" applyAlignment="1">
      <alignment horizontal="left" wrapText="1"/>
    </xf>
    <xf numFmtId="166" fontId="41" fillId="24" borderId="19" xfId="2" applyNumberFormat="1" applyFont="1" applyFill="1" applyBorder="1" applyAlignment="1">
      <alignment horizontal="right" wrapText="1"/>
    </xf>
    <xf numFmtId="0" fontId="75" fillId="24" borderId="19" xfId="0" applyFont="1" applyFill="1" applyBorder="1" applyAlignment="1">
      <alignment horizontal="left" vertical="center" wrapText="1"/>
    </xf>
    <xf numFmtId="0" fontId="42" fillId="24" borderId="19" xfId="0" applyFont="1" applyFill="1" applyBorder="1" applyAlignment="1">
      <alignment horizontal="left" vertical="center"/>
    </xf>
    <xf numFmtId="166" fontId="42" fillId="24" borderId="19" xfId="0" applyNumberFormat="1" applyFont="1" applyFill="1" applyBorder="1" applyAlignment="1">
      <alignment horizontal="right" vertical="center" wrapText="1"/>
    </xf>
    <xf numFmtId="0" fontId="42" fillId="24" borderId="19" xfId="0" applyFont="1" applyFill="1" applyBorder="1" applyAlignment="1">
      <alignment horizontal="left" vertical="center" wrapText="1"/>
    </xf>
    <xf numFmtId="166" fontId="42" fillId="24" borderId="19" xfId="2" applyNumberFormat="1" applyFont="1" applyFill="1" applyBorder="1" applyAlignment="1">
      <alignment horizontal="right" vertical="center" wrapText="1"/>
    </xf>
    <xf numFmtId="0" fontId="41" fillId="24" borderId="10" xfId="0" applyFont="1" applyFill="1" applyBorder="1" applyAlignment="1">
      <alignment horizontal="left" vertical="center"/>
    </xf>
    <xf numFmtId="0" fontId="0" fillId="6" borderId="11" xfId="0" applyFill="1" applyBorder="1" applyAlignment="1">
      <alignment horizontal="left" vertical="center"/>
    </xf>
    <xf numFmtId="0" fontId="0" fillId="6" borderId="11" xfId="0" applyFill="1" applyBorder="1" applyAlignment="1">
      <alignment horizontal="left" vertical="center" wrapText="1"/>
    </xf>
    <xf numFmtId="165" fontId="41" fillId="6" borderId="11" xfId="2" applyFont="1" applyFill="1" applyBorder="1" applyAlignment="1">
      <alignment horizontal="right" wrapText="1"/>
    </xf>
    <xf numFmtId="166" fontId="0" fillId="6" borderId="11" xfId="40" applyNumberFormat="1" applyFont="1" applyFill="1" applyBorder="1" applyAlignment="1">
      <alignment horizontal="left" vertical="center" wrapText="1"/>
    </xf>
    <xf numFmtId="166" fontId="0" fillId="6" borderId="9" xfId="40" applyNumberFormat="1" applyFont="1" applyFill="1" applyBorder="1" applyAlignment="1">
      <alignment horizontal="left" vertical="center" wrapText="1"/>
    </xf>
    <xf numFmtId="166" fontId="41" fillId="6" borderId="19" xfId="2" applyNumberFormat="1" applyFont="1" applyFill="1" applyBorder="1" applyAlignment="1">
      <alignment horizontal="right" wrapText="1"/>
    </xf>
    <xf numFmtId="0" fontId="76" fillId="6" borderId="19" xfId="0" applyFont="1" applyFill="1" applyBorder="1" applyAlignment="1">
      <alignment horizontal="left" vertical="center" wrapText="1"/>
    </xf>
    <xf numFmtId="3" fontId="19" fillId="6" borderId="9" xfId="1" applyNumberFormat="1" applyFont="1" applyFill="1" applyBorder="1" applyAlignment="1">
      <alignment horizontal="left" vertical="center"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6" fontId="45" fillId="13" borderId="21" xfId="0" applyNumberFormat="1" applyFont="1" applyFill="1" applyBorder="1" applyAlignment="1">
      <alignment horizontal="center"/>
    </xf>
    <xf numFmtId="166" fontId="68" fillId="0" borderId="4" xfId="0" applyNumberFormat="1" applyFont="1" applyBorder="1" applyAlignment="1">
      <alignment horizontal="center" vertical="center" wrapText="1"/>
    </xf>
    <xf numFmtId="166" fontId="68" fillId="0" borderId="2" xfId="0" applyNumberFormat="1" applyFont="1" applyBorder="1" applyAlignment="1">
      <alignment horizontal="center" vertical="center" wrapText="1"/>
    </xf>
    <xf numFmtId="0" fontId="69" fillId="0" borderId="0" xfId="0" applyFont="1" applyAlignment="1">
      <alignment horizontal="center" vertical="center"/>
    </xf>
    <xf numFmtId="0" fontId="69" fillId="11" borderId="18" xfId="0" applyFont="1" applyFill="1" applyBorder="1" applyAlignment="1">
      <alignment horizontal="center" vertical="center"/>
    </xf>
    <xf numFmtId="0" fontId="69" fillId="11" borderId="15" xfId="0" applyFont="1" applyFill="1" applyBorder="1" applyAlignment="1">
      <alignment horizontal="center" vertical="center"/>
    </xf>
    <xf numFmtId="0" fontId="69" fillId="11" borderId="27" xfId="0" applyFont="1" applyFill="1" applyBorder="1" applyAlignment="1">
      <alignment horizontal="center" vertical="center"/>
    </xf>
    <xf numFmtId="0" fontId="69" fillId="6" borderId="0" xfId="0" applyFont="1" applyFill="1" applyAlignment="1">
      <alignment horizontal="center" vertical="center"/>
    </xf>
    <xf numFmtId="0" fontId="21" fillId="0" borderId="0" xfId="0" applyFont="1" applyAlignment="1">
      <alignment horizontal="center" vertical="center"/>
    </xf>
    <xf numFmtId="0" fontId="69" fillId="0" borderId="6" xfId="0" applyFont="1" applyBorder="1" applyAlignment="1">
      <alignment horizontal="center" vertical="center"/>
    </xf>
    <xf numFmtId="0" fontId="69" fillId="0" borderId="8" xfId="0" applyFont="1" applyBorder="1" applyAlignment="1">
      <alignment horizontal="center" vertical="center"/>
    </xf>
    <xf numFmtId="0" fontId="69" fillId="0" borderId="9" xfId="0" applyFont="1" applyBorder="1" applyAlignment="1">
      <alignment horizontal="center" vertical="center"/>
    </xf>
    <xf numFmtId="166" fontId="68" fillId="0" borderId="10" xfId="0" applyNumberFormat="1" applyFont="1" applyBorder="1" applyAlignment="1">
      <alignment horizontal="left" vertical="center"/>
    </xf>
    <xf numFmtId="166" fontId="68" fillId="0" borderId="11" xfId="0" applyNumberFormat="1" applyFont="1" applyBorder="1" applyAlignment="1">
      <alignment horizontal="left" vertical="center"/>
    </xf>
    <xf numFmtId="166" fontId="68" fillId="0" borderId="0" xfId="0" applyNumberFormat="1" applyFont="1" applyAlignment="1">
      <alignment horizontal="left" vertical="center"/>
    </xf>
    <xf numFmtId="166" fontId="68" fillId="0" borderId="7" xfId="0" applyNumberFormat="1" applyFont="1" applyBorder="1" applyAlignment="1">
      <alignment horizontal="left" vertical="center"/>
    </xf>
    <xf numFmtId="0" fontId="69" fillId="0" borderId="20" xfId="0" applyFont="1" applyBorder="1" applyAlignment="1">
      <alignment horizontal="center" vertical="center"/>
    </xf>
    <xf numFmtId="0" fontId="69" fillId="0" borderId="21" xfId="0" applyFont="1" applyBorder="1" applyAlignment="1">
      <alignment horizontal="center" vertical="center"/>
    </xf>
    <xf numFmtId="0" fontId="69" fillId="0" borderId="22" xfId="0" applyFont="1" applyBorder="1" applyAlignment="1">
      <alignment horizontal="center" vertical="center"/>
    </xf>
    <xf numFmtId="166" fontId="68" fillId="0" borderId="19" xfId="0" applyNumberFormat="1" applyFont="1" applyBorder="1" applyAlignment="1">
      <alignment horizontal="left" vertical="center"/>
    </xf>
    <xf numFmtId="166" fontId="68" fillId="0" borderId="14" xfId="0" applyNumberFormat="1" applyFont="1" applyBorder="1" applyAlignment="1">
      <alignment horizontal="left" vertical="center"/>
    </xf>
    <xf numFmtId="49" fontId="19" fillId="6" borderId="19" xfId="0" applyNumberFormat="1" applyFont="1" applyFill="1" applyBorder="1" applyAlignment="1">
      <alignment horizontal="left" vertical="center"/>
    </xf>
    <xf numFmtId="49" fontId="19" fillId="6" borderId="14" xfId="0" applyNumberFormat="1" applyFont="1" applyFill="1" applyBorder="1" applyAlignment="1">
      <alignment horizontal="left" vertical="center"/>
    </xf>
    <xf numFmtId="166" fontId="68" fillId="0" borderId="25" xfId="0" applyNumberFormat="1" applyFont="1" applyBorder="1" applyAlignment="1">
      <alignment horizontal="center" vertical="center" wrapText="1"/>
    </xf>
    <xf numFmtId="166" fontId="68" fillId="0" borderId="26" xfId="0" applyNumberFormat="1" applyFont="1" applyBorder="1" applyAlignment="1">
      <alignment horizontal="center" vertical="center" wrapText="1"/>
    </xf>
    <xf numFmtId="0" fontId="61" fillId="6" borderId="19" xfId="0" applyFont="1" applyFill="1" applyBorder="1" applyAlignment="1">
      <alignment horizontal="center" vertical="center"/>
    </xf>
    <xf numFmtId="0" fontId="73" fillId="6" borderId="20" xfId="0" applyFont="1" applyFill="1" applyBorder="1" applyAlignment="1">
      <alignment horizontal="center" vertical="center"/>
    </xf>
    <xf numFmtId="0" fontId="73" fillId="6" borderId="21" xfId="0" applyFont="1" applyFill="1" applyBorder="1" applyAlignment="1">
      <alignment horizontal="center" vertical="center"/>
    </xf>
    <xf numFmtId="0" fontId="73" fillId="6" borderId="22" xfId="0" applyFont="1" applyFill="1" applyBorder="1" applyAlignment="1">
      <alignment horizontal="center" vertical="center"/>
    </xf>
    <xf numFmtId="0" fontId="61" fillId="6" borderId="23" xfId="0" applyFont="1" applyFill="1" applyBorder="1" applyAlignment="1">
      <alignment horizontal="center" vertical="center"/>
    </xf>
    <xf numFmtId="0" fontId="61" fillId="6" borderId="14" xfId="0" applyFont="1" applyFill="1" applyBorder="1" applyAlignment="1">
      <alignment horizontal="center" vertical="center"/>
    </xf>
    <xf numFmtId="0" fontId="61" fillId="0" borderId="0" xfId="0" applyFont="1" applyAlignment="1">
      <alignment horizontal="center" vertical="center"/>
    </xf>
    <xf numFmtId="0" fontId="62" fillId="0" borderId="0" xfId="0" applyFont="1" applyAlignment="1">
      <alignment horizontal="left" vertical="center"/>
    </xf>
    <xf numFmtId="0" fontId="62" fillId="6" borderId="0" xfId="0" applyFont="1" applyFill="1" applyAlignment="1">
      <alignment horizontal="center" vertical="center" wrapText="1"/>
    </xf>
    <xf numFmtId="0" fontId="69" fillId="0" borderId="51" xfId="0" applyFont="1" applyBorder="1" applyAlignment="1">
      <alignment horizontal="center" vertical="center"/>
    </xf>
    <xf numFmtId="0" fontId="69" fillId="0" borderId="58" xfId="0" applyFont="1" applyBorder="1" applyAlignment="1">
      <alignment horizontal="center" vertical="center"/>
    </xf>
    <xf numFmtId="0" fontId="69" fillId="0" borderId="59" xfId="0" applyFont="1" applyBorder="1" applyAlignment="1">
      <alignment horizontal="center" vertical="center"/>
    </xf>
    <xf numFmtId="166" fontId="68" fillId="0" borderId="60"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61" xfId="0" applyNumberFormat="1" applyFont="1" applyBorder="1" applyAlignment="1">
      <alignment horizontal="left" vertical="center"/>
    </xf>
    <xf numFmtId="166" fontId="68" fillId="0" borderId="44" xfId="0" applyNumberFormat="1" applyFont="1" applyBorder="1" applyAlignment="1">
      <alignment horizontal="center" vertical="center" wrapText="1"/>
    </xf>
    <xf numFmtId="166" fontId="68" fillId="0" borderId="63" xfId="0" applyNumberFormat="1" applyFont="1" applyBorder="1" applyAlignment="1">
      <alignment horizontal="center" vertical="center" wrapText="1"/>
    </xf>
    <xf numFmtId="0" fontId="61" fillId="11" borderId="31"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39" xfId="0" applyFont="1" applyFill="1" applyBorder="1" applyAlignment="1">
      <alignment horizontal="center" vertical="center"/>
    </xf>
    <xf numFmtId="0" fontId="61" fillId="6" borderId="0" xfId="0" applyFont="1" applyFill="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49" fontId="17" fillId="0" borderId="7" xfId="0" applyNumberFormat="1" applyFont="1" applyBorder="1" applyAlignment="1">
      <alignment horizontal="left" vertical="center"/>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6">
    <cellStyle name="Comma" xfId="2" builtinId="3"/>
    <cellStyle name="Comma [0]" xfId="45" builtinId="6"/>
    <cellStyle name="Comma 2" xfId="12" xr:uid="{00000000-0005-0000-0000-000001000000}"/>
    <cellStyle name="Comma 3" xfId="40" xr:uid="{00000000-0005-0000-0000-000002000000}"/>
    <cellStyle name="Comma 4" xfId="14" xr:uid="{00000000-0005-0000-0000-000003000000}"/>
    <cellStyle name="Excel Built-in Normal" xfId="3" xr:uid="{00000000-0005-0000-0000-000004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1F000000}"/>
    <cellStyle name="Normal" xfId="0" builtinId="0"/>
    <cellStyle name="Normal 10" xfId="6" xr:uid="{00000000-0005-0000-0000-000021000000}"/>
    <cellStyle name="Normal 2" xfId="9" xr:uid="{00000000-0005-0000-0000-000022000000}"/>
    <cellStyle name="Normal 2 3" xfId="15" xr:uid="{00000000-0005-0000-0000-000023000000}"/>
    <cellStyle name="Normal 3" xfId="8" xr:uid="{00000000-0005-0000-0000-000024000000}"/>
    <cellStyle name="Normal 5" xfId="10" xr:uid="{00000000-0005-0000-0000-000025000000}"/>
    <cellStyle name="Normal 6" xfId="11" xr:uid="{00000000-0005-0000-0000-000026000000}"/>
    <cellStyle name="Normal 8" xfId="4" xr:uid="{00000000-0005-0000-0000-000027000000}"/>
    <cellStyle name="Normal 8 2" xfId="7" xr:uid="{00000000-0005-0000-0000-000028000000}"/>
    <cellStyle name="Normal 9" xfId="5" xr:uid="{00000000-0005-0000-0000-000029000000}"/>
    <cellStyle name="Normal_Total expenses by date" xfId="1" xr:uid="{00000000-0005-0000-0000-00002A000000}"/>
    <cellStyle name="Normální 2" xfId="16" xr:uid="{00000000-0005-0000-0000-00002B000000}"/>
    <cellStyle name="Normální 3" xfId="17" xr:uid="{00000000-0005-0000-0000-00002C000000}"/>
  </cellStyles>
  <dxfs count="26">
    <dxf>
      <numFmt numFmtId="165" formatCode="_-* #,##0.00\ _€_-;\-* #,##0.00\ _€_-;_-* &quot;-&quot;??\ _€_-;_-@_-"/>
    </dxf>
    <dxf>
      <alignment horizontal="right" readingOrder="0"/>
    </dxf>
    <dxf>
      <alignment wrapText="1" readingOrder="0"/>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bgColor theme="0"/>
        </patternFill>
      </fill>
    </dxf>
    <dxf>
      <numFmt numFmtId="171" formatCode="_-* #,##0.00_-;\-* #,##0.00_-;_-* &quot;-&quot;_-;_-@_-"/>
    </dxf>
    <dxf>
      <alignment horizontal="right"/>
    </dxf>
    <dxf>
      <numFmt numFmtId="171" formatCode="_-* #,##0.00_-;\-* #,##0.00_-;_-* &quot;-&quot;_-;_-@_-"/>
    </dxf>
    <dxf>
      <numFmt numFmtId="171" formatCode="_-* #,##0.00_-;\-* #,##0.00_-;_-* &quot;-&quot;_-;_-@_-"/>
    </dxf>
    <dxf>
      <alignment horizontal="right"/>
    </dxf>
    <dxf>
      <fill>
        <patternFill>
          <bgColor theme="0"/>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alignment wrapText="1" readingOrder="0"/>
    </dxf>
    <dxf>
      <alignment horizontal="right" readingOrder="0"/>
    </dxf>
    <dxf>
      <numFmt numFmtId="165" formatCode="_-* #,##0.00\ _€_-;\-* #,##0.00\ _€_-;_-* &quot;-&quot;??\ _€_-;_-@_-"/>
    </dxf>
    <dxf>
      <alignment horizontal="right"/>
    </dxf>
    <dxf>
      <numFmt numFmtId="171" formatCode="_-* #,##0.00_-;\-* #,##0.00_-;_-* &quot;-&quot;_-;_-@_-"/>
    </dxf>
    <dxf>
      <numFmt numFmtId="171" formatCode="_-* #,##0.00_-;\-* #,##0.00_-;_-* &quot;-&quot;_-;_-@_-"/>
    </dxf>
    <dxf>
      <alignment horizontal="right"/>
    </dxf>
    <dxf>
      <numFmt numFmtId="171" formatCode="_-* #,##0.00_-;\-* #,##0.00_-;_-* &quot;-&quot;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137160</xdr:colOff>
      <xdr:row>18</xdr:row>
      <xdr:rowOff>0</xdr:rowOff>
    </xdr:from>
    <xdr:to>
      <xdr:col>8</xdr:col>
      <xdr:colOff>213360</xdr:colOff>
      <xdr:row>19</xdr:row>
      <xdr:rowOff>63119</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5715000" y="3429000"/>
          <a:ext cx="76200" cy="229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18</xdr:row>
      <xdr:rowOff>0</xdr:rowOff>
    </xdr:from>
    <xdr:to>
      <xdr:col>8</xdr:col>
      <xdr:colOff>704850</xdr:colOff>
      <xdr:row>19</xdr:row>
      <xdr:rowOff>44069</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190500</xdr:colOff>
      <xdr:row>19</xdr:row>
      <xdr:rowOff>60579</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18</xdr:row>
      <xdr:rowOff>0</xdr:rowOff>
    </xdr:from>
    <xdr:to>
      <xdr:col>8</xdr:col>
      <xdr:colOff>704850</xdr:colOff>
      <xdr:row>19</xdr:row>
      <xdr:rowOff>41529</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190500</xdr:colOff>
      <xdr:row>19</xdr:row>
      <xdr:rowOff>60579</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18</xdr:row>
      <xdr:rowOff>0</xdr:rowOff>
    </xdr:from>
    <xdr:to>
      <xdr:col>8</xdr:col>
      <xdr:colOff>704850</xdr:colOff>
      <xdr:row>19</xdr:row>
      <xdr:rowOff>41529</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18</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18</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20</xdr:row>
      <xdr:rowOff>0</xdr:rowOff>
    </xdr:from>
    <xdr:to>
      <xdr:col>7</xdr:col>
      <xdr:colOff>190500</xdr:colOff>
      <xdr:row>20</xdr:row>
      <xdr:rowOff>229235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20</xdr:row>
      <xdr:rowOff>0</xdr:rowOff>
    </xdr:from>
    <xdr:to>
      <xdr:col>8</xdr:col>
      <xdr:colOff>19050</xdr:colOff>
      <xdr:row>20</xdr:row>
      <xdr:rowOff>210185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20</xdr:row>
      <xdr:rowOff>0</xdr:rowOff>
    </xdr:from>
    <xdr:to>
      <xdr:col>7</xdr:col>
      <xdr:colOff>190500</xdr:colOff>
      <xdr:row>20</xdr:row>
      <xdr:rowOff>226695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20</xdr:row>
      <xdr:rowOff>0</xdr:rowOff>
    </xdr:from>
    <xdr:to>
      <xdr:col>8</xdr:col>
      <xdr:colOff>19050</xdr:colOff>
      <xdr:row>20</xdr:row>
      <xdr:rowOff>207645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20</xdr:row>
      <xdr:rowOff>0</xdr:rowOff>
    </xdr:from>
    <xdr:to>
      <xdr:col>7</xdr:col>
      <xdr:colOff>190500</xdr:colOff>
      <xdr:row>20</xdr:row>
      <xdr:rowOff>226695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20</xdr:row>
      <xdr:rowOff>0</xdr:rowOff>
    </xdr:from>
    <xdr:to>
      <xdr:col>8</xdr:col>
      <xdr:colOff>19050</xdr:colOff>
      <xdr:row>20</xdr:row>
      <xdr:rowOff>207645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20</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20</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20</xdr:row>
      <xdr:rowOff>0</xdr:rowOff>
    </xdr:from>
    <xdr:to>
      <xdr:col>8</xdr:col>
      <xdr:colOff>190500</xdr:colOff>
      <xdr:row>20</xdr:row>
      <xdr:rowOff>229235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20</xdr:row>
      <xdr:rowOff>210185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20</xdr:row>
      <xdr:rowOff>0</xdr:rowOff>
    </xdr:from>
    <xdr:to>
      <xdr:col>8</xdr:col>
      <xdr:colOff>190500</xdr:colOff>
      <xdr:row>20</xdr:row>
      <xdr:rowOff>226695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20</xdr:row>
      <xdr:rowOff>207645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20</xdr:row>
      <xdr:rowOff>0</xdr:rowOff>
    </xdr:from>
    <xdr:to>
      <xdr:col>8</xdr:col>
      <xdr:colOff>190500</xdr:colOff>
      <xdr:row>20</xdr:row>
      <xdr:rowOff>226695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20</xdr:row>
      <xdr:rowOff>207645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20</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20</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40</xdr:row>
      <xdr:rowOff>0</xdr:rowOff>
    </xdr:from>
    <xdr:to>
      <xdr:col>7</xdr:col>
      <xdr:colOff>190500</xdr:colOff>
      <xdr:row>41</xdr:row>
      <xdr:rowOff>69215</xdr:rowOff>
    </xdr:to>
    <xdr:sp macro="" textlink="">
      <xdr:nvSpPr>
        <xdr:cNvPr id="2" name="Text Box 32">
          <a:extLst>
            <a:ext uri="{FF2B5EF4-FFF2-40B4-BE49-F238E27FC236}">
              <a16:creationId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40</xdr:row>
      <xdr:rowOff>0</xdr:rowOff>
    </xdr:from>
    <xdr:to>
      <xdr:col>8</xdr:col>
      <xdr:colOff>19050</xdr:colOff>
      <xdr:row>41</xdr:row>
      <xdr:rowOff>50165</xdr:rowOff>
    </xdr:to>
    <xdr:sp macro="" textlink="">
      <xdr:nvSpPr>
        <xdr:cNvPr id="3" name="Text Box 34">
          <a:extLst>
            <a:ext uri="{FF2B5EF4-FFF2-40B4-BE49-F238E27FC236}">
              <a16:creationId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43</xdr:row>
      <xdr:rowOff>0</xdr:rowOff>
    </xdr:from>
    <xdr:to>
      <xdr:col>7</xdr:col>
      <xdr:colOff>190500</xdr:colOff>
      <xdr:row>44</xdr:row>
      <xdr:rowOff>66675</xdr:rowOff>
    </xdr:to>
    <xdr:sp macro="" textlink="">
      <xdr:nvSpPr>
        <xdr:cNvPr id="4" name="Text Box 32">
          <a:extLst>
            <a:ext uri="{FF2B5EF4-FFF2-40B4-BE49-F238E27FC236}">
              <a16:creationId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43</xdr:row>
      <xdr:rowOff>0</xdr:rowOff>
    </xdr:from>
    <xdr:to>
      <xdr:col>8</xdr:col>
      <xdr:colOff>19050</xdr:colOff>
      <xdr:row>44</xdr:row>
      <xdr:rowOff>47625</xdr:rowOff>
    </xdr:to>
    <xdr:sp macro="" textlink="">
      <xdr:nvSpPr>
        <xdr:cNvPr id="5" name="Text Box 34">
          <a:extLst>
            <a:ext uri="{FF2B5EF4-FFF2-40B4-BE49-F238E27FC236}">
              <a16:creationId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43</xdr:row>
      <xdr:rowOff>0</xdr:rowOff>
    </xdr:from>
    <xdr:to>
      <xdr:col>7</xdr:col>
      <xdr:colOff>190500</xdr:colOff>
      <xdr:row>44</xdr:row>
      <xdr:rowOff>66675</xdr:rowOff>
    </xdr:to>
    <xdr:sp macro="" textlink="">
      <xdr:nvSpPr>
        <xdr:cNvPr id="6" name="Text Box 32">
          <a:extLst>
            <a:ext uri="{FF2B5EF4-FFF2-40B4-BE49-F238E27FC236}">
              <a16:creationId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43</xdr:row>
      <xdr:rowOff>0</xdr:rowOff>
    </xdr:from>
    <xdr:to>
      <xdr:col>8</xdr:col>
      <xdr:colOff>19050</xdr:colOff>
      <xdr:row>44</xdr:row>
      <xdr:rowOff>47625</xdr:rowOff>
    </xdr:to>
    <xdr:sp macro="" textlink="">
      <xdr:nvSpPr>
        <xdr:cNvPr id="7" name="Text Box 34">
          <a:extLst>
            <a:ext uri="{FF2B5EF4-FFF2-40B4-BE49-F238E27FC236}">
              <a16:creationId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43</xdr:row>
      <xdr:rowOff>0</xdr:rowOff>
    </xdr:from>
    <xdr:ext cx="76200" cy="228600"/>
    <xdr:sp macro="" textlink="">
      <xdr:nvSpPr>
        <xdr:cNvPr id="8" name="Text Box 32">
          <a:extLst>
            <a:ext uri="{FF2B5EF4-FFF2-40B4-BE49-F238E27FC236}">
              <a16:creationId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43</xdr:row>
      <xdr:rowOff>0</xdr:rowOff>
    </xdr:from>
    <xdr:ext cx="19050" cy="209550"/>
    <xdr:sp macro="" textlink="">
      <xdr:nvSpPr>
        <xdr:cNvPr id="9" name="Text Box 34">
          <a:extLst>
            <a:ext uri="{FF2B5EF4-FFF2-40B4-BE49-F238E27FC236}">
              <a16:creationId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40</xdr:row>
      <xdr:rowOff>0</xdr:rowOff>
    </xdr:from>
    <xdr:to>
      <xdr:col>8</xdr:col>
      <xdr:colOff>190500</xdr:colOff>
      <xdr:row>41</xdr:row>
      <xdr:rowOff>69215</xdr:rowOff>
    </xdr:to>
    <xdr:sp macro="" textlink="">
      <xdr:nvSpPr>
        <xdr:cNvPr id="10" name="Text Box 32">
          <a:extLst>
            <a:ext uri="{FF2B5EF4-FFF2-40B4-BE49-F238E27FC236}">
              <a16:creationId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40</xdr:row>
      <xdr:rowOff>0</xdr:rowOff>
    </xdr:from>
    <xdr:to>
      <xdr:col>8</xdr:col>
      <xdr:colOff>704850</xdr:colOff>
      <xdr:row>41</xdr:row>
      <xdr:rowOff>50165</xdr:rowOff>
    </xdr:to>
    <xdr:sp macro="" textlink="">
      <xdr:nvSpPr>
        <xdr:cNvPr id="11" name="Text Box 34">
          <a:extLst>
            <a:ext uri="{FF2B5EF4-FFF2-40B4-BE49-F238E27FC236}">
              <a16:creationId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43</xdr:row>
      <xdr:rowOff>0</xdr:rowOff>
    </xdr:from>
    <xdr:to>
      <xdr:col>8</xdr:col>
      <xdr:colOff>190500</xdr:colOff>
      <xdr:row>44</xdr:row>
      <xdr:rowOff>66675</xdr:rowOff>
    </xdr:to>
    <xdr:sp macro="" textlink="">
      <xdr:nvSpPr>
        <xdr:cNvPr id="12" name="Text Box 32">
          <a:extLst>
            <a:ext uri="{FF2B5EF4-FFF2-40B4-BE49-F238E27FC236}">
              <a16:creationId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43</xdr:row>
      <xdr:rowOff>0</xdr:rowOff>
    </xdr:from>
    <xdr:to>
      <xdr:col>8</xdr:col>
      <xdr:colOff>704850</xdr:colOff>
      <xdr:row>44</xdr:row>
      <xdr:rowOff>47625</xdr:rowOff>
    </xdr:to>
    <xdr:sp macro="" textlink="">
      <xdr:nvSpPr>
        <xdr:cNvPr id="13" name="Text Box 34">
          <a:extLst>
            <a:ext uri="{FF2B5EF4-FFF2-40B4-BE49-F238E27FC236}">
              <a16:creationId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43</xdr:row>
      <xdr:rowOff>0</xdr:rowOff>
    </xdr:from>
    <xdr:to>
      <xdr:col>8</xdr:col>
      <xdr:colOff>190500</xdr:colOff>
      <xdr:row>44</xdr:row>
      <xdr:rowOff>66675</xdr:rowOff>
    </xdr:to>
    <xdr:sp macro="" textlink="">
      <xdr:nvSpPr>
        <xdr:cNvPr id="14" name="Text Box 32">
          <a:extLst>
            <a:ext uri="{FF2B5EF4-FFF2-40B4-BE49-F238E27FC236}">
              <a16:creationId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43</xdr:row>
      <xdr:rowOff>0</xdr:rowOff>
    </xdr:from>
    <xdr:to>
      <xdr:col>8</xdr:col>
      <xdr:colOff>704850</xdr:colOff>
      <xdr:row>44</xdr:row>
      <xdr:rowOff>47625</xdr:rowOff>
    </xdr:to>
    <xdr:sp macro="" textlink="">
      <xdr:nvSpPr>
        <xdr:cNvPr id="15" name="Text Box 34">
          <a:extLst>
            <a:ext uri="{FF2B5EF4-FFF2-40B4-BE49-F238E27FC236}">
              <a16:creationId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43</xdr:row>
      <xdr:rowOff>0</xdr:rowOff>
    </xdr:from>
    <xdr:ext cx="76200" cy="228600"/>
    <xdr:sp macro="" textlink="">
      <xdr:nvSpPr>
        <xdr:cNvPr id="16" name="Text Box 32">
          <a:extLst>
            <a:ext uri="{FF2B5EF4-FFF2-40B4-BE49-F238E27FC236}">
              <a16:creationId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43</xdr:row>
      <xdr:rowOff>0</xdr:rowOff>
    </xdr:from>
    <xdr:ext cx="19050" cy="209550"/>
    <xdr:sp macro="" textlink="">
      <xdr:nvSpPr>
        <xdr:cNvPr id="17" name="Text Box 34">
          <a:extLst>
            <a:ext uri="{FF2B5EF4-FFF2-40B4-BE49-F238E27FC236}">
              <a16:creationId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ient" refreshedDate="45583.58342141204" createdVersion="8" refreshedVersion="8" minRefreshableVersion="3" recordCount="508" xr:uid="{9F3CF6C8-4FA8-4423-BD64-8BBA0535FA06}">
  <cacheSource type="worksheet">
    <worksheetSource ref="A2:H510" sheet="Total Expenses"/>
  </cacheSource>
  <cacheFields count="8">
    <cacheField name="Date" numFmtId="14">
      <sharedItems containsNonDate="0" containsDate="1" containsMixedTypes="1" minDate="2024-09-02T00:00:00" maxDate="2024-10-01T00:00:00"/>
    </cacheField>
    <cacheField name="Details" numFmtId="0">
      <sharedItems/>
    </cacheField>
    <cacheField name="Type of expenses " numFmtId="0">
      <sharedItems count="15">
        <s v="Transport"/>
        <s v="Bank Fees"/>
        <s v="Telephone"/>
        <s v="Travel subsistence"/>
        <s v="Trust Building"/>
        <s v="Office materials"/>
        <s v="Transfer Fees"/>
        <s v="Personnel"/>
        <s v="Rent &amp; Utilities"/>
        <s v="Equipment"/>
        <s v="Services"/>
        <s v="Internet"/>
        <s v="|Services"/>
        <s v="Audit Fees" u="1"/>
        <s v="Printing" u="1"/>
      </sharedItems>
    </cacheField>
    <cacheField name="Department" numFmtId="0">
      <sharedItems containsBlank="1" count="7">
        <s v="Management"/>
        <s v="Legal"/>
        <s v="Office"/>
        <s v="Investigations"/>
        <s v="Team Building"/>
        <s v="Legal Legal" u="1"/>
        <m u="1"/>
      </sharedItems>
    </cacheField>
    <cacheField name="Spent  in national currency (UGX)" numFmtId="0">
      <sharedItems containsSemiMixedTypes="0" containsString="0" containsNumber="1" minValue="1000" maxValue="4500000"/>
    </cacheField>
    <cacheField name="Exchange Rate $" numFmtId="4">
      <sharedItems containsSemiMixedTypes="0" containsString="0" containsNumber="1" containsInteger="1" minValue="3697" maxValue="3697"/>
    </cacheField>
    <cacheField name="Spent in $" numFmtId="166">
      <sharedItems containsSemiMixedTypes="0" containsString="0" containsNumber="1" minValue="0.27048958615093321" maxValue="1217.2031376791992"/>
    </cacheField>
    <cacheField name="Name" numFmtId="0">
      <sharedItems count="12">
        <s v="Lydia"/>
        <s v="Ashiraf"/>
        <s v="Bank UGX"/>
        <s v="i18"/>
        <s v="i07"/>
        <s v="Bank USD"/>
        <s v="Bank Opp"/>
        <s v="Raff"/>
        <s v="Judith"/>
        <s v="Rebecca"/>
        <s v="Mary"/>
        <s v="Sept_L_V5"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ient" refreshedDate="45583.583422685188" createdVersion="8" refreshedVersion="8" minRefreshableVersion="3" recordCount="117" xr:uid="{3F9B787D-9A7B-4146-80F1-1D5D5037FBEB}">
  <cacheSource type="worksheet">
    <worksheetSource ref="A2:H119" sheet="UGX Cash Box September 24"/>
  </cacheSource>
  <cacheFields count="8">
    <cacheField name="Date" numFmtId="14">
      <sharedItems containsSemiMixedTypes="0" containsNonDate="0" containsDate="1" containsString="0" minDate="2024-09-01T00:00:00" maxDate="2024-10-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165">
      <sharedItems containsString="0" containsBlank="1" containsNumber="1" containsInteger="1" minValue="10000" maxValue="1600000"/>
    </cacheField>
    <cacheField name="Received" numFmtId="165">
      <sharedItems containsString="0" containsBlank="1" containsNumber="1" containsInteger="1" minValue="3000" maxValue="6684000"/>
    </cacheField>
    <cacheField name="Balance" numFmtId="165">
      <sharedItems containsString="0" containsBlank="1" containsNumber="1" containsInteger="1" minValue="2686476" maxValue="9704976"/>
    </cacheField>
    <cacheField name="Name" numFmtId="0">
      <sharedItems containsBlank="1" count="9">
        <m/>
        <s v="Lydia"/>
        <s v="Ashiraf"/>
        <s v="Airtime"/>
        <s v="i07"/>
        <s v="i18"/>
        <s v="Rafusanjan"/>
        <s v="Judith"/>
        <s v="Mary"/>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ient" refreshedDate="45583.583423148149" createdVersion="5" refreshedVersion="8" minRefreshableVersion="3" recordCount="33" xr:uid="{00000000-000A-0000-FFFF-FFFF08000000}">
  <cacheSource type="worksheet">
    <worksheetSource ref="A3:H36" sheet="Airtime summary"/>
  </cacheSource>
  <cacheFields count="8">
    <cacheField name="Date" numFmtId="14">
      <sharedItems containsSemiMixedTypes="0" containsNonDate="0" containsDate="1" containsString="0" minDate="2024-09-01T00:00:00" maxDate="2024-10-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50000"/>
    </cacheField>
    <cacheField name="Received" numFmtId="165">
      <sharedItems containsString="0" containsBlank="1" containsNumber="1" containsInteger="1" minValue="110000" maxValue="230000"/>
    </cacheField>
    <cacheField name="Balance" numFmtId="165">
      <sharedItems containsSemiMixedTypes="0" containsString="0" containsNumber="1" containsInteger="1" minValue="0" maxValue="230000"/>
    </cacheField>
    <cacheField name="Name" numFmtId="0">
      <sharedItems containsBlank="1" count="12">
        <m/>
        <s v="Lydia"/>
        <s v="Ashiraf"/>
        <s v="i18"/>
        <s v="i07"/>
        <s v="Raff"/>
        <s v="Rebecca"/>
        <s v="Judith"/>
        <s v="Mary"/>
        <s v="Ashrah" u="1"/>
        <s v="Grace" u="1"/>
        <s v="Stacey"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8">
  <r>
    <d v="2024-09-02T00:00:00"/>
    <s v="Local Transport"/>
    <x v="0"/>
    <x v="0"/>
    <n v="7000"/>
    <n v="3697"/>
    <n v="1.8934271030565324"/>
    <x v="0"/>
  </r>
  <r>
    <d v="2024-09-02T00:00:00"/>
    <s v="Local Transport"/>
    <x v="0"/>
    <x v="0"/>
    <n v="8000"/>
    <n v="3697"/>
    <n v="2.1639166892074657"/>
    <x v="0"/>
  </r>
  <r>
    <d v="2024-09-02T00:00:00"/>
    <s v="Local Transport"/>
    <x v="0"/>
    <x v="1"/>
    <n v="15000"/>
    <n v="3697"/>
    <n v="4.0573437922639979"/>
    <x v="1"/>
  </r>
  <r>
    <d v="2024-09-02T00:00:00"/>
    <s v="Local Transport"/>
    <x v="0"/>
    <x v="1"/>
    <n v="15000"/>
    <n v="3697"/>
    <n v="4.0573437922639979"/>
    <x v="1"/>
  </r>
  <r>
    <d v="2024-09-03T00:00:00"/>
    <s v="Bank Transfer Charges"/>
    <x v="1"/>
    <x v="2"/>
    <n v="2000"/>
    <n v="3697"/>
    <n v="0.54097917230186643"/>
    <x v="2"/>
  </r>
  <r>
    <d v="2024-09-03T00:00:00"/>
    <s v="Local Transport"/>
    <x v="0"/>
    <x v="1"/>
    <n v="15000"/>
    <n v="3697"/>
    <n v="4.0573437922639979"/>
    <x v="1"/>
  </r>
  <r>
    <d v="2024-09-03T00:00:00"/>
    <s v="Local Transport"/>
    <x v="0"/>
    <x v="1"/>
    <n v="15000"/>
    <n v="3697"/>
    <n v="4.0573437922639979"/>
    <x v="1"/>
  </r>
  <r>
    <d v="2024-09-03T00:00:00"/>
    <s v="Local Transport"/>
    <x v="0"/>
    <x v="1"/>
    <n v="8000"/>
    <n v="3697"/>
    <n v="2.1639166892074657"/>
    <x v="1"/>
  </r>
  <r>
    <d v="2024-09-03T00:00:00"/>
    <s v="Local Transport"/>
    <x v="0"/>
    <x v="1"/>
    <n v="9000"/>
    <n v="3697"/>
    <n v="2.4344062753583988"/>
    <x v="1"/>
  </r>
  <r>
    <d v="2024-09-03T00:00:00"/>
    <s v="Airtime for Lydia"/>
    <x v="2"/>
    <x v="0"/>
    <n v="40000"/>
    <n v="3697"/>
    <n v="10.819583446037328"/>
    <x v="0"/>
  </r>
  <r>
    <d v="2024-09-03T00:00:00"/>
    <s v="Airtime for Ashrah"/>
    <x v="2"/>
    <x v="1"/>
    <n v="20000"/>
    <n v="3697"/>
    <n v="5.4097917230186638"/>
    <x v="1"/>
  </r>
  <r>
    <d v="2024-09-03T00:00:00"/>
    <s v="Airtime to i18"/>
    <x v="2"/>
    <x v="3"/>
    <n v="25000"/>
    <n v="3697"/>
    <n v="6.7622396537733298"/>
    <x v="3"/>
  </r>
  <r>
    <d v="2024-09-03T00:00:00"/>
    <s v="Airtime for i07"/>
    <x v="2"/>
    <x v="3"/>
    <n v="25000"/>
    <n v="3697"/>
    <n v="6.7622396537733298"/>
    <x v="4"/>
  </r>
  <r>
    <d v="2024-09-03T00:00:00"/>
    <s v="Refreshments during interviews"/>
    <x v="3"/>
    <x v="0"/>
    <n v="6000"/>
    <n v="3697"/>
    <n v="1.6229375169055991"/>
    <x v="0"/>
  </r>
  <r>
    <d v="2024-09-03T00:00:00"/>
    <s v="Breakfast for Lydia during interviews"/>
    <x v="3"/>
    <x v="0"/>
    <n v="10000"/>
    <n v="3697"/>
    <n v="2.7048958615093319"/>
    <x v="0"/>
  </r>
  <r>
    <d v="2024-09-03T00:00:00"/>
    <s v="Lunch for Lydia during interviews"/>
    <x v="3"/>
    <x v="0"/>
    <n v="6000"/>
    <n v="3697"/>
    <n v="1.6229375169055991"/>
    <x v="0"/>
  </r>
  <r>
    <d v="2024-09-03T00:00:00"/>
    <s v="Refreshments during interviews"/>
    <x v="3"/>
    <x v="0"/>
    <n v="3000"/>
    <n v="3697"/>
    <n v="0.81146875845279953"/>
    <x v="0"/>
  </r>
  <r>
    <d v="2024-09-03T00:00:00"/>
    <s v="Local Transport"/>
    <x v="0"/>
    <x v="0"/>
    <n v="10000"/>
    <n v="3697"/>
    <n v="2.7048958615093319"/>
    <x v="0"/>
  </r>
  <r>
    <d v="2024-09-03T00:00:00"/>
    <s v="Local Transport"/>
    <x v="0"/>
    <x v="0"/>
    <n v="10000"/>
    <n v="3697"/>
    <n v="2.7048958615093319"/>
    <x v="0"/>
  </r>
  <r>
    <d v="2024-09-03T00:00:00"/>
    <s v="Local Transport"/>
    <x v="0"/>
    <x v="3"/>
    <n v="30000"/>
    <n v="3697"/>
    <n v="8.1146875845279958"/>
    <x v="4"/>
  </r>
  <r>
    <d v="2024-09-03T00:00:00"/>
    <s v="Local Transport"/>
    <x v="0"/>
    <x v="3"/>
    <n v="15000"/>
    <n v="3697"/>
    <n v="4.0573437922639979"/>
    <x v="4"/>
  </r>
  <r>
    <d v="2024-09-03T00:00:00"/>
    <s v="Local Transport"/>
    <x v="0"/>
    <x v="3"/>
    <n v="5000"/>
    <n v="3697"/>
    <n v="1.352447930754666"/>
    <x v="4"/>
  </r>
  <r>
    <d v="2024-09-03T00:00:00"/>
    <s v="Local Transport"/>
    <x v="0"/>
    <x v="3"/>
    <n v="20000"/>
    <n v="3697"/>
    <n v="5.4097917230186638"/>
    <x v="4"/>
  </r>
  <r>
    <d v="2024-09-03T00:00:00"/>
    <s v="Local Transport"/>
    <x v="0"/>
    <x v="3"/>
    <n v="35000"/>
    <n v="3697"/>
    <n v="9.4671355152826617"/>
    <x v="4"/>
  </r>
  <r>
    <d v="2024-09-03T00:00:00"/>
    <s v="Local Transport"/>
    <x v="0"/>
    <x v="3"/>
    <n v="15000"/>
    <n v="3697"/>
    <n v="4.0573437922639979"/>
    <x v="3"/>
  </r>
  <r>
    <d v="2024-09-03T00:00:00"/>
    <s v="Local Transport"/>
    <x v="0"/>
    <x v="3"/>
    <n v="8000"/>
    <n v="3697"/>
    <n v="2.1639166892074657"/>
    <x v="3"/>
  </r>
  <r>
    <d v="2024-09-03T00:00:00"/>
    <s v="Trust Building"/>
    <x v="4"/>
    <x v="3"/>
    <n v="10000"/>
    <n v="3697"/>
    <n v="2.7048958615093319"/>
    <x v="3"/>
  </r>
  <r>
    <d v="2024-09-03T00:00:00"/>
    <s v="Trust Building"/>
    <x v="4"/>
    <x v="3"/>
    <n v="10000"/>
    <n v="3697"/>
    <n v="2.7048958615093319"/>
    <x v="3"/>
  </r>
  <r>
    <d v="2024-09-04T00:00:00"/>
    <s v="Local Transport"/>
    <x v="0"/>
    <x v="3"/>
    <n v="14000"/>
    <n v="3697"/>
    <n v="3.7868542061130648"/>
    <x v="4"/>
  </r>
  <r>
    <d v="2024-09-04T00:00:00"/>
    <s v="Local Transport"/>
    <x v="0"/>
    <x v="3"/>
    <n v="12000"/>
    <n v="3697"/>
    <n v="0.56999999999999995"/>
    <x v="4"/>
  </r>
  <r>
    <d v="2024-09-04T00:00:00"/>
    <s v="Local Transport"/>
    <x v="0"/>
    <x v="3"/>
    <n v="6000"/>
    <n v="3697"/>
    <n v="1.6229375169055991"/>
    <x v="4"/>
  </r>
  <r>
    <d v="2024-09-04T00:00:00"/>
    <s v="Local Transport"/>
    <x v="0"/>
    <x v="3"/>
    <n v="10000"/>
    <n v="3697"/>
    <n v="2.7048958615093319"/>
    <x v="4"/>
  </r>
  <r>
    <d v="2024-09-04T00:00:00"/>
    <s v="Local Transport"/>
    <x v="0"/>
    <x v="3"/>
    <n v="8000"/>
    <n v="3697"/>
    <n v="2.1639166892074657"/>
    <x v="4"/>
  </r>
  <r>
    <d v="2024-09-04T00:00:00"/>
    <s v="Trust Building"/>
    <x v="4"/>
    <x v="3"/>
    <n v="5000"/>
    <n v="3697"/>
    <n v="1.352447930754666"/>
    <x v="4"/>
  </r>
  <r>
    <d v="2024-09-04T00:00:00"/>
    <s v="Trust Building"/>
    <x v="4"/>
    <x v="3"/>
    <n v="1000"/>
    <n v="3697"/>
    <n v="0.27048958615093321"/>
    <x v="4"/>
  </r>
  <r>
    <d v="2024-09-04T00:00:00"/>
    <s v="Trust Building"/>
    <x v="4"/>
    <x v="3"/>
    <n v="4000"/>
    <n v="3697"/>
    <n v="1.0819583446037329"/>
    <x v="4"/>
  </r>
  <r>
    <d v="2024-09-04T00:00:00"/>
    <s v="Trust Building"/>
    <x v="4"/>
    <x v="3"/>
    <n v="2000"/>
    <n v="3697"/>
    <n v="0.54097917230186643"/>
    <x v="4"/>
  </r>
  <r>
    <d v="2024-09-04T00:00:00"/>
    <s v="Local Transport"/>
    <x v="0"/>
    <x v="1"/>
    <n v="15000"/>
    <n v="3697"/>
    <n v="4.0573437922639979"/>
    <x v="1"/>
  </r>
  <r>
    <d v="2024-09-04T00:00:00"/>
    <s v="Local Transport"/>
    <x v="0"/>
    <x v="1"/>
    <n v="10000"/>
    <n v="3697"/>
    <n v="2.7048958615093319"/>
    <x v="1"/>
  </r>
  <r>
    <d v="2024-09-04T00:00:00"/>
    <s v="Local Transport"/>
    <x v="0"/>
    <x v="1"/>
    <n v="10000"/>
    <n v="3697"/>
    <n v="2.7048958615093319"/>
    <x v="1"/>
  </r>
  <r>
    <d v="2024-09-04T00:00:00"/>
    <s v="Local Transport"/>
    <x v="0"/>
    <x v="1"/>
    <n v="15000"/>
    <n v="3697"/>
    <n v="4.0573437922639979"/>
    <x v="1"/>
  </r>
  <r>
    <d v="2024-09-04T00:00:00"/>
    <s v="Local Transport"/>
    <x v="0"/>
    <x v="3"/>
    <n v="14000"/>
    <n v="3697"/>
    <n v="3.7868542061130648"/>
    <x v="3"/>
  </r>
  <r>
    <d v="2024-09-04T00:00:00"/>
    <s v="Local Transport"/>
    <x v="0"/>
    <x v="3"/>
    <n v="14000"/>
    <n v="3697"/>
    <n v="3.7868542061130648"/>
    <x v="3"/>
  </r>
  <r>
    <d v="2024-09-04T00:00:00"/>
    <s v="Local Transport"/>
    <x v="0"/>
    <x v="3"/>
    <n v="7000"/>
    <n v="3697"/>
    <n v="1.8934271030565324"/>
    <x v="3"/>
  </r>
  <r>
    <d v="2024-09-04T00:00:00"/>
    <s v="Trust Building"/>
    <x v="4"/>
    <x v="3"/>
    <n v="5000"/>
    <n v="3697"/>
    <n v="1.352447930754666"/>
    <x v="3"/>
  </r>
  <r>
    <d v="2024-09-04T00:00:00"/>
    <s v="Trust Building"/>
    <x v="4"/>
    <x v="3"/>
    <n v="5000"/>
    <n v="3697"/>
    <n v="1.352447930754666"/>
    <x v="3"/>
  </r>
  <r>
    <d v="2024-09-04T00:00:00"/>
    <s v="Trust Building"/>
    <x v="4"/>
    <x v="3"/>
    <n v="10000"/>
    <n v="3697"/>
    <n v="2.7048958615093319"/>
    <x v="3"/>
  </r>
  <r>
    <d v="2024-09-04T00:00:00"/>
    <s v="Local Transport"/>
    <x v="0"/>
    <x v="0"/>
    <n v="5000"/>
    <n v="3697"/>
    <n v="1.352447930754666"/>
    <x v="0"/>
  </r>
  <r>
    <d v="2024-09-04T00:00:00"/>
    <s v="Local Transport"/>
    <x v="0"/>
    <x v="0"/>
    <n v="9000"/>
    <n v="3697"/>
    <n v="2.4344062753583988"/>
    <x v="0"/>
  </r>
  <r>
    <d v="2024-09-04T00:00:00"/>
    <s v="Local Transport"/>
    <x v="0"/>
    <x v="0"/>
    <n v="30000"/>
    <n v="3697"/>
    <n v="8.1146875845279958"/>
    <x v="0"/>
  </r>
  <r>
    <d v="2024-09-04T00:00:00"/>
    <s v="Local Transport"/>
    <x v="0"/>
    <x v="0"/>
    <n v="30000"/>
    <n v="3697"/>
    <n v="8.1146875845279958"/>
    <x v="0"/>
  </r>
  <r>
    <d v="2024-09-04T00:00:00"/>
    <s v="Local Transport"/>
    <x v="0"/>
    <x v="0"/>
    <n v="10000"/>
    <n v="3697"/>
    <n v="2.7048958615093319"/>
    <x v="0"/>
  </r>
  <r>
    <d v="2024-09-04T00:00:00"/>
    <s v="Local Transport"/>
    <x v="0"/>
    <x v="0"/>
    <n v="5000"/>
    <n v="3697"/>
    <n v="1.352447930754666"/>
    <x v="0"/>
  </r>
  <r>
    <d v="2024-09-04T00:00:00"/>
    <s v="Lunch for Lydia during interviews"/>
    <x v="3"/>
    <x v="0"/>
    <n v="20000"/>
    <n v="3697"/>
    <n v="5.4097917230186638"/>
    <x v="0"/>
  </r>
  <r>
    <d v="2024-09-04T00:00:00"/>
    <s v="Refreshments during interviews"/>
    <x v="3"/>
    <x v="0"/>
    <n v="10000"/>
    <n v="3697"/>
    <n v="2.7048958615093319"/>
    <x v="0"/>
  </r>
  <r>
    <d v="2024-09-05T00:00:00"/>
    <s v="Local Transport"/>
    <x v="0"/>
    <x v="1"/>
    <n v="15000"/>
    <n v="3697"/>
    <n v="4.0573437922639979"/>
    <x v="1"/>
  </r>
  <r>
    <d v="2024-09-05T00:00:00"/>
    <s v="Local Transport"/>
    <x v="0"/>
    <x v="1"/>
    <n v="9000"/>
    <n v="3697"/>
    <n v="2.4344062753583988"/>
    <x v="1"/>
  </r>
  <r>
    <d v="2024-09-05T00:00:00"/>
    <s v="Local Transport"/>
    <x v="0"/>
    <x v="1"/>
    <n v="8000"/>
    <n v="3697"/>
    <n v="2.1639166892074657"/>
    <x v="1"/>
  </r>
  <r>
    <d v="2024-09-06T00:00:00"/>
    <s v="Local Transport"/>
    <x v="0"/>
    <x v="3"/>
    <n v="18000"/>
    <n v="3697"/>
    <n v="4.8688125507167976"/>
    <x v="3"/>
  </r>
  <r>
    <d v="2024-09-06T00:00:00"/>
    <s v="Local Transport"/>
    <x v="0"/>
    <x v="3"/>
    <n v="10000"/>
    <n v="3697"/>
    <n v="2.7048958615093319"/>
    <x v="3"/>
  </r>
  <r>
    <d v="2024-09-06T00:00:00"/>
    <s v="Local Transport"/>
    <x v="0"/>
    <x v="3"/>
    <n v="10000"/>
    <n v="3697"/>
    <n v="2.7048958615093319"/>
    <x v="3"/>
  </r>
  <r>
    <d v="2024-09-06T00:00:00"/>
    <s v="Trust Building"/>
    <x v="4"/>
    <x v="3"/>
    <n v="10000"/>
    <n v="3697"/>
    <n v="2.7048958615093319"/>
    <x v="3"/>
  </r>
  <r>
    <d v="2024-09-06T00:00:00"/>
    <s v="Trust Building"/>
    <x v="4"/>
    <x v="3"/>
    <n v="10000"/>
    <n v="3697"/>
    <n v="2.7048958615093319"/>
    <x v="3"/>
  </r>
  <r>
    <d v="2024-09-06T00:00:00"/>
    <s v="Local Transport"/>
    <x v="0"/>
    <x v="3"/>
    <n v="10000"/>
    <n v="3697"/>
    <n v="2.7048958615093319"/>
    <x v="4"/>
  </r>
  <r>
    <d v="2024-09-06T00:00:00"/>
    <s v="Intercity Transport (Kampala/Masaka)"/>
    <x v="0"/>
    <x v="3"/>
    <n v="20000"/>
    <n v="3697"/>
    <n v="5.4097917230186638"/>
    <x v="4"/>
  </r>
  <r>
    <d v="2024-09-06T00:00:00"/>
    <s v="Local Transport"/>
    <x v="0"/>
    <x v="3"/>
    <n v="6000"/>
    <n v="3697"/>
    <n v="1.6229375169055991"/>
    <x v="4"/>
  </r>
  <r>
    <d v="2024-09-06T00:00:00"/>
    <s v="Local Transport"/>
    <x v="0"/>
    <x v="3"/>
    <n v="30000"/>
    <n v="3697"/>
    <n v="8.1146875845279958"/>
    <x v="4"/>
  </r>
  <r>
    <d v="2024-09-06T00:00:00"/>
    <s v="Local Transport"/>
    <x v="0"/>
    <x v="3"/>
    <n v="15000"/>
    <n v="3697"/>
    <n v="4.0573437922639979"/>
    <x v="4"/>
  </r>
  <r>
    <d v="2024-09-06T00:00:00"/>
    <s v="Local Transport"/>
    <x v="0"/>
    <x v="3"/>
    <n v="15000"/>
    <n v="3697"/>
    <n v="4.0573437922639979"/>
    <x v="4"/>
  </r>
  <r>
    <d v="2024-09-06T00:00:00"/>
    <s v="Local Transport"/>
    <x v="0"/>
    <x v="3"/>
    <n v="30000"/>
    <n v="3697"/>
    <n v="8.1146875845279958"/>
    <x v="4"/>
  </r>
  <r>
    <d v="2024-09-06T00:00:00"/>
    <s v="Intercity Transport for 2 (Masaka/Kampala)"/>
    <x v="0"/>
    <x v="3"/>
    <n v="40000"/>
    <n v="3697"/>
    <n v="10.819583446037328"/>
    <x v="4"/>
  </r>
  <r>
    <d v="2024-09-06T00:00:00"/>
    <s v="Trust Building"/>
    <x v="4"/>
    <x v="3"/>
    <n v="10000"/>
    <n v="3697"/>
    <n v="2.7048958615093319"/>
    <x v="4"/>
  </r>
  <r>
    <d v="2024-09-06T00:00:00"/>
    <s v="Trust Building"/>
    <x v="4"/>
    <x v="3"/>
    <n v="10000"/>
    <n v="3697"/>
    <n v="2.7048958615093319"/>
    <x v="4"/>
  </r>
  <r>
    <d v="2024-09-06T00:00:00"/>
    <s v="Trust Building"/>
    <x v="4"/>
    <x v="3"/>
    <n v="15000"/>
    <n v="3697"/>
    <n v="4.0573437922639979"/>
    <x v="4"/>
  </r>
  <r>
    <d v="2024-09-06T00:00:00"/>
    <s v="Local Transport"/>
    <x v="0"/>
    <x v="1"/>
    <n v="4000"/>
    <n v="3697"/>
    <n v="1.0819583446037329"/>
    <x v="1"/>
  </r>
  <r>
    <d v="2024-09-06T00:00:00"/>
    <s v="Local Transport"/>
    <x v="0"/>
    <x v="1"/>
    <n v="5000"/>
    <n v="3697"/>
    <n v="1.352447930754666"/>
    <x v="1"/>
  </r>
  <r>
    <d v="2024-09-06T00:00:00"/>
    <s v="Local Transport"/>
    <x v="0"/>
    <x v="1"/>
    <n v="7000"/>
    <n v="3697"/>
    <n v="1.8934271030565324"/>
    <x v="1"/>
  </r>
  <r>
    <d v="2024-09-06T00:00:00"/>
    <s v="Local Transport"/>
    <x v="0"/>
    <x v="1"/>
    <n v="7000"/>
    <n v="3697"/>
    <n v="1.8934271030565324"/>
    <x v="1"/>
  </r>
  <r>
    <d v="2024-09-06T00:00:00"/>
    <s v="Local Transport"/>
    <x v="0"/>
    <x v="0"/>
    <n v="15000"/>
    <n v="3697"/>
    <n v="4.0573437922639979"/>
    <x v="0"/>
  </r>
  <r>
    <d v="2024-09-06T00:00:00"/>
    <s v="Local Transport"/>
    <x v="0"/>
    <x v="0"/>
    <n v="10000"/>
    <n v="3697"/>
    <n v="2.7048958615093319"/>
    <x v="0"/>
  </r>
  <r>
    <d v="2024-09-06T00:00:00"/>
    <s v="Local Transport"/>
    <x v="0"/>
    <x v="0"/>
    <n v="10000"/>
    <n v="3697"/>
    <n v="2.7048958615093319"/>
    <x v="0"/>
  </r>
  <r>
    <d v="2024-09-06T00:00:00"/>
    <s v="Local Transport"/>
    <x v="0"/>
    <x v="0"/>
    <n v="15000"/>
    <n v="3697"/>
    <n v="4.0573437922639979"/>
    <x v="0"/>
  </r>
  <r>
    <d v="2024-09-07T00:00:00"/>
    <s v="Local Transport"/>
    <x v="0"/>
    <x v="3"/>
    <n v="10000"/>
    <n v="3697"/>
    <n v="2.7048958615093319"/>
    <x v="3"/>
  </r>
  <r>
    <d v="2024-09-07T00:00:00"/>
    <s v="Local Transport"/>
    <x v="0"/>
    <x v="3"/>
    <n v="5000"/>
    <n v="3697"/>
    <n v="1.352447930754666"/>
    <x v="3"/>
  </r>
  <r>
    <d v="2024-09-07T00:00:00"/>
    <s v="Local Transport"/>
    <x v="0"/>
    <x v="3"/>
    <n v="5000"/>
    <n v="3697"/>
    <n v="1.352447930754666"/>
    <x v="3"/>
  </r>
  <r>
    <d v="2024-09-07T00:00:00"/>
    <s v="Trust Building"/>
    <x v="4"/>
    <x v="3"/>
    <n v="10000"/>
    <n v="3697"/>
    <n v="2.7048958615093319"/>
    <x v="3"/>
  </r>
  <r>
    <d v="2024-09-07T00:00:00"/>
    <s v="Trust Building"/>
    <x v="4"/>
    <x v="3"/>
    <n v="10000"/>
    <n v="3697"/>
    <n v="2.7048958615093319"/>
    <x v="3"/>
  </r>
  <r>
    <d v="2024-09-09T00:00:00"/>
    <s v="Local Transport"/>
    <x v="0"/>
    <x v="3"/>
    <n v="8000"/>
    <n v="3697"/>
    <n v="2.1639166892074657"/>
    <x v="3"/>
  </r>
  <r>
    <d v="2024-09-09T00:00:00"/>
    <s v="Local Transport"/>
    <x v="0"/>
    <x v="3"/>
    <n v="16000"/>
    <n v="3697"/>
    <n v="4.3278333784149314"/>
    <x v="3"/>
  </r>
  <r>
    <d v="2024-09-09T00:00:00"/>
    <s v="Local Transport"/>
    <x v="0"/>
    <x v="3"/>
    <n v="15000"/>
    <n v="3697"/>
    <n v="4.0573437922639979"/>
    <x v="3"/>
  </r>
  <r>
    <d v="2024-09-09T00:00:00"/>
    <s v="Trust Building"/>
    <x v="4"/>
    <x v="3"/>
    <n v="5000"/>
    <n v="3697"/>
    <n v="1.352447930754666"/>
    <x v="3"/>
  </r>
  <r>
    <d v="2024-09-09T00:00:00"/>
    <s v="Trust Building"/>
    <x v="4"/>
    <x v="3"/>
    <n v="15000"/>
    <n v="3697"/>
    <n v="4.0573437922639979"/>
    <x v="3"/>
  </r>
  <r>
    <d v="2024-09-09T00:00:00"/>
    <s v="Local Transport"/>
    <x v="0"/>
    <x v="3"/>
    <n v="2000"/>
    <n v="3697"/>
    <n v="0.54097917230186643"/>
    <x v="4"/>
  </r>
  <r>
    <d v="2024-09-09T00:00:00"/>
    <s v="Local Transport"/>
    <x v="0"/>
    <x v="3"/>
    <n v="7000"/>
    <n v="3697"/>
    <n v="1.8934271030565324"/>
    <x v="4"/>
  </r>
  <r>
    <d v="2024-09-09T00:00:00"/>
    <s v="Local Transport"/>
    <x v="0"/>
    <x v="3"/>
    <n v="8000"/>
    <n v="3697"/>
    <n v="2.1639166892074657"/>
    <x v="4"/>
  </r>
  <r>
    <d v="2024-09-09T00:00:00"/>
    <s v="Local Transport"/>
    <x v="0"/>
    <x v="3"/>
    <n v="7000"/>
    <n v="3697"/>
    <n v="1.8934271030565324"/>
    <x v="4"/>
  </r>
  <r>
    <d v="2024-09-09T00:00:00"/>
    <s v="Local Transport"/>
    <x v="0"/>
    <x v="3"/>
    <n v="4000"/>
    <n v="3697"/>
    <n v="1.0819583446037329"/>
    <x v="4"/>
  </r>
  <r>
    <d v="2024-09-09T00:00:00"/>
    <s v="Trust Building"/>
    <x v="4"/>
    <x v="3"/>
    <n v="10000"/>
    <n v="3697"/>
    <n v="2.7048958615093319"/>
    <x v="4"/>
  </r>
  <r>
    <d v="2024-09-09T00:00:00"/>
    <s v="Trust Building"/>
    <x v="4"/>
    <x v="3"/>
    <n v="10000"/>
    <n v="3697"/>
    <n v="2.7048958615093319"/>
    <x v="4"/>
  </r>
  <r>
    <d v="2024-09-09T00:00:00"/>
    <s v="Airtime for Lydia"/>
    <x v="2"/>
    <x v="0"/>
    <n v="50000"/>
    <n v="3697"/>
    <n v="13.52447930754666"/>
    <x v="0"/>
  </r>
  <r>
    <d v="2024-09-09T00:00:00"/>
    <s v="Airtime for Ashrah"/>
    <x v="2"/>
    <x v="1"/>
    <n v="20000"/>
    <n v="3697"/>
    <n v="5.4097917230186638"/>
    <x v="1"/>
  </r>
  <r>
    <d v="2024-09-09T00:00:00"/>
    <s v="Airtime to i18"/>
    <x v="2"/>
    <x v="3"/>
    <n v="25000"/>
    <n v="3697"/>
    <n v="6.7622396537733298"/>
    <x v="3"/>
  </r>
  <r>
    <d v="2024-09-09T00:00:00"/>
    <s v="Airtime for i07"/>
    <x v="2"/>
    <x v="3"/>
    <n v="25000"/>
    <n v="3697"/>
    <n v="6.7622396537733298"/>
    <x v="4"/>
  </r>
  <r>
    <d v="2024-09-09T00:00:00"/>
    <s v="Printing of call logs for 3 simcards for Rebecca"/>
    <x v="5"/>
    <x v="0"/>
    <n v="600000"/>
    <n v="3697"/>
    <n v="162.2937516905599"/>
    <x v="0"/>
  </r>
  <r>
    <d v="2024-09-09T00:00:00"/>
    <s v="Mobile money sending charges"/>
    <x v="6"/>
    <x v="0"/>
    <n v="1000"/>
    <n v="3697"/>
    <n v="0.27048958615093321"/>
    <x v="0"/>
  </r>
  <r>
    <d v="2024-09-09T00:00:00"/>
    <s v="Mobile money withdraw charges"/>
    <x v="6"/>
    <x v="0"/>
    <n v="15000"/>
    <n v="3697"/>
    <n v="4.0573437922639979"/>
    <x v="0"/>
  </r>
  <r>
    <d v="2024-09-09T00:00:00"/>
    <s v="Local Transport"/>
    <x v="0"/>
    <x v="1"/>
    <n v="15000"/>
    <n v="3697"/>
    <n v="4.0573437922639979"/>
    <x v="1"/>
  </r>
  <r>
    <d v="2024-09-09T00:00:00"/>
    <s v="Local Transport"/>
    <x v="0"/>
    <x v="1"/>
    <n v="15000"/>
    <n v="3697"/>
    <n v="4.0573437922639979"/>
    <x v="1"/>
  </r>
  <r>
    <d v="2024-09-10T00:00:00"/>
    <s v="Local Transport"/>
    <x v="0"/>
    <x v="1"/>
    <n v="15000"/>
    <n v="3697"/>
    <n v="4.0573437922639979"/>
    <x v="1"/>
  </r>
  <r>
    <d v="2024-09-10T00:00:00"/>
    <s v="Local Transport"/>
    <x v="0"/>
    <x v="1"/>
    <n v="23000"/>
    <n v="3697"/>
    <n v="6.2212604814714636"/>
    <x v="1"/>
  </r>
  <r>
    <d v="2024-09-10T00:00:00"/>
    <s v="Local Transport"/>
    <x v="0"/>
    <x v="1"/>
    <n v="1000"/>
    <n v="3697"/>
    <n v="0.27048958615093321"/>
    <x v="1"/>
  </r>
  <r>
    <d v="2024-09-10T00:00:00"/>
    <s v="Local Transport"/>
    <x v="0"/>
    <x v="1"/>
    <n v="1000"/>
    <n v="3697"/>
    <n v="0.27048958615093321"/>
    <x v="1"/>
  </r>
  <r>
    <d v="2024-09-10T00:00:00"/>
    <s v="Local Transport"/>
    <x v="0"/>
    <x v="1"/>
    <n v="24000"/>
    <n v="3697"/>
    <n v="6.4917500676223963"/>
    <x v="1"/>
  </r>
  <r>
    <d v="2024-09-10T00:00:00"/>
    <s v="Local Transport"/>
    <x v="0"/>
    <x v="1"/>
    <n v="3000"/>
    <n v="3697"/>
    <n v="0.81146875845279953"/>
    <x v="1"/>
  </r>
  <r>
    <d v="2024-09-10T00:00:00"/>
    <s v="Local Transport"/>
    <x v="0"/>
    <x v="1"/>
    <n v="5000"/>
    <n v="3697"/>
    <n v="1.352447930754666"/>
    <x v="1"/>
  </r>
  <r>
    <d v="2024-09-10T00:00:00"/>
    <s v="Local Transport"/>
    <x v="0"/>
    <x v="1"/>
    <n v="15000"/>
    <n v="3697"/>
    <n v="4.0573437922639979"/>
    <x v="1"/>
  </r>
  <r>
    <d v="2024-09-10T00:00:00"/>
    <s v="Local Transport"/>
    <x v="0"/>
    <x v="3"/>
    <n v="20000"/>
    <n v="3697"/>
    <n v="5.4097917230186638"/>
    <x v="3"/>
  </r>
  <r>
    <d v="2024-09-10T00:00:00"/>
    <s v="Local Transport"/>
    <x v="0"/>
    <x v="3"/>
    <n v="12000"/>
    <n v="3697"/>
    <n v="3.2458750338111981"/>
    <x v="3"/>
  </r>
  <r>
    <d v="2024-09-10T00:00:00"/>
    <s v="Trust Building"/>
    <x v="4"/>
    <x v="3"/>
    <n v="10000"/>
    <n v="3697"/>
    <n v="2.7048958615093319"/>
    <x v="3"/>
  </r>
  <r>
    <d v="2024-09-10T00:00:00"/>
    <s v="Trust Building"/>
    <x v="4"/>
    <x v="3"/>
    <n v="10000"/>
    <n v="3697"/>
    <n v="2.7048958615093319"/>
    <x v="3"/>
  </r>
  <r>
    <d v="2024-09-10T00:00:00"/>
    <s v="Local Transport"/>
    <x v="0"/>
    <x v="3"/>
    <n v="55000"/>
    <n v="3697"/>
    <n v="14.876927238301326"/>
    <x v="4"/>
  </r>
  <r>
    <d v="2024-09-10T00:00:00"/>
    <s v="Local Transport"/>
    <x v="0"/>
    <x v="3"/>
    <n v="9000"/>
    <n v="3697"/>
    <n v="2.4344062753583988"/>
    <x v="4"/>
  </r>
  <r>
    <d v="2024-09-10T00:00:00"/>
    <s v="Local Transport"/>
    <x v="0"/>
    <x v="3"/>
    <n v="40000"/>
    <n v="3697"/>
    <n v="10.819583446037328"/>
    <x v="4"/>
  </r>
  <r>
    <d v="2024-09-10T00:00:00"/>
    <s v="Local Transport"/>
    <x v="0"/>
    <x v="3"/>
    <n v="5000"/>
    <n v="3697"/>
    <n v="1.352447930754666"/>
    <x v="4"/>
  </r>
  <r>
    <d v="2024-09-10T00:00:00"/>
    <s v="Trust Building"/>
    <x v="4"/>
    <x v="3"/>
    <n v="5000"/>
    <n v="3697"/>
    <n v="1.352447930754666"/>
    <x v="4"/>
  </r>
  <r>
    <d v="2024-09-10T00:00:00"/>
    <s v="Trust Building"/>
    <x v="4"/>
    <x v="3"/>
    <n v="15000"/>
    <n v="3697"/>
    <n v="4.0573437922639979"/>
    <x v="4"/>
  </r>
  <r>
    <d v="2024-09-10T00:00:00"/>
    <s v="Local Transport"/>
    <x v="0"/>
    <x v="0"/>
    <n v="15000"/>
    <n v="3697"/>
    <n v="4.0573437922639979"/>
    <x v="0"/>
  </r>
  <r>
    <d v="2024-09-10T00:00:00"/>
    <s v="Local Transport"/>
    <x v="0"/>
    <x v="0"/>
    <n v="12000"/>
    <n v="3697"/>
    <n v="3.2458750338111981"/>
    <x v="0"/>
  </r>
  <r>
    <d v="2024-09-10T00:00:00"/>
    <s v="Local Transport"/>
    <x v="0"/>
    <x v="0"/>
    <n v="10000"/>
    <n v="3697"/>
    <n v="2.7048958615093319"/>
    <x v="0"/>
  </r>
  <r>
    <d v="2024-09-10T00:00:00"/>
    <s v="Local Transport"/>
    <x v="0"/>
    <x v="0"/>
    <n v="20000"/>
    <n v="3697"/>
    <n v="5.4097917230186638"/>
    <x v="0"/>
  </r>
  <r>
    <d v="2024-09-11T00:00:00"/>
    <s v="i07's August salary"/>
    <x v="7"/>
    <x v="3"/>
    <n v="1500000"/>
    <n v="3697"/>
    <n v="405.73437922639977"/>
    <x v="4"/>
  </r>
  <r>
    <d v="2024-09-11T00:00:00"/>
    <s v="Local Transport"/>
    <x v="0"/>
    <x v="1"/>
    <n v="15000"/>
    <n v="3697"/>
    <n v="4.0573437922639979"/>
    <x v="1"/>
  </r>
  <r>
    <d v="2024-09-11T00:00:00"/>
    <s v="Local Transport"/>
    <x v="0"/>
    <x v="1"/>
    <n v="9000"/>
    <n v="3697"/>
    <n v="2.4344062753583988"/>
    <x v="1"/>
  </r>
  <r>
    <d v="2024-09-11T00:00:00"/>
    <s v="Local Transport"/>
    <x v="0"/>
    <x v="1"/>
    <n v="10000"/>
    <n v="3697"/>
    <n v="2.7048958615093319"/>
    <x v="1"/>
  </r>
  <r>
    <d v="2024-09-11T00:00:00"/>
    <s v="Local Transport"/>
    <x v="0"/>
    <x v="1"/>
    <n v="10000"/>
    <n v="3697"/>
    <n v="2.7048958615093319"/>
    <x v="1"/>
  </r>
  <r>
    <d v="2024-09-11T00:00:00"/>
    <s v="Local Transport"/>
    <x v="0"/>
    <x v="1"/>
    <n v="12000"/>
    <n v="3697"/>
    <n v="3.2458750338111981"/>
    <x v="1"/>
  </r>
  <r>
    <d v="2024-09-11T00:00:00"/>
    <s v="Local Transport"/>
    <x v="0"/>
    <x v="3"/>
    <n v="18000"/>
    <n v="3697"/>
    <n v="4.8688125507167976"/>
    <x v="3"/>
  </r>
  <r>
    <d v="2024-09-11T00:00:00"/>
    <s v="Local Transport"/>
    <x v="0"/>
    <x v="3"/>
    <n v="25000"/>
    <n v="3697"/>
    <n v="6.7622396537733298"/>
    <x v="3"/>
  </r>
  <r>
    <d v="2024-09-11T00:00:00"/>
    <s v="Local Transport"/>
    <x v="0"/>
    <x v="3"/>
    <n v="4000"/>
    <n v="3697"/>
    <n v="1.0819583446037329"/>
    <x v="3"/>
  </r>
  <r>
    <d v="2024-09-11T00:00:00"/>
    <s v="Trust Building"/>
    <x v="4"/>
    <x v="3"/>
    <n v="10000"/>
    <n v="3697"/>
    <n v="2.7048958615093319"/>
    <x v="3"/>
  </r>
  <r>
    <d v="2024-09-11T00:00:00"/>
    <s v="Trust Building"/>
    <x v="4"/>
    <x v="3"/>
    <n v="10000"/>
    <n v="3697"/>
    <n v="2.7048958615093319"/>
    <x v="3"/>
  </r>
  <r>
    <d v="2024-09-11T00:00:00"/>
    <s v="Local Transport"/>
    <x v="0"/>
    <x v="0"/>
    <n v="1000"/>
    <n v="3697"/>
    <n v="0.27048958615093321"/>
    <x v="0"/>
  </r>
  <r>
    <d v="2024-09-11T00:00:00"/>
    <s v="Lunch for Lydia during interviews"/>
    <x v="3"/>
    <x v="0"/>
    <n v="25000"/>
    <n v="3697"/>
    <n v="6.7622396537733298"/>
    <x v="0"/>
  </r>
  <r>
    <d v="2024-09-11T00:00:00"/>
    <s v="Refreshments during interviews"/>
    <x v="3"/>
    <x v="0"/>
    <n v="5000"/>
    <n v="3697"/>
    <n v="1.352447930754666"/>
    <x v="0"/>
  </r>
  <r>
    <d v="2024-09-11T00:00:00"/>
    <s v="Local Transport"/>
    <x v="0"/>
    <x v="0"/>
    <n v="7000"/>
    <n v="3697"/>
    <n v="1.8934271030565324"/>
    <x v="0"/>
  </r>
  <r>
    <d v="2024-09-11T00:00:00"/>
    <s v="Local Transport"/>
    <x v="0"/>
    <x v="0"/>
    <n v="7000"/>
    <n v="3697"/>
    <n v="1.8934271030565324"/>
    <x v="0"/>
  </r>
  <r>
    <d v="2024-09-11T00:00:00"/>
    <s v="Prepaid office electricity"/>
    <x v="8"/>
    <x v="2"/>
    <n v="195000"/>
    <n v="3697"/>
    <n v="52.745469299431974"/>
    <x v="0"/>
  </r>
  <r>
    <d v="2024-09-11T00:00:00"/>
    <s v="Transfer Fees"/>
    <x v="6"/>
    <x v="2"/>
    <n v="5000"/>
    <n v="3697"/>
    <n v="1.352447930754666"/>
    <x v="0"/>
  </r>
  <r>
    <d v="2024-09-11T00:00:00"/>
    <s v="Interbank Transfer charges"/>
    <x v="1"/>
    <x v="2"/>
    <n v="73940"/>
    <n v="3697"/>
    <n v="20"/>
    <x v="5"/>
  </r>
  <r>
    <d v="2024-09-11T00:00:00"/>
    <s v="Bank charges"/>
    <x v="1"/>
    <x v="2"/>
    <n v="32089.96"/>
    <n v="3697"/>
    <n v="8.68"/>
    <x v="5"/>
  </r>
  <r>
    <d v="2024-09-11T00:00:00"/>
    <s v="Bank withdraw charges  chq:384"/>
    <x v="1"/>
    <x v="2"/>
    <n v="20000"/>
    <n v="3697"/>
    <n v="5.4097917230186638"/>
    <x v="6"/>
  </r>
  <r>
    <d v="2024-09-12T00:00:00"/>
    <s v="Local Transport"/>
    <x v="0"/>
    <x v="0"/>
    <n v="6000"/>
    <n v="3697"/>
    <n v="1.6229375169055991"/>
    <x v="0"/>
  </r>
  <r>
    <d v="2024-09-12T00:00:00"/>
    <s v="Local Transport"/>
    <x v="0"/>
    <x v="0"/>
    <n v="6000"/>
    <n v="3697"/>
    <n v="1.6229375169055991"/>
    <x v="0"/>
  </r>
  <r>
    <d v="2024-09-12T00:00:00"/>
    <s v="Refreshments during interviews"/>
    <x v="3"/>
    <x v="0"/>
    <n v="6000"/>
    <n v="3697"/>
    <n v="1.6229375169055991"/>
    <x v="0"/>
  </r>
  <r>
    <d v="2024-09-12T00:00:00"/>
    <s v="Lunch for Lydia during interviews"/>
    <x v="3"/>
    <x v="0"/>
    <n v="25000"/>
    <n v="3697"/>
    <n v="6.7622396537733298"/>
    <x v="0"/>
  </r>
  <r>
    <d v="2024-09-12T00:00:00"/>
    <s v="Refreshments during interviews"/>
    <x v="3"/>
    <x v="0"/>
    <n v="10000"/>
    <n v="3697"/>
    <n v="2.7048958615093319"/>
    <x v="0"/>
  </r>
  <r>
    <d v="2024-09-12T00:00:00"/>
    <s v="Local Transport"/>
    <x v="0"/>
    <x v="1"/>
    <n v="15000"/>
    <n v="3697"/>
    <n v="4.0573437922639979"/>
    <x v="1"/>
  </r>
  <r>
    <d v="2024-09-12T00:00:00"/>
    <s v="Local Transport"/>
    <x v="0"/>
    <x v="1"/>
    <n v="9000"/>
    <n v="3697"/>
    <n v="2.4344062753583988"/>
    <x v="1"/>
  </r>
  <r>
    <d v="2024-09-12T00:00:00"/>
    <s v="Local Transport"/>
    <x v="0"/>
    <x v="1"/>
    <n v="9000"/>
    <n v="3697"/>
    <n v="2.4344062753583988"/>
    <x v="1"/>
  </r>
  <r>
    <d v="2024-09-12T00:00:00"/>
    <s v="Local Transport"/>
    <x v="0"/>
    <x v="3"/>
    <n v="8000"/>
    <n v="3697"/>
    <n v="2.1639166892074657"/>
    <x v="3"/>
  </r>
  <r>
    <d v="2024-09-12T00:00:00"/>
    <s v="Local Transport"/>
    <x v="0"/>
    <x v="3"/>
    <n v="18000"/>
    <n v="3697"/>
    <n v="4.8688125507167976"/>
    <x v="3"/>
  </r>
  <r>
    <d v="2024-09-12T00:00:00"/>
    <s v="Local Transport"/>
    <x v="0"/>
    <x v="3"/>
    <n v="10000"/>
    <n v="3697"/>
    <n v="2.7048958615093319"/>
    <x v="3"/>
  </r>
  <r>
    <d v="2024-09-12T00:00:00"/>
    <s v="Local Transport"/>
    <x v="0"/>
    <x v="3"/>
    <n v="8000"/>
    <n v="3697"/>
    <n v="2.1639166892074657"/>
    <x v="3"/>
  </r>
  <r>
    <d v="2024-09-12T00:00:00"/>
    <s v="Trust Building"/>
    <x v="4"/>
    <x v="3"/>
    <n v="10000"/>
    <n v="3697"/>
    <n v="2.7048958615093319"/>
    <x v="3"/>
  </r>
  <r>
    <d v="2024-09-12T00:00:00"/>
    <s v="Trust Building"/>
    <x v="4"/>
    <x v="3"/>
    <n v="10000"/>
    <n v="3697"/>
    <n v="2.7048958615093319"/>
    <x v="3"/>
  </r>
  <r>
    <d v="2024-09-13T00:00:00"/>
    <s v="Local Transport"/>
    <x v="0"/>
    <x v="3"/>
    <n v="11000"/>
    <n v="3697"/>
    <n v="2.975385447660265"/>
    <x v="3"/>
  </r>
  <r>
    <d v="2024-09-13T00:00:00"/>
    <s v="Local Transport"/>
    <x v="0"/>
    <x v="3"/>
    <n v="10000"/>
    <n v="3697"/>
    <n v="2.7048958615093319"/>
    <x v="3"/>
  </r>
  <r>
    <d v="2024-09-13T00:00:00"/>
    <s v="Local Transport"/>
    <x v="0"/>
    <x v="3"/>
    <n v="12000"/>
    <n v="3697"/>
    <n v="3.2458750338111981"/>
    <x v="3"/>
  </r>
  <r>
    <d v="2024-09-13T00:00:00"/>
    <s v="Trust Building"/>
    <x v="4"/>
    <x v="3"/>
    <n v="5000"/>
    <n v="3697"/>
    <n v="1.352447930754666"/>
    <x v="3"/>
  </r>
  <r>
    <d v="2024-09-13T00:00:00"/>
    <s v="Trust Building"/>
    <x v="4"/>
    <x v="3"/>
    <n v="15000"/>
    <n v="3697"/>
    <n v="4.0573437922639979"/>
    <x v="3"/>
  </r>
  <r>
    <d v="2024-09-13T00:00:00"/>
    <s v="Local Transport"/>
    <x v="0"/>
    <x v="1"/>
    <n v="15000"/>
    <n v="3697"/>
    <n v="4.0573437922639979"/>
    <x v="1"/>
  </r>
  <r>
    <d v="2024-09-13T00:00:00"/>
    <s v="Local Transport"/>
    <x v="0"/>
    <x v="1"/>
    <n v="8000"/>
    <n v="3697"/>
    <n v="2.1639166892074657"/>
    <x v="1"/>
  </r>
  <r>
    <d v="2024-09-13T00:00:00"/>
    <s v="Local Transport"/>
    <x v="0"/>
    <x v="1"/>
    <n v="24000"/>
    <n v="3697"/>
    <n v="6.4917500676223963"/>
    <x v="1"/>
  </r>
  <r>
    <d v="2024-09-13T00:00:00"/>
    <s v="Local Transport"/>
    <x v="0"/>
    <x v="1"/>
    <n v="1000"/>
    <n v="3697"/>
    <n v="0.27048958615093321"/>
    <x v="1"/>
  </r>
  <r>
    <d v="2024-09-13T00:00:00"/>
    <s v="Local Transport"/>
    <x v="0"/>
    <x v="1"/>
    <n v="1000"/>
    <n v="3697"/>
    <n v="0.27048958615093321"/>
    <x v="1"/>
  </r>
  <r>
    <d v="2024-09-13T00:00:00"/>
    <s v="Local Transport"/>
    <x v="0"/>
    <x v="1"/>
    <n v="25000"/>
    <n v="3697"/>
    <n v="6.7622396537733298"/>
    <x v="1"/>
  </r>
  <r>
    <d v="2024-09-13T00:00:00"/>
    <s v="Local Transport"/>
    <x v="0"/>
    <x v="1"/>
    <n v="6000"/>
    <n v="3697"/>
    <n v="1.6229375169055991"/>
    <x v="1"/>
  </r>
  <r>
    <d v="2024-09-13T00:00:00"/>
    <s v="Local Transport"/>
    <x v="0"/>
    <x v="1"/>
    <n v="20000"/>
    <n v="3697"/>
    <n v="5.4097917230186638"/>
    <x v="1"/>
  </r>
  <r>
    <d v="2024-09-13T00:00:00"/>
    <s v="Local Transport"/>
    <x v="0"/>
    <x v="0"/>
    <n v="7000"/>
    <n v="3697"/>
    <n v="1.8934271030565324"/>
    <x v="0"/>
  </r>
  <r>
    <d v="2024-09-13T00:00:00"/>
    <s v="Local Transport"/>
    <x v="0"/>
    <x v="0"/>
    <n v="5000"/>
    <n v="3697"/>
    <n v="1.352447930754666"/>
    <x v="0"/>
  </r>
  <r>
    <d v="2024-09-13T00:00:00"/>
    <s v="Local Transport"/>
    <x v="0"/>
    <x v="0"/>
    <n v="35000"/>
    <n v="3697"/>
    <n v="9.4671355152826617"/>
    <x v="0"/>
  </r>
  <r>
    <d v="2024-09-13T00:00:00"/>
    <s v="Local Transport"/>
    <x v="0"/>
    <x v="0"/>
    <n v="20000"/>
    <n v="3697"/>
    <n v="5.4097917230186638"/>
    <x v="0"/>
  </r>
  <r>
    <d v="2024-09-13T00:00:00"/>
    <s v="Local Transport"/>
    <x v="0"/>
    <x v="0"/>
    <n v="10000"/>
    <n v="3697"/>
    <n v="2.7048958615093319"/>
    <x v="0"/>
  </r>
  <r>
    <d v="2024-09-13T00:00:00"/>
    <s v="Local Transport"/>
    <x v="0"/>
    <x v="0"/>
    <n v="25000"/>
    <n v="3697"/>
    <n v="6.7622396537733298"/>
    <x v="0"/>
  </r>
  <r>
    <d v="2024-09-13T00:00:00"/>
    <s v="Purchase of office printer"/>
    <x v="9"/>
    <x v="2"/>
    <n v="1600000"/>
    <n v="3697"/>
    <n v="432.78333784149311"/>
    <x v="0"/>
  </r>
  <r>
    <d v="2024-09-13T00:00:00"/>
    <s v="Purchase printer toner"/>
    <x v="5"/>
    <x v="2"/>
    <n v="150000"/>
    <n v="3697"/>
    <n v="40.573437922639975"/>
    <x v="0"/>
  </r>
  <r>
    <d v="2024-09-13T00:00:00"/>
    <s v="Bank Withdraw charges"/>
    <x v="1"/>
    <x v="2"/>
    <n v="30000"/>
    <n v="3697"/>
    <n v="8.1146875845279958"/>
    <x v="6"/>
  </r>
  <r>
    <d v="2024-09-14T00:00:00"/>
    <s v="Local Transport"/>
    <x v="0"/>
    <x v="3"/>
    <n v="8000"/>
    <n v="3697"/>
    <n v="2.1639166892074657"/>
    <x v="3"/>
  </r>
  <r>
    <d v="2024-09-14T00:00:00"/>
    <s v="Local Transport"/>
    <x v="0"/>
    <x v="3"/>
    <n v="40000"/>
    <n v="3697"/>
    <n v="10.819583446037328"/>
    <x v="3"/>
  </r>
  <r>
    <d v="2024-09-14T00:00:00"/>
    <s v="Local Transport"/>
    <x v="0"/>
    <x v="3"/>
    <n v="2000"/>
    <n v="3697"/>
    <n v="0.54097917230186643"/>
    <x v="3"/>
  </r>
  <r>
    <d v="2024-09-14T00:00:00"/>
    <s v="Lodging "/>
    <x v="0"/>
    <x v="3"/>
    <n v="60000"/>
    <n v="3697"/>
    <n v="16.229375169055992"/>
    <x v="3"/>
  </r>
  <r>
    <d v="2024-09-14T00:00:00"/>
    <s v="Refreshment for i18"/>
    <x v="3"/>
    <x v="3"/>
    <n v="6000"/>
    <n v="3697"/>
    <n v="1.6229375169055991"/>
    <x v="3"/>
  </r>
  <r>
    <d v="2024-09-14T00:00:00"/>
    <s v="Breafast for i18"/>
    <x v="3"/>
    <x v="3"/>
    <n v="10000"/>
    <n v="3697"/>
    <n v="2.7048958615093319"/>
    <x v="3"/>
  </r>
  <r>
    <d v="2024-09-14T00:00:00"/>
    <s v="Lunch for i18"/>
    <x v="3"/>
    <x v="3"/>
    <n v="20000"/>
    <n v="3697"/>
    <n v="5.4097917230186638"/>
    <x v="3"/>
  </r>
  <r>
    <d v="2024-09-14T00:00:00"/>
    <s v="Supper for i18"/>
    <x v="3"/>
    <x v="3"/>
    <n v="14000"/>
    <n v="3697"/>
    <n v="3.7868542061130648"/>
    <x v="3"/>
  </r>
  <r>
    <d v="2024-09-14T00:00:00"/>
    <s v="August garbagge collection fees"/>
    <x v="8"/>
    <x v="2"/>
    <n v="60000"/>
    <n v="3697"/>
    <n v="16.229375169055992"/>
    <x v="0"/>
  </r>
  <r>
    <d v="2024-09-14T00:00:00"/>
    <s v="4 kgs of sugar@5000/-"/>
    <x v="5"/>
    <x v="2"/>
    <n v="20000"/>
    <n v="3697"/>
    <n v="5.4097917230186638"/>
    <x v="0"/>
  </r>
  <r>
    <d v="2024-09-14T00:00:00"/>
    <s v="Transfer Fees"/>
    <x v="6"/>
    <x v="2"/>
    <n v="3300"/>
    <n v="3697"/>
    <n v="0.89261563429807955"/>
    <x v="0"/>
  </r>
  <r>
    <d v="2024-09-14T00:00:00"/>
    <s v="August water bill"/>
    <x v="8"/>
    <x v="2"/>
    <n v="90200"/>
    <n v="3697"/>
    <n v="24.398160670814175"/>
    <x v="0"/>
  </r>
  <r>
    <d v="2024-09-15T00:00:00"/>
    <s v="Local Transport"/>
    <x v="0"/>
    <x v="3"/>
    <n v="2000"/>
    <n v="3697"/>
    <n v="0.54097917230186643"/>
    <x v="3"/>
  </r>
  <r>
    <d v="2024-09-15T00:00:00"/>
    <s v="Local Transport"/>
    <x v="0"/>
    <x v="3"/>
    <n v="20000"/>
    <n v="3697"/>
    <n v="5.4097917230186638"/>
    <x v="3"/>
  </r>
  <r>
    <d v="2024-09-15T00:00:00"/>
    <s v="Local Transport"/>
    <x v="0"/>
    <x v="3"/>
    <n v="10000"/>
    <n v="3697"/>
    <n v="2.7048958615093319"/>
    <x v="3"/>
  </r>
  <r>
    <d v="2024-09-15T00:00:00"/>
    <s v="Local Transport"/>
    <x v="0"/>
    <x v="3"/>
    <n v="20000"/>
    <n v="3697"/>
    <n v="5.4097917230186638"/>
    <x v="3"/>
  </r>
  <r>
    <d v="2024-09-15T00:00:00"/>
    <s v="Local Transport"/>
    <x v="0"/>
    <x v="3"/>
    <n v="60000"/>
    <n v="3697"/>
    <n v="16.229375169055992"/>
    <x v="3"/>
  </r>
  <r>
    <d v="2024-09-15T00:00:00"/>
    <s v="Local Transport"/>
    <x v="0"/>
    <x v="3"/>
    <n v="40000"/>
    <n v="3697"/>
    <n v="10.819583446037328"/>
    <x v="3"/>
  </r>
  <r>
    <d v="2024-09-15T00:00:00"/>
    <s v="Local Transport"/>
    <x v="0"/>
    <x v="3"/>
    <n v="8000"/>
    <n v="3697"/>
    <n v="2.1639166892074657"/>
    <x v="3"/>
  </r>
  <r>
    <d v="2024-09-15T00:00:00"/>
    <s v="Trust Building"/>
    <x v="4"/>
    <x v="3"/>
    <n v="15000"/>
    <n v="3697"/>
    <n v="4.0573437922639979"/>
    <x v="3"/>
  </r>
  <r>
    <d v="2024-09-15T00:00:00"/>
    <s v="Trust Building"/>
    <x v="4"/>
    <x v="3"/>
    <n v="5000"/>
    <n v="3697"/>
    <n v="1.352447930754666"/>
    <x v="3"/>
  </r>
  <r>
    <d v="2024-09-15T00:00:00"/>
    <s v="Breakfst for i18"/>
    <x v="3"/>
    <x v="3"/>
    <n v="15000"/>
    <n v="3697"/>
    <n v="4.0573437922639979"/>
    <x v="3"/>
  </r>
  <r>
    <d v="2024-09-15T00:00:00"/>
    <s v="Lunch for i18"/>
    <x v="3"/>
    <x v="3"/>
    <n v="28000"/>
    <n v="3697"/>
    <n v="7.5737084122261296"/>
    <x v="3"/>
  </r>
  <r>
    <d v="2024-09-15T00:00:00"/>
    <s v="Refreshment for i18"/>
    <x v="3"/>
    <x v="3"/>
    <n v="6000"/>
    <n v="3697"/>
    <n v="1.6229375169055991"/>
    <x v="3"/>
  </r>
  <r>
    <d v="2024-09-16T00:00:00"/>
    <s v="Local Transport"/>
    <x v="0"/>
    <x v="3"/>
    <n v="3000"/>
    <n v="3697"/>
    <n v="0.81146875845279953"/>
    <x v="3"/>
  </r>
  <r>
    <d v="2024-09-16T00:00:00"/>
    <s v="Intercity transport (Kitugum/Kampala)"/>
    <x v="0"/>
    <x v="3"/>
    <n v="40000"/>
    <n v="3697"/>
    <n v="10.819583446037328"/>
    <x v="3"/>
  </r>
  <r>
    <d v="2024-09-16T00:00:00"/>
    <s v="Local Transport"/>
    <x v="0"/>
    <x v="3"/>
    <n v="15000"/>
    <n v="3697"/>
    <n v="4.0573437922639979"/>
    <x v="3"/>
  </r>
  <r>
    <d v="2024-09-16T00:00:00"/>
    <s v="Local Transport"/>
    <x v="0"/>
    <x v="3"/>
    <n v="20000"/>
    <n v="3697"/>
    <n v="5.4097917230186638"/>
    <x v="3"/>
  </r>
  <r>
    <d v="2024-09-16T00:00:00"/>
    <s v="Local Transport"/>
    <x v="0"/>
    <x v="3"/>
    <n v="5000"/>
    <n v="3697"/>
    <n v="1.352447930754666"/>
    <x v="3"/>
  </r>
  <r>
    <d v="2024-09-16T00:00:00"/>
    <s v="Local Transport"/>
    <x v="0"/>
    <x v="3"/>
    <n v="25000"/>
    <n v="3697"/>
    <n v="6.7622396537733298"/>
    <x v="3"/>
  </r>
  <r>
    <d v="2024-09-16T00:00:00"/>
    <s v="Local Transport"/>
    <x v="0"/>
    <x v="1"/>
    <n v="15000"/>
    <n v="3697"/>
    <n v="4.0573437922639979"/>
    <x v="1"/>
  </r>
  <r>
    <d v="2024-09-16T00:00:00"/>
    <s v="Local Transport"/>
    <x v="0"/>
    <x v="1"/>
    <n v="10000"/>
    <n v="3697"/>
    <n v="2.7048958615093319"/>
    <x v="1"/>
  </r>
  <r>
    <d v="2024-09-16T00:00:00"/>
    <s v="Local Transport"/>
    <x v="0"/>
    <x v="1"/>
    <n v="9000"/>
    <n v="3697"/>
    <n v="2.4344062753583988"/>
    <x v="1"/>
  </r>
  <r>
    <d v="2024-09-16T00:00:00"/>
    <s v="Local Transport"/>
    <x v="0"/>
    <x v="1"/>
    <n v="15000"/>
    <n v="3697"/>
    <n v="4.0573437922639979"/>
    <x v="1"/>
  </r>
  <r>
    <d v="2024-09-16T00:00:00"/>
    <s v="Local Transport"/>
    <x v="0"/>
    <x v="1"/>
    <n v="10000"/>
    <n v="3697"/>
    <n v="2.7048958615093319"/>
    <x v="1"/>
  </r>
  <r>
    <d v="2024-09-16T00:00:00"/>
    <s v="Local Transport"/>
    <x v="0"/>
    <x v="0"/>
    <n v="10000"/>
    <n v="3697"/>
    <n v="2.7048958615093319"/>
    <x v="0"/>
  </r>
  <r>
    <d v="2024-09-16T00:00:00"/>
    <s v="Local Transport"/>
    <x v="0"/>
    <x v="0"/>
    <n v="6000"/>
    <n v="3697"/>
    <n v="1.6229375169055991"/>
    <x v="0"/>
  </r>
  <r>
    <d v="2024-09-16T00:00:00"/>
    <s v="Local Transport"/>
    <x v="0"/>
    <x v="0"/>
    <n v="7000"/>
    <n v="3697"/>
    <n v="1.8934271030565324"/>
    <x v="0"/>
  </r>
  <r>
    <d v="2024-09-17T00:00:00"/>
    <s v="Local Transport"/>
    <x v="0"/>
    <x v="1"/>
    <n v="15000"/>
    <n v="3697"/>
    <n v="4.0573437922639979"/>
    <x v="1"/>
  </r>
  <r>
    <d v="2024-09-17T00:00:00"/>
    <s v="Local Transport"/>
    <x v="0"/>
    <x v="1"/>
    <n v="19000"/>
    <n v="3697"/>
    <n v="5.1393021368677303"/>
    <x v="1"/>
  </r>
  <r>
    <d v="2024-09-17T00:00:00"/>
    <s v="Local Transport"/>
    <x v="0"/>
    <x v="1"/>
    <n v="5000"/>
    <n v="3697"/>
    <n v="1.352447930754666"/>
    <x v="1"/>
  </r>
  <r>
    <d v="2024-09-17T00:00:00"/>
    <s v="Local Transport"/>
    <x v="0"/>
    <x v="1"/>
    <n v="21000"/>
    <n v="3697"/>
    <n v="5.6802813091695974"/>
    <x v="1"/>
  </r>
  <r>
    <d v="2024-09-17T00:00:00"/>
    <s v="Local Transport"/>
    <x v="0"/>
    <x v="1"/>
    <n v="8000"/>
    <n v="3697"/>
    <n v="2.1639166892074657"/>
    <x v="1"/>
  </r>
  <r>
    <d v="2024-09-17T00:00:00"/>
    <s v="Local Transport"/>
    <x v="0"/>
    <x v="1"/>
    <n v="15000"/>
    <n v="3697"/>
    <n v="4.0573437922639979"/>
    <x v="1"/>
  </r>
  <r>
    <d v="2024-09-17T00:00:00"/>
    <s v="Airtime for Lydia"/>
    <x v="2"/>
    <x v="0"/>
    <n v="50000"/>
    <n v="3697"/>
    <n v="13.52447930754666"/>
    <x v="0"/>
  </r>
  <r>
    <d v="2024-09-17T00:00:00"/>
    <s v="Airtime for Ashrah"/>
    <x v="2"/>
    <x v="1"/>
    <n v="20000"/>
    <n v="3697"/>
    <n v="5.4097917230186638"/>
    <x v="1"/>
  </r>
  <r>
    <d v="2024-09-17T00:00:00"/>
    <s v="Airtime to i18"/>
    <x v="2"/>
    <x v="3"/>
    <n v="25000"/>
    <n v="3697"/>
    <n v="6.7622396537733298"/>
    <x v="3"/>
  </r>
  <r>
    <d v="2024-09-17T00:00:00"/>
    <s v="Airtime for i07"/>
    <x v="2"/>
    <x v="3"/>
    <n v="25000"/>
    <n v="3697"/>
    <n v="6.7622396537733298"/>
    <x v="4"/>
  </r>
  <r>
    <d v="2024-09-17T00:00:00"/>
    <s v="Local Transport"/>
    <x v="0"/>
    <x v="0"/>
    <n v="7000"/>
    <n v="3697"/>
    <n v="1.8934271030565324"/>
    <x v="0"/>
  </r>
  <r>
    <d v="2024-09-17T00:00:00"/>
    <s v="Local Transport"/>
    <x v="0"/>
    <x v="0"/>
    <n v="7000"/>
    <n v="3697"/>
    <n v="1.8934271030565324"/>
    <x v="0"/>
  </r>
  <r>
    <d v="2024-09-17T00:00:00"/>
    <s v="Local Transport"/>
    <x v="0"/>
    <x v="1"/>
    <n v="25000"/>
    <n v="3697"/>
    <n v="6.7622396537733298"/>
    <x v="7"/>
  </r>
  <r>
    <d v="2024-09-17T00:00:00"/>
    <s v="Local Transport"/>
    <x v="0"/>
    <x v="1"/>
    <n v="25000"/>
    <n v="3697"/>
    <n v="6.7622396537733298"/>
    <x v="7"/>
  </r>
  <r>
    <d v="2024-09-17T00:00:00"/>
    <s v="August sevurity services:chq 383"/>
    <x v="10"/>
    <x v="2"/>
    <n v="1888000"/>
    <n v="3697"/>
    <n v="510.68433865296186"/>
    <x v="6"/>
  </r>
  <r>
    <d v="2024-09-17T00:00:00"/>
    <s v="Cheque withdraw charges"/>
    <x v="1"/>
    <x v="2"/>
    <n v="3000"/>
    <n v="3697"/>
    <n v="0.81146875845279953"/>
    <x v="6"/>
  </r>
  <r>
    <d v="2024-09-18T00:00:00"/>
    <s v="Local Transport"/>
    <x v="0"/>
    <x v="3"/>
    <n v="10000"/>
    <n v="3697"/>
    <n v="2.7048958615093319"/>
    <x v="3"/>
  </r>
  <r>
    <d v="2024-09-18T00:00:00"/>
    <s v="Intercity transport(Kampala-Masaka)"/>
    <x v="0"/>
    <x v="3"/>
    <n v="20000"/>
    <n v="3697"/>
    <n v="5.4097917230186638"/>
    <x v="3"/>
  </r>
  <r>
    <d v="2024-09-18T00:00:00"/>
    <s v="Local Transport"/>
    <x v="0"/>
    <x v="3"/>
    <n v="4000"/>
    <n v="3697"/>
    <n v="1.0819583446037329"/>
    <x v="3"/>
  </r>
  <r>
    <d v="2024-09-18T00:00:00"/>
    <s v="Local Transport"/>
    <x v="0"/>
    <x v="3"/>
    <n v="8000"/>
    <n v="3697"/>
    <n v="2.1639166892074657"/>
    <x v="3"/>
  </r>
  <r>
    <d v="2024-09-18T00:00:00"/>
    <s v="Local Transport"/>
    <x v="0"/>
    <x v="3"/>
    <n v="7000"/>
    <n v="3697"/>
    <n v="1.8934271030565324"/>
    <x v="3"/>
  </r>
  <r>
    <d v="2024-09-18T00:00:00"/>
    <s v="Local Transport"/>
    <x v="0"/>
    <x v="3"/>
    <n v="8000"/>
    <n v="3697"/>
    <n v="2.1639166892074657"/>
    <x v="3"/>
  </r>
  <r>
    <d v="2024-09-18T00:00:00"/>
    <s v="Local Transport"/>
    <x v="0"/>
    <x v="3"/>
    <n v="7000"/>
    <n v="3697"/>
    <n v="1.8934271030565324"/>
    <x v="3"/>
  </r>
  <r>
    <d v="2024-09-18T00:00:00"/>
    <s v="Local Transport"/>
    <x v="0"/>
    <x v="3"/>
    <n v="6000"/>
    <n v="3697"/>
    <n v="1.6229375169055991"/>
    <x v="3"/>
  </r>
  <r>
    <d v="2024-09-18T00:00:00"/>
    <s v="Local Transport"/>
    <x v="0"/>
    <x v="3"/>
    <n v="8000"/>
    <n v="3697"/>
    <n v="2.1639166892074657"/>
    <x v="3"/>
  </r>
  <r>
    <d v="2024-09-18T00:00:00"/>
    <s v="Lunch for i18"/>
    <x v="3"/>
    <x v="3"/>
    <n v="20000"/>
    <n v="3697"/>
    <n v="5.4097917230186638"/>
    <x v="3"/>
  </r>
  <r>
    <d v="2024-09-18T00:00:00"/>
    <s v="Supper for i18"/>
    <x v="3"/>
    <x v="3"/>
    <n v="18000"/>
    <n v="3697"/>
    <n v="4.8688125507167976"/>
    <x v="3"/>
  </r>
  <r>
    <d v="2024-09-18T00:00:00"/>
    <s v="Accomodation for 1 night"/>
    <x v="3"/>
    <x v="3"/>
    <n v="25000"/>
    <n v="3697"/>
    <n v="6.7622396537733298"/>
    <x v="3"/>
  </r>
  <r>
    <d v="2024-09-18T00:00:00"/>
    <s v="Local Transport"/>
    <x v="0"/>
    <x v="1"/>
    <n v="15000"/>
    <n v="3697"/>
    <n v="4.0573437922639979"/>
    <x v="1"/>
  </r>
  <r>
    <d v="2024-09-18T00:00:00"/>
    <s v="Local Transport"/>
    <x v="0"/>
    <x v="1"/>
    <n v="23000"/>
    <n v="3697"/>
    <n v="6.2212604814714636"/>
    <x v="1"/>
  </r>
  <r>
    <d v="2024-09-18T00:00:00"/>
    <s v="Local Transport"/>
    <x v="0"/>
    <x v="1"/>
    <n v="25000"/>
    <n v="3697"/>
    <n v="6.7622396537733298"/>
    <x v="1"/>
  </r>
  <r>
    <d v="2024-09-18T00:00:00"/>
    <s v="Local Transport"/>
    <x v="0"/>
    <x v="1"/>
    <n v="7000"/>
    <n v="3697"/>
    <n v="1.8934271030565324"/>
    <x v="1"/>
  </r>
  <r>
    <d v="2024-09-18T00:00:00"/>
    <s v="Local Transport"/>
    <x v="0"/>
    <x v="1"/>
    <n v="15000"/>
    <n v="3697"/>
    <n v="4.0573437922639979"/>
    <x v="1"/>
  </r>
  <r>
    <d v="2024-09-18T00:00:00"/>
    <s v="Local Transport"/>
    <x v="0"/>
    <x v="3"/>
    <n v="15000"/>
    <n v="3697"/>
    <n v="4.0573437922639979"/>
    <x v="4"/>
  </r>
  <r>
    <d v="2024-09-18T00:00:00"/>
    <s v="Local Transport"/>
    <x v="0"/>
    <x v="3"/>
    <n v="9000"/>
    <n v="3697"/>
    <n v="2.4344062753583988"/>
    <x v="4"/>
  </r>
  <r>
    <d v="2024-09-18T00:00:00"/>
    <s v="Local Transport"/>
    <x v="0"/>
    <x v="3"/>
    <n v="8000"/>
    <n v="3697"/>
    <n v="2.1639166892074657"/>
    <x v="4"/>
  </r>
  <r>
    <d v="2024-09-18T00:00:00"/>
    <s v="Local Transport"/>
    <x v="0"/>
    <x v="3"/>
    <n v="8000"/>
    <n v="3697"/>
    <n v="2.1639166892074657"/>
    <x v="4"/>
  </r>
  <r>
    <d v="2024-09-18T00:00:00"/>
    <s v="Trust Building"/>
    <x v="4"/>
    <x v="3"/>
    <n v="5000"/>
    <n v="3697"/>
    <n v="1.352447930754666"/>
    <x v="4"/>
  </r>
  <r>
    <d v="2024-09-18T00:00:00"/>
    <s v="Local Transport"/>
    <x v="0"/>
    <x v="1"/>
    <n v="25000"/>
    <n v="3697"/>
    <n v="6.7622396537733298"/>
    <x v="7"/>
  </r>
  <r>
    <d v="2024-09-18T00:00:00"/>
    <s v="Local Transport"/>
    <x v="0"/>
    <x v="1"/>
    <n v="25000"/>
    <n v="3697"/>
    <n v="6.7622396537733298"/>
    <x v="7"/>
  </r>
  <r>
    <d v="2024-09-19T00:00:00"/>
    <s v="Local Transport"/>
    <x v="0"/>
    <x v="1"/>
    <n v="25000"/>
    <n v="3697"/>
    <n v="6.7622396537733298"/>
    <x v="7"/>
  </r>
  <r>
    <d v="2024-09-19T00:00:00"/>
    <s v="Local Transport"/>
    <x v="0"/>
    <x v="1"/>
    <n v="25000"/>
    <n v="3697"/>
    <n v="6.7622396537733298"/>
    <x v="7"/>
  </r>
  <r>
    <d v="2024-09-19T00:00:00"/>
    <s v="Medical bill reimbursement to i07"/>
    <x v="7"/>
    <x v="4"/>
    <n v="222000"/>
    <n v="3697"/>
    <n v="60.048688125507169"/>
    <x v="4"/>
  </r>
  <r>
    <d v="2024-09-19T00:00:00"/>
    <s v="Hire of curb to mukono for 1 day"/>
    <x v="0"/>
    <x v="0"/>
    <n v="200000"/>
    <n v="3697"/>
    <n v="54.097917230186638"/>
    <x v="0"/>
  </r>
  <r>
    <d v="2024-09-19T00:00:00"/>
    <s v="Priniting of call logs for Rebecca"/>
    <x v="5"/>
    <x v="2"/>
    <n v="255000"/>
    <n v="3697"/>
    <n v="68.974844468487959"/>
    <x v="0"/>
  </r>
  <r>
    <d v="2024-09-19T00:00:00"/>
    <s v="Mobile money transfer charges"/>
    <x v="6"/>
    <x v="2"/>
    <n v="1000"/>
    <n v="3697"/>
    <n v="0.27048958615093321"/>
    <x v="0"/>
  </r>
  <r>
    <d v="2024-09-19T00:00:00"/>
    <s v="Local Transport"/>
    <x v="0"/>
    <x v="1"/>
    <n v="15000"/>
    <n v="3697"/>
    <n v="4.0573437922639979"/>
    <x v="1"/>
  </r>
  <r>
    <d v="2024-09-19T00:00:00"/>
    <s v="Local Transport"/>
    <x v="0"/>
    <x v="1"/>
    <n v="10000"/>
    <n v="3697"/>
    <n v="2.7048958615093319"/>
    <x v="1"/>
  </r>
  <r>
    <d v="2024-09-19T00:00:00"/>
    <s v="Local Transport"/>
    <x v="0"/>
    <x v="1"/>
    <n v="9000"/>
    <n v="3697"/>
    <n v="2.4344062753583988"/>
    <x v="1"/>
  </r>
  <r>
    <d v="2024-09-19T00:00:00"/>
    <s v="Local Transport"/>
    <x v="0"/>
    <x v="1"/>
    <n v="10000"/>
    <n v="3697"/>
    <n v="2.7048958615093319"/>
    <x v="1"/>
  </r>
  <r>
    <d v="2024-09-19T00:00:00"/>
    <s v="Local Transport"/>
    <x v="0"/>
    <x v="1"/>
    <n v="20000"/>
    <n v="3697"/>
    <n v="5.4097917230186638"/>
    <x v="1"/>
  </r>
  <r>
    <d v="2024-09-19T00:00:00"/>
    <s v="Local Transport"/>
    <x v="0"/>
    <x v="3"/>
    <n v="15000"/>
    <n v="3697"/>
    <n v="4.0573437922639979"/>
    <x v="4"/>
  </r>
  <r>
    <d v="2024-09-19T00:00:00"/>
    <s v="Local Transport"/>
    <x v="0"/>
    <x v="3"/>
    <n v="10000"/>
    <n v="3697"/>
    <n v="2.7048958615093319"/>
    <x v="4"/>
  </r>
  <r>
    <d v="2024-09-19T00:00:00"/>
    <s v="Local Transport"/>
    <x v="0"/>
    <x v="3"/>
    <n v="10000"/>
    <n v="3697"/>
    <n v="2.7048958615093319"/>
    <x v="4"/>
  </r>
  <r>
    <d v="2024-09-19T00:00:00"/>
    <s v="Local Transport"/>
    <x v="0"/>
    <x v="3"/>
    <n v="8000"/>
    <n v="3697"/>
    <n v="2.1639166892074657"/>
    <x v="3"/>
  </r>
  <r>
    <d v="2024-09-19T00:00:00"/>
    <s v="Local Transport"/>
    <x v="0"/>
    <x v="3"/>
    <n v="8000"/>
    <n v="3697"/>
    <n v="2.1639166892074657"/>
    <x v="3"/>
  </r>
  <r>
    <d v="2024-09-19T00:00:00"/>
    <s v="Local Transport"/>
    <x v="0"/>
    <x v="3"/>
    <n v="7000"/>
    <n v="3697"/>
    <n v="1.8934271030565324"/>
    <x v="3"/>
  </r>
  <r>
    <d v="2024-09-19T00:00:00"/>
    <s v="Local Transport"/>
    <x v="0"/>
    <x v="3"/>
    <n v="8000"/>
    <n v="3697"/>
    <n v="2.1639166892074657"/>
    <x v="3"/>
  </r>
  <r>
    <d v="2024-09-19T00:00:00"/>
    <s v="Local Transport"/>
    <x v="0"/>
    <x v="3"/>
    <n v="9000"/>
    <n v="3697"/>
    <n v="2.4344062753583988"/>
    <x v="3"/>
  </r>
  <r>
    <d v="2024-09-19T00:00:00"/>
    <s v="Local Transport"/>
    <x v="0"/>
    <x v="3"/>
    <n v="6000"/>
    <n v="3697"/>
    <n v="1.6229375169055991"/>
    <x v="3"/>
  </r>
  <r>
    <d v="2024-09-19T00:00:00"/>
    <s v="Local Transport"/>
    <x v="0"/>
    <x v="3"/>
    <n v="7000"/>
    <n v="3697"/>
    <n v="1.8934271030565324"/>
    <x v="3"/>
  </r>
  <r>
    <d v="2024-09-19T00:00:00"/>
    <s v="Local Transport"/>
    <x v="0"/>
    <x v="3"/>
    <n v="8000"/>
    <n v="3697"/>
    <n v="2.1639166892074657"/>
    <x v="3"/>
  </r>
  <r>
    <d v="2024-09-19T00:00:00"/>
    <s v="Local Transport"/>
    <x v="0"/>
    <x v="3"/>
    <n v="8000"/>
    <n v="3697"/>
    <n v="2.1639166892074657"/>
    <x v="3"/>
  </r>
  <r>
    <d v="2024-09-19T00:00:00"/>
    <s v="Breakfastn for i18"/>
    <x v="3"/>
    <x v="3"/>
    <n v="20000"/>
    <n v="3697"/>
    <n v="5.4097917230186638"/>
    <x v="3"/>
  </r>
  <r>
    <d v="2024-09-19T00:00:00"/>
    <s v="Lunch for i18"/>
    <x v="3"/>
    <x v="3"/>
    <n v="30000"/>
    <n v="3697"/>
    <n v="8.1146875845279958"/>
    <x v="3"/>
  </r>
  <r>
    <d v="2024-09-19T00:00:00"/>
    <s v="Intercity transport (Masaka/Kampala)"/>
    <x v="0"/>
    <x v="3"/>
    <n v="20000"/>
    <n v="3697"/>
    <n v="5.4097917230186638"/>
    <x v="3"/>
  </r>
  <r>
    <d v="2024-09-19T00:00:00"/>
    <s v="Local Transport"/>
    <x v="0"/>
    <x v="3"/>
    <n v="12000"/>
    <n v="3697"/>
    <n v="3.2458750338111981"/>
    <x v="3"/>
  </r>
  <r>
    <d v="2024-09-20T00:00:00"/>
    <s v="Local Transport"/>
    <x v="0"/>
    <x v="3"/>
    <n v="10000"/>
    <n v="3697"/>
    <n v="2.7048958615093319"/>
    <x v="4"/>
  </r>
  <r>
    <d v="2024-09-20T00:00:00"/>
    <s v="Intercity Transport (Kampala/masaka)"/>
    <x v="0"/>
    <x v="3"/>
    <n v="25000"/>
    <n v="3697"/>
    <n v="6.7622396537733298"/>
    <x v="4"/>
  </r>
  <r>
    <d v="2024-09-20T00:00:00"/>
    <s v="Local Transport"/>
    <x v="0"/>
    <x v="3"/>
    <n v="5000"/>
    <n v="3697"/>
    <n v="1.352447930754666"/>
    <x v="4"/>
  </r>
  <r>
    <d v="2024-09-20T00:00:00"/>
    <s v="Local Transport"/>
    <x v="0"/>
    <x v="3"/>
    <n v="30000"/>
    <n v="3697"/>
    <n v="8.1146875845279958"/>
    <x v="4"/>
  </r>
  <r>
    <d v="2024-09-20T00:00:00"/>
    <s v="Local Transport"/>
    <x v="0"/>
    <x v="3"/>
    <n v="10000"/>
    <n v="3697"/>
    <n v="2.7048958615093319"/>
    <x v="4"/>
  </r>
  <r>
    <d v="2024-09-20T00:00:00"/>
    <s v="Local Transport"/>
    <x v="0"/>
    <x v="3"/>
    <n v="10000"/>
    <n v="3697"/>
    <n v="2.7048958615093319"/>
    <x v="4"/>
  </r>
  <r>
    <d v="2024-09-20T00:00:00"/>
    <s v="Local Transport"/>
    <x v="0"/>
    <x v="3"/>
    <n v="30000"/>
    <n v="3697"/>
    <n v="8.1146875845279958"/>
    <x v="4"/>
  </r>
  <r>
    <d v="2024-09-20T00:00:00"/>
    <s v="Trust Building"/>
    <x v="4"/>
    <x v="3"/>
    <n v="10000"/>
    <n v="3697"/>
    <n v="2.7048958615093319"/>
    <x v="4"/>
  </r>
  <r>
    <d v="2024-09-20T00:00:00"/>
    <s v="Trust Building"/>
    <x v="4"/>
    <x v="3"/>
    <n v="10000"/>
    <n v="3697"/>
    <n v="2.7048958615093319"/>
    <x v="4"/>
  </r>
  <r>
    <d v="2024-09-20T00:00:00"/>
    <s v="Intercity Transport (Masaka/kampala)"/>
    <x v="0"/>
    <x v="3"/>
    <n v="25000"/>
    <n v="3697"/>
    <n v="6.7622396537733298"/>
    <x v="4"/>
  </r>
  <r>
    <d v="2024-09-20T00:00:00"/>
    <s v="Local Transport"/>
    <x v="0"/>
    <x v="3"/>
    <n v="10000"/>
    <n v="3697"/>
    <n v="2.7048958615093319"/>
    <x v="4"/>
  </r>
  <r>
    <d v="2024-09-20T00:00:00"/>
    <s v="Airtme for Raff"/>
    <x v="2"/>
    <x v="1"/>
    <n v="20000"/>
    <n v="3697"/>
    <n v="5.4097917230186638"/>
    <x v="7"/>
  </r>
  <r>
    <d v="2024-09-20T00:00:00"/>
    <s v="Local Transport"/>
    <x v="0"/>
    <x v="1"/>
    <n v="15000"/>
    <n v="3697"/>
    <n v="4.0573437922639979"/>
    <x v="1"/>
  </r>
  <r>
    <d v="2024-09-20T00:00:00"/>
    <s v="Local Transport"/>
    <x v="0"/>
    <x v="1"/>
    <n v="15000"/>
    <n v="3697"/>
    <n v="4.0573437922639979"/>
    <x v="1"/>
  </r>
  <r>
    <d v="2024-09-20T00:00:00"/>
    <s v="Local Transport"/>
    <x v="0"/>
    <x v="1"/>
    <n v="25000"/>
    <n v="3697"/>
    <n v="6.7622396537733298"/>
    <x v="7"/>
  </r>
  <r>
    <d v="2024-09-20T00:00:00"/>
    <s v="Local Transport"/>
    <x v="0"/>
    <x v="1"/>
    <n v="25000"/>
    <n v="3697"/>
    <n v="6.7622396537733298"/>
    <x v="7"/>
  </r>
  <r>
    <d v="2024-09-20T00:00:00"/>
    <s v="Printing of mobile data for Rebecca"/>
    <x v="5"/>
    <x v="2"/>
    <n v="60000"/>
    <n v="3697"/>
    <n v="16.229375169055992"/>
    <x v="0"/>
  </r>
  <r>
    <d v="2024-09-20T00:00:00"/>
    <s v="MM transfer charges"/>
    <x v="6"/>
    <x v="2"/>
    <n v="1000"/>
    <n v="3697"/>
    <n v="0.27048958615093321"/>
    <x v="0"/>
  </r>
  <r>
    <d v="2024-09-20T00:00:00"/>
    <s v="Printing  of call logs "/>
    <x v="5"/>
    <x v="2"/>
    <n v="150000"/>
    <n v="3697"/>
    <n v="40.573437922639975"/>
    <x v="0"/>
  </r>
  <r>
    <d v="2024-09-20T00:00:00"/>
    <s v="MM transfer charges"/>
    <x v="6"/>
    <x v="2"/>
    <n v="1000"/>
    <n v="3697"/>
    <n v="0.27048958615093321"/>
    <x v="0"/>
  </r>
  <r>
    <d v="2024-09-20T00:00:00"/>
    <s v="1 packet of roast coffee"/>
    <x v="5"/>
    <x v="2"/>
    <n v="15000"/>
    <n v="3697"/>
    <n v="4.0573437922639979"/>
    <x v="0"/>
  </r>
  <r>
    <d v="2024-09-20T00:00:00"/>
    <s v="1 packet dark roast coffee"/>
    <x v="5"/>
    <x v="2"/>
    <n v="13000"/>
    <n v="3697"/>
    <n v="3.5163646199621317"/>
    <x v="0"/>
  </r>
  <r>
    <d v="2024-09-20T00:00:00"/>
    <s v="1packed medium roast coffee"/>
    <x v="5"/>
    <x v="2"/>
    <n v="13000"/>
    <n v="3697"/>
    <n v="3.5163646199621317"/>
    <x v="0"/>
  </r>
  <r>
    <d v="2024-09-20T00:00:00"/>
    <s v="12 tins of soya roast cup"/>
    <x v="5"/>
    <x v="2"/>
    <n v="8000"/>
    <n v="3697"/>
    <n v="2.1639166892074657"/>
    <x v="0"/>
  </r>
  <r>
    <d v="2024-09-20T00:00:00"/>
    <s v="1 tin of cloves"/>
    <x v="5"/>
    <x v="2"/>
    <n v="18000"/>
    <n v="3697"/>
    <n v="4.8688125507167976"/>
    <x v="0"/>
  </r>
  <r>
    <d v="2024-09-20T00:00:00"/>
    <s v="kitchen towels/rolls"/>
    <x v="5"/>
    <x v="2"/>
    <n v="24000"/>
    <n v="3697"/>
    <n v="6.4917500676223963"/>
    <x v="0"/>
  </r>
  <r>
    <d v="2024-09-20T00:00:00"/>
    <s v="1 tin of cloves"/>
    <x v="5"/>
    <x v="2"/>
    <n v="18000"/>
    <n v="3697"/>
    <n v="4.8688125507167976"/>
    <x v="0"/>
  </r>
  <r>
    <d v="2024-09-20T00:00:00"/>
    <s v="African coffee during meeting"/>
    <x v="3"/>
    <x v="0"/>
    <n v="10000"/>
    <n v="3697"/>
    <n v="2.7048958615093319"/>
    <x v="0"/>
  </r>
  <r>
    <d v="2024-09-20T00:00:00"/>
    <s v="Breakfast for Lydia during interviews"/>
    <x v="3"/>
    <x v="0"/>
    <n v="5000"/>
    <n v="3697"/>
    <n v="1.352447930754666"/>
    <x v="0"/>
  </r>
  <r>
    <d v="2024-09-20T00:00:00"/>
    <s v="August Lydia's PAYE"/>
    <x v="7"/>
    <x v="0"/>
    <n v="2002000"/>
    <n v="3697"/>
    <n v="541.5201514741683"/>
    <x v="6"/>
  </r>
  <r>
    <d v="2024-09-20T00:00:00"/>
    <s v="August Grace's PAYE"/>
    <x v="7"/>
    <x v="1"/>
    <n v="549085"/>
    <n v="3697"/>
    <n v="148.52177441168516"/>
    <x v="6"/>
  </r>
  <r>
    <d v="2024-09-20T00:00:00"/>
    <s v="August Lydia's NSSF"/>
    <x v="7"/>
    <x v="0"/>
    <n v="1050000"/>
    <n v="3697"/>
    <n v="284.01406545847988"/>
    <x v="6"/>
  </r>
  <r>
    <d v="2024-09-20T00:00:00"/>
    <s v="August Grace's |NSSF"/>
    <x v="7"/>
    <x v="1"/>
    <n v="323543"/>
    <n v="3697"/>
    <n v="87.515012172031376"/>
    <x v="6"/>
  </r>
  <r>
    <d v="2024-09-21T00:00:00"/>
    <s v="Local Transport"/>
    <x v="0"/>
    <x v="1"/>
    <n v="15000"/>
    <n v="3697"/>
    <n v="4.0573437922639979"/>
    <x v="1"/>
  </r>
  <r>
    <d v="2024-09-21T00:00:00"/>
    <s v="Local Transport"/>
    <x v="0"/>
    <x v="1"/>
    <n v="15000"/>
    <n v="3697"/>
    <n v="4.0573437922639979"/>
    <x v="1"/>
  </r>
  <r>
    <d v="2024-09-21T00:00:00"/>
    <s v="Local Transport"/>
    <x v="0"/>
    <x v="1"/>
    <n v="25000"/>
    <n v="3697"/>
    <n v="6.7622396537733298"/>
    <x v="7"/>
  </r>
  <r>
    <d v="2024-09-21T00:00:00"/>
    <s v="Local Transport"/>
    <x v="0"/>
    <x v="1"/>
    <n v="25000"/>
    <n v="3697"/>
    <n v="6.7622396537733298"/>
    <x v="7"/>
  </r>
  <r>
    <d v="2024-09-21T00:00:00"/>
    <s v="Lydia's home internet monthly subscription"/>
    <x v="11"/>
    <x v="0"/>
    <n v="75000"/>
    <n v="3697"/>
    <n v="20.286718961319988"/>
    <x v="0"/>
  </r>
  <r>
    <d v="2024-09-23T00:00:00"/>
    <s v="2018-2021 audit fees to RONA chq:388"/>
    <x v="10"/>
    <x v="2"/>
    <n v="4500000"/>
    <n v="3697"/>
    <n v="1217.2031376791992"/>
    <x v="6"/>
  </r>
  <r>
    <d v="2024-09-23T00:00:00"/>
    <s v="Cheque withdraw charges"/>
    <x v="1"/>
    <x v="2"/>
    <n v="3000"/>
    <n v="3697"/>
    <n v="0.81146875845279953"/>
    <x v="6"/>
  </r>
  <r>
    <d v="2024-09-23T00:00:00"/>
    <s v="Local Transport"/>
    <x v="0"/>
    <x v="1"/>
    <n v="15000"/>
    <n v="3697"/>
    <n v="4.0573437922639979"/>
    <x v="1"/>
  </r>
  <r>
    <d v="2024-09-23T00:00:00"/>
    <s v="Local Transport"/>
    <x v="0"/>
    <x v="1"/>
    <n v="10000"/>
    <n v="3697"/>
    <n v="2.7048958615093319"/>
    <x v="1"/>
  </r>
  <r>
    <d v="2024-09-23T00:00:00"/>
    <s v="Local Transport"/>
    <x v="0"/>
    <x v="1"/>
    <n v="10000"/>
    <n v="3697"/>
    <n v="2.7048958615093319"/>
    <x v="1"/>
  </r>
  <r>
    <d v="2024-09-23T00:00:00"/>
    <s v="Local Transport"/>
    <x v="0"/>
    <x v="1"/>
    <n v="15000"/>
    <n v="3697"/>
    <n v="4.0573437922639979"/>
    <x v="1"/>
  </r>
  <r>
    <d v="2024-09-23T00:00:00"/>
    <s v="Local Transport"/>
    <x v="0"/>
    <x v="1"/>
    <n v="25000"/>
    <n v="3697"/>
    <n v="6.7622396537733298"/>
    <x v="7"/>
  </r>
  <r>
    <d v="2024-09-23T00:00:00"/>
    <s v="Local Transport"/>
    <x v="0"/>
    <x v="1"/>
    <n v="13000"/>
    <n v="3697"/>
    <n v="3.5163646199621317"/>
    <x v="7"/>
  </r>
  <r>
    <d v="2024-09-23T00:00:00"/>
    <s v="Local Transport"/>
    <x v="0"/>
    <x v="1"/>
    <n v="5000"/>
    <n v="3697"/>
    <n v="1.352447930754666"/>
    <x v="7"/>
  </r>
  <r>
    <d v="2024-09-23T00:00:00"/>
    <s v="Local Transport"/>
    <x v="0"/>
    <x v="1"/>
    <n v="4000"/>
    <n v="3697"/>
    <n v="1.0819583446037329"/>
    <x v="7"/>
  </r>
  <r>
    <d v="2024-09-23T00:00:00"/>
    <s v="Local Transport"/>
    <x v="0"/>
    <x v="1"/>
    <n v="2000"/>
    <n v="3697"/>
    <n v="0.54097917230186643"/>
    <x v="7"/>
  </r>
  <r>
    <d v="2024-09-23T00:00:00"/>
    <s v="Local Transport"/>
    <x v="0"/>
    <x v="1"/>
    <n v="2000"/>
    <n v="3697"/>
    <n v="0.54097917230186643"/>
    <x v="7"/>
  </r>
  <r>
    <d v="2024-09-23T00:00:00"/>
    <s v="Local Transport"/>
    <x v="0"/>
    <x v="1"/>
    <n v="3000"/>
    <n v="3697"/>
    <n v="0.81146875845279953"/>
    <x v="7"/>
  </r>
  <r>
    <d v="2024-09-23T00:00:00"/>
    <s v="Local Transport"/>
    <x v="0"/>
    <x v="1"/>
    <n v="18000"/>
    <n v="3697"/>
    <n v="4.8688125507167976"/>
    <x v="7"/>
  </r>
  <r>
    <d v="2024-09-23T00:00:00"/>
    <s v="Local Transport"/>
    <x v="0"/>
    <x v="1"/>
    <n v="25000"/>
    <n v="3697"/>
    <n v="6.7622396537733298"/>
    <x v="8"/>
  </r>
  <r>
    <d v="2024-09-23T00:00:00"/>
    <s v="Local Transport"/>
    <x v="0"/>
    <x v="1"/>
    <n v="25000"/>
    <n v="3697"/>
    <n v="6.7622396537733298"/>
    <x v="8"/>
  </r>
  <r>
    <d v="2024-09-23T00:00:00"/>
    <s v="Local Transport"/>
    <x v="0"/>
    <x v="3"/>
    <n v="4000"/>
    <n v="3697"/>
    <n v="1.0819583446037329"/>
    <x v="3"/>
  </r>
  <r>
    <d v="2024-09-23T00:00:00"/>
    <s v="Local Transport"/>
    <x v="0"/>
    <x v="3"/>
    <n v="10000"/>
    <n v="3697"/>
    <n v="2.7048958615093319"/>
    <x v="3"/>
  </r>
  <r>
    <d v="2024-09-23T00:00:00"/>
    <s v="Local Transport"/>
    <x v="0"/>
    <x v="3"/>
    <n v="12000"/>
    <n v="3697"/>
    <n v="3.2458750338111981"/>
    <x v="3"/>
  </r>
  <r>
    <d v="2024-09-23T00:00:00"/>
    <s v="Local Transport"/>
    <x v="0"/>
    <x v="3"/>
    <n v="10000"/>
    <n v="3697"/>
    <n v="2.7048958615093319"/>
    <x v="3"/>
  </r>
  <r>
    <d v="2024-09-23T00:00:00"/>
    <s v="Trust Building"/>
    <x v="4"/>
    <x v="3"/>
    <n v="10000"/>
    <n v="3697"/>
    <n v="2.7048958615093319"/>
    <x v="3"/>
  </r>
  <r>
    <d v="2024-09-23T00:00:00"/>
    <s v="Airtime for Rebecca"/>
    <x v="2"/>
    <x v="0"/>
    <n v="50000"/>
    <n v="3697"/>
    <n v="13.52447930754666"/>
    <x v="9"/>
  </r>
  <r>
    <d v="2024-09-23T00:00:00"/>
    <s v="Airtime for Lydia"/>
    <x v="2"/>
    <x v="0"/>
    <n v="50000"/>
    <n v="3697"/>
    <n v="13.52447930754666"/>
    <x v="0"/>
  </r>
  <r>
    <d v="2024-09-23T00:00:00"/>
    <s v="Airtime for Judith"/>
    <x v="2"/>
    <x v="1"/>
    <n v="20000"/>
    <n v="3697"/>
    <n v="5.4097917230186638"/>
    <x v="8"/>
  </r>
  <r>
    <d v="2024-09-23T00:00:00"/>
    <s v="Airtime for Ashiraf"/>
    <x v="2"/>
    <x v="1"/>
    <n v="20000"/>
    <n v="3697"/>
    <n v="5.4097917230186638"/>
    <x v="1"/>
  </r>
  <r>
    <d v="2024-09-23T00:00:00"/>
    <s v="Airtime for Raff"/>
    <x v="2"/>
    <x v="1"/>
    <n v="20000"/>
    <n v="3697"/>
    <n v="5.4097917230186638"/>
    <x v="7"/>
  </r>
  <r>
    <d v="2024-09-23T00:00:00"/>
    <s v="Airtime for i18"/>
    <x v="2"/>
    <x v="3"/>
    <n v="25000"/>
    <n v="3697"/>
    <n v="6.7622396537733298"/>
    <x v="3"/>
  </r>
  <r>
    <d v="2024-09-23T00:00:00"/>
    <s v="Airtime for i07"/>
    <x v="2"/>
    <x v="3"/>
    <n v="25000"/>
    <n v="3697"/>
    <n v="6.7622396537733298"/>
    <x v="4"/>
  </r>
  <r>
    <d v="2024-09-23T00:00:00"/>
    <s v="Hire of curb to mukono for 1 day"/>
    <x v="0"/>
    <x v="0"/>
    <n v="200000"/>
    <n v="3697"/>
    <n v="54.097917230186638"/>
    <x v="0"/>
  </r>
  <r>
    <d v="2024-09-23T00:00:00"/>
    <s v="7 sackets of milk"/>
    <x v="5"/>
    <x v="2"/>
    <n v="72000"/>
    <n v="3697"/>
    <n v="19.475250202867191"/>
    <x v="0"/>
  </r>
  <r>
    <d v="2024-09-23T00:00:00"/>
    <s v="4kgs of sugar"/>
    <x v="5"/>
    <x v="2"/>
    <n v="17200"/>
    <n v="3697"/>
    <n v="4.6524208817960506"/>
    <x v="0"/>
  </r>
  <r>
    <d v="2024-09-23T00:00:00"/>
    <s v="Repairs &amp; mainteance on new office computer"/>
    <x v="10"/>
    <x v="2"/>
    <n v="160000"/>
    <n v="3697"/>
    <n v="43.278333784149311"/>
    <x v="0"/>
  </r>
  <r>
    <d v="2024-09-23T00:00:00"/>
    <s v="Repairs &amp; mainteance on new office computer"/>
    <x v="12"/>
    <x v="2"/>
    <n v="90000"/>
    <n v="3697"/>
    <n v="24.344062753583987"/>
    <x v="0"/>
  </r>
  <r>
    <d v="2024-09-23T00:00:00"/>
    <s v="Sept-Oct internet subscription"/>
    <x v="11"/>
    <x v="2"/>
    <n v="319000"/>
    <n v="3697"/>
    <n v="86.286177982147692"/>
    <x v="0"/>
  </r>
  <r>
    <d v="2024-09-24T00:00:00"/>
    <s v="Local Transport"/>
    <x v="0"/>
    <x v="3"/>
    <n v="10000"/>
    <n v="3697"/>
    <n v="2.7048958615093319"/>
    <x v="3"/>
  </r>
  <r>
    <d v="2024-09-24T00:00:00"/>
    <s v="Local Transport"/>
    <x v="0"/>
    <x v="3"/>
    <n v="8000"/>
    <n v="3697"/>
    <n v="2.1639166892074657"/>
    <x v="3"/>
  </r>
  <r>
    <d v="2024-09-24T00:00:00"/>
    <s v="Local Transport"/>
    <x v="0"/>
    <x v="3"/>
    <n v="6000"/>
    <n v="3697"/>
    <n v="1.6229375169055991"/>
    <x v="3"/>
  </r>
  <r>
    <d v="2024-09-24T00:00:00"/>
    <s v="Local Transport"/>
    <x v="0"/>
    <x v="3"/>
    <n v="8000"/>
    <n v="3697"/>
    <n v="2.1639166892074657"/>
    <x v="3"/>
  </r>
  <r>
    <d v="2024-09-24T00:00:00"/>
    <s v="Local Transport"/>
    <x v="0"/>
    <x v="3"/>
    <n v="10000"/>
    <n v="3697"/>
    <n v="2.7048958615093319"/>
    <x v="3"/>
  </r>
  <r>
    <d v="2024-09-24T00:00:00"/>
    <s v="Local Transport"/>
    <x v="0"/>
    <x v="3"/>
    <n v="10000"/>
    <n v="3697"/>
    <n v="2.7048958615093319"/>
    <x v="3"/>
  </r>
  <r>
    <d v="2024-09-24T00:00:00"/>
    <s v="Local Transport"/>
    <x v="0"/>
    <x v="0"/>
    <n v="7000"/>
    <n v="3697"/>
    <n v="1.8934271030565324"/>
    <x v="0"/>
  </r>
  <r>
    <d v="2024-09-24T00:00:00"/>
    <s v="Local Transport"/>
    <x v="0"/>
    <x v="0"/>
    <n v="5000"/>
    <n v="3697"/>
    <n v="1.352447930754666"/>
    <x v="0"/>
  </r>
  <r>
    <d v="2024-09-24T00:00:00"/>
    <s v="Local Transport"/>
    <x v="0"/>
    <x v="0"/>
    <n v="8000"/>
    <n v="3697"/>
    <n v="2.1639166892074657"/>
    <x v="0"/>
  </r>
  <r>
    <d v="2024-09-24T00:00:00"/>
    <s v="Local Transport"/>
    <x v="0"/>
    <x v="1"/>
    <n v="15000"/>
    <n v="3697"/>
    <n v="4.0573437922639979"/>
    <x v="1"/>
  </r>
  <r>
    <d v="2024-09-24T00:00:00"/>
    <s v="Local Transport"/>
    <x v="0"/>
    <x v="1"/>
    <n v="17000"/>
    <n v="3697"/>
    <n v="4.5983229645658641"/>
    <x v="1"/>
  </r>
  <r>
    <d v="2024-09-24T00:00:00"/>
    <s v="Local Transport"/>
    <x v="0"/>
    <x v="1"/>
    <n v="17000"/>
    <n v="3697"/>
    <n v="4.5983229645658641"/>
    <x v="1"/>
  </r>
  <r>
    <d v="2024-09-24T00:00:00"/>
    <s v="Local Transport"/>
    <x v="0"/>
    <x v="1"/>
    <n v="15000"/>
    <n v="3697"/>
    <n v="4.0573437922639979"/>
    <x v="1"/>
  </r>
  <r>
    <d v="2024-09-24T00:00:00"/>
    <s v="Local Transport"/>
    <x v="0"/>
    <x v="1"/>
    <n v="12000"/>
    <n v="3697"/>
    <n v="3.2458750338111981"/>
    <x v="1"/>
  </r>
  <r>
    <d v="2024-09-24T00:00:00"/>
    <s v="Local Transport"/>
    <x v="0"/>
    <x v="1"/>
    <n v="8000"/>
    <n v="3697"/>
    <n v="2.1639166892074657"/>
    <x v="1"/>
  </r>
  <r>
    <d v="2024-09-24T00:00:00"/>
    <s v="Local Transport"/>
    <x v="0"/>
    <x v="1"/>
    <n v="28000"/>
    <n v="3697"/>
    <n v="7.5737084122261296"/>
    <x v="1"/>
  </r>
  <r>
    <d v="2024-09-24T00:00:00"/>
    <s v="Local Transport"/>
    <x v="0"/>
    <x v="1"/>
    <n v="25000"/>
    <n v="3697"/>
    <n v="6.7622396537733298"/>
    <x v="7"/>
  </r>
  <r>
    <d v="2024-09-24T00:00:00"/>
    <s v="Local Transport"/>
    <x v="0"/>
    <x v="1"/>
    <n v="15000"/>
    <n v="3697"/>
    <n v="4.0573437922639979"/>
    <x v="7"/>
  </r>
  <r>
    <d v="2024-09-24T00:00:00"/>
    <s v="Local Transport"/>
    <x v="0"/>
    <x v="1"/>
    <n v="3000"/>
    <n v="3697"/>
    <n v="0.81146875845279953"/>
    <x v="7"/>
  </r>
  <r>
    <d v="2024-09-24T00:00:00"/>
    <s v="Local Transport"/>
    <x v="0"/>
    <x v="1"/>
    <n v="5000"/>
    <n v="3697"/>
    <n v="1.352447930754666"/>
    <x v="7"/>
  </r>
  <r>
    <d v="2024-09-24T00:00:00"/>
    <s v="Local Transport"/>
    <x v="0"/>
    <x v="1"/>
    <n v="5000"/>
    <n v="3697"/>
    <n v="1.352447930754666"/>
    <x v="7"/>
  </r>
  <r>
    <d v="2024-09-24T00:00:00"/>
    <s v="Local Transport"/>
    <x v="0"/>
    <x v="1"/>
    <n v="5000"/>
    <n v="3697"/>
    <n v="1.352447930754666"/>
    <x v="7"/>
  </r>
  <r>
    <d v="2024-09-24T00:00:00"/>
    <s v="Local Transport"/>
    <x v="0"/>
    <x v="1"/>
    <n v="3000"/>
    <n v="3697"/>
    <n v="0.81146875845279953"/>
    <x v="7"/>
  </r>
  <r>
    <d v="2024-09-24T00:00:00"/>
    <s v="Local Transport"/>
    <x v="0"/>
    <x v="1"/>
    <n v="5000"/>
    <n v="3697"/>
    <n v="1.352447930754666"/>
    <x v="7"/>
  </r>
  <r>
    <d v="2024-09-24T00:00:00"/>
    <s v="Local Transport"/>
    <x v="0"/>
    <x v="1"/>
    <n v="5000"/>
    <n v="3697"/>
    <n v="1.352447930754666"/>
    <x v="7"/>
  </r>
  <r>
    <d v="2024-09-24T00:00:00"/>
    <s v="Local Transport"/>
    <x v="0"/>
    <x v="1"/>
    <n v="7000"/>
    <n v="3697"/>
    <n v="1.8934271030565324"/>
    <x v="7"/>
  </r>
  <r>
    <d v="2024-09-24T00:00:00"/>
    <s v="Local Transport"/>
    <x v="0"/>
    <x v="1"/>
    <n v="8000"/>
    <n v="3697"/>
    <n v="2.1639166892074657"/>
    <x v="7"/>
  </r>
  <r>
    <d v="2024-09-24T00:00:00"/>
    <s v="Local Transport"/>
    <x v="0"/>
    <x v="1"/>
    <n v="23000"/>
    <n v="3697"/>
    <n v="6.2212604814714636"/>
    <x v="7"/>
  </r>
  <r>
    <d v="2024-09-24T00:00:00"/>
    <s v="Compound slashing and maintenance"/>
    <x v="10"/>
    <x v="2"/>
    <n v="90000"/>
    <n v="3697"/>
    <n v="24.344062753583987"/>
    <x v="0"/>
  </r>
  <r>
    <d v="2024-09-24T00:00:00"/>
    <s v="Local Transport"/>
    <x v="0"/>
    <x v="1"/>
    <n v="25000"/>
    <n v="3697"/>
    <n v="6.7622396537733298"/>
    <x v="8"/>
  </r>
  <r>
    <d v="2024-09-24T00:00:00"/>
    <s v="Local Transport"/>
    <x v="0"/>
    <x v="1"/>
    <n v="25000"/>
    <n v="3697"/>
    <n v="6.7622396537733298"/>
    <x v="8"/>
  </r>
  <r>
    <d v="2024-09-25T00:00:00"/>
    <s v="Local Transport"/>
    <x v="0"/>
    <x v="3"/>
    <n v="14000"/>
    <n v="3697"/>
    <n v="3.7868542061130648"/>
    <x v="3"/>
  </r>
  <r>
    <d v="2024-09-25T00:00:00"/>
    <s v="Local Transport"/>
    <x v="0"/>
    <x v="3"/>
    <n v="18000"/>
    <n v="3697"/>
    <n v="4.8688125507167976"/>
    <x v="3"/>
  </r>
  <r>
    <d v="2024-09-25T00:00:00"/>
    <s v="Local Transport"/>
    <x v="0"/>
    <x v="3"/>
    <n v="16000"/>
    <n v="3697"/>
    <n v="4.3278333784149314"/>
    <x v="3"/>
  </r>
  <r>
    <d v="2024-09-25T00:00:00"/>
    <s v="Local Transport"/>
    <x v="0"/>
    <x v="3"/>
    <n v="12000"/>
    <n v="3697"/>
    <n v="3.2458750338111981"/>
    <x v="3"/>
  </r>
  <r>
    <d v="2024-09-25T00:00:00"/>
    <s v="Local Transport"/>
    <x v="0"/>
    <x v="3"/>
    <n v="10000"/>
    <n v="3697"/>
    <n v="2.7048958615093319"/>
    <x v="3"/>
  </r>
  <r>
    <d v="2024-09-25T00:00:00"/>
    <s v="Local Transport"/>
    <x v="0"/>
    <x v="1"/>
    <n v="25000"/>
    <n v="3697"/>
    <n v="6.7622396537733298"/>
    <x v="7"/>
  </r>
  <r>
    <d v="2024-09-25T00:00:00"/>
    <s v="Local Transport"/>
    <x v="0"/>
    <x v="1"/>
    <n v="15000"/>
    <n v="3697"/>
    <n v="4.0573437922639979"/>
    <x v="7"/>
  </r>
  <r>
    <d v="2024-09-25T00:00:00"/>
    <s v="Local Transport"/>
    <x v="0"/>
    <x v="1"/>
    <n v="5000"/>
    <n v="3697"/>
    <n v="1.352447930754666"/>
    <x v="7"/>
  </r>
  <r>
    <d v="2024-09-25T00:00:00"/>
    <s v="Local Transport"/>
    <x v="0"/>
    <x v="1"/>
    <n v="6000"/>
    <n v="3697"/>
    <n v="1.6229375169055991"/>
    <x v="7"/>
  </r>
  <r>
    <d v="2024-09-25T00:00:00"/>
    <s v="Local Transport"/>
    <x v="0"/>
    <x v="1"/>
    <n v="4000"/>
    <n v="3697"/>
    <n v="1.0819583446037329"/>
    <x v="7"/>
  </r>
  <r>
    <d v="2024-09-25T00:00:00"/>
    <s v="Local Transport"/>
    <x v="0"/>
    <x v="1"/>
    <n v="5000"/>
    <n v="3697"/>
    <n v="1.352447930754666"/>
    <x v="7"/>
  </r>
  <r>
    <d v="2024-09-25T00:00:00"/>
    <s v="Local Transport"/>
    <x v="0"/>
    <x v="1"/>
    <n v="6000"/>
    <n v="3697"/>
    <n v="1.6229375169055991"/>
    <x v="7"/>
  </r>
  <r>
    <d v="2024-09-25T00:00:00"/>
    <s v="Local Transport"/>
    <x v="0"/>
    <x v="1"/>
    <n v="5000"/>
    <n v="3697"/>
    <n v="1.352447930754666"/>
    <x v="7"/>
  </r>
  <r>
    <d v="2024-09-25T00:00:00"/>
    <s v="Local Transport"/>
    <x v="0"/>
    <x v="1"/>
    <n v="5000"/>
    <n v="3697"/>
    <n v="1.352447930754666"/>
    <x v="7"/>
  </r>
  <r>
    <d v="2024-09-25T00:00:00"/>
    <s v="Local Transport"/>
    <x v="0"/>
    <x v="1"/>
    <n v="18000"/>
    <n v="3697"/>
    <n v="4.8688125507167976"/>
    <x v="7"/>
  </r>
  <r>
    <d v="2024-09-25T00:00:00"/>
    <s v="Local Transport"/>
    <x v="0"/>
    <x v="1"/>
    <n v="15000"/>
    <n v="3697"/>
    <n v="4.0573437922639979"/>
    <x v="1"/>
  </r>
  <r>
    <d v="2024-09-25T00:00:00"/>
    <s v="Local Transport"/>
    <x v="0"/>
    <x v="1"/>
    <n v="9000"/>
    <n v="3697"/>
    <n v="2.4344062753583988"/>
    <x v="1"/>
  </r>
  <r>
    <d v="2024-09-25T00:00:00"/>
    <s v="Local Transport"/>
    <x v="0"/>
    <x v="1"/>
    <n v="10000"/>
    <n v="3697"/>
    <n v="2.7048958615093319"/>
    <x v="1"/>
  </r>
  <r>
    <d v="2024-09-25T00:00:00"/>
    <s v="Local Transport"/>
    <x v="0"/>
    <x v="1"/>
    <n v="12000"/>
    <n v="3697"/>
    <n v="3.2458750338111981"/>
    <x v="1"/>
  </r>
  <r>
    <d v="2024-09-25T00:00:00"/>
    <s v="Local Transport"/>
    <x v="0"/>
    <x v="1"/>
    <n v="8000"/>
    <n v="3697"/>
    <n v="2.1639166892074657"/>
    <x v="1"/>
  </r>
  <r>
    <d v="2024-09-25T00:00:00"/>
    <s v="Local Transport"/>
    <x v="0"/>
    <x v="1"/>
    <n v="18000"/>
    <n v="3697"/>
    <n v="4.8688125507167976"/>
    <x v="1"/>
  </r>
  <r>
    <d v="2024-09-25T00:00:00"/>
    <s v="Local Transport"/>
    <x v="0"/>
    <x v="1"/>
    <n v="25000"/>
    <n v="3697"/>
    <n v="6.7622396537733298"/>
    <x v="8"/>
  </r>
  <r>
    <d v="2024-09-25T00:00:00"/>
    <s v="Local Transport"/>
    <x v="0"/>
    <x v="1"/>
    <n v="25000"/>
    <n v="3697"/>
    <n v="6.7622396537733298"/>
    <x v="8"/>
  </r>
  <r>
    <d v="2024-09-26T00:00:00"/>
    <s v="Local Transport"/>
    <x v="0"/>
    <x v="3"/>
    <n v="20000"/>
    <n v="3697"/>
    <n v="5.4097917230186638"/>
    <x v="3"/>
  </r>
  <r>
    <d v="2024-09-26T00:00:00"/>
    <s v="Local Transport"/>
    <x v="0"/>
    <x v="3"/>
    <n v="15000"/>
    <n v="3697"/>
    <n v="4.0573437922639979"/>
    <x v="3"/>
  </r>
  <r>
    <d v="2024-09-26T00:00:00"/>
    <s v="Local Transport"/>
    <x v="0"/>
    <x v="3"/>
    <n v="10000"/>
    <n v="3697"/>
    <n v="2.7048958615093319"/>
    <x v="3"/>
  </r>
  <r>
    <d v="2024-09-26T00:00:00"/>
    <s v="Local Transport"/>
    <x v="0"/>
    <x v="3"/>
    <n v="15000"/>
    <n v="3697"/>
    <n v="4.0573437922639979"/>
    <x v="3"/>
  </r>
  <r>
    <d v="2024-09-26T00:00:00"/>
    <s v="Local Transport"/>
    <x v="0"/>
    <x v="1"/>
    <n v="25000"/>
    <n v="3697"/>
    <n v="6.7622396537733298"/>
    <x v="7"/>
  </r>
  <r>
    <d v="2024-09-26T00:00:00"/>
    <s v="Local Transport"/>
    <x v="0"/>
    <x v="1"/>
    <n v="20000"/>
    <n v="3697"/>
    <n v="5.4097917230186638"/>
    <x v="7"/>
  </r>
  <r>
    <d v="2024-09-26T00:00:00"/>
    <s v="Local Transport"/>
    <x v="0"/>
    <x v="1"/>
    <n v="5000"/>
    <n v="3697"/>
    <n v="1.352447930754666"/>
    <x v="7"/>
  </r>
  <r>
    <d v="2024-09-26T00:00:00"/>
    <s v="Local Transport"/>
    <x v="0"/>
    <x v="1"/>
    <n v="5000"/>
    <n v="3697"/>
    <n v="1.352447930754666"/>
    <x v="7"/>
  </r>
  <r>
    <d v="2024-09-26T00:00:00"/>
    <s v="Local Transport"/>
    <x v="0"/>
    <x v="1"/>
    <n v="5000"/>
    <n v="3697"/>
    <n v="1.352447930754666"/>
    <x v="7"/>
  </r>
  <r>
    <d v="2024-09-26T00:00:00"/>
    <s v="Local Transport"/>
    <x v="0"/>
    <x v="1"/>
    <n v="5000"/>
    <n v="3697"/>
    <n v="1.352447930754666"/>
    <x v="7"/>
  </r>
  <r>
    <d v="2024-09-26T00:00:00"/>
    <s v="Local Transport"/>
    <x v="0"/>
    <x v="1"/>
    <n v="5000"/>
    <n v="3697"/>
    <n v="1.352447930754666"/>
    <x v="7"/>
  </r>
  <r>
    <d v="2024-09-26T00:00:00"/>
    <s v="Local Transport"/>
    <x v="0"/>
    <x v="1"/>
    <n v="5000"/>
    <n v="3697"/>
    <n v="1.352447930754666"/>
    <x v="7"/>
  </r>
  <r>
    <d v="2024-09-26T00:00:00"/>
    <s v="Local Transport"/>
    <x v="0"/>
    <x v="1"/>
    <n v="5000"/>
    <n v="3697"/>
    <n v="1.352447930754666"/>
    <x v="7"/>
  </r>
  <r>
    <d v="2024-09-26T00:00:00"/>
    <s v="Local Transport"/>
    <x v="0"/>
    <x v="1"/>
    <n v="5000"/>
    <n v="3697"/>
    <n v="1.352447930754666"/>
    <x v="7"/>
  </r>
  <r>
    <d v="2024-09-26T00:00:00"/>
    <s v="Local Transport"/>
    <x v="0"/>
    <x v="1"/>
    <n v="20000"/>
    <n v="3697"/>
    <n v="5.4097917230186638"/>
    <x v="7"/>
  </r>
  <r>
    <d v="2024-09-26T00:00:00"/>
    <s v="Local Transport"/>
    <x v="0"/>
    <x v="1"/>
    <n v="25000"/>
    <n v="3697"/>
    <n v="6.7622396537733298"/>
    <x v="8"/>
  </r>
  <r>
    <d v="2024-09-26T00:00:00"/>
    <s v="Local Transport"/>
    <x v="0"/>
    <x v="1"/>
    <n v="10000"/>
    <n v="3697"/>
    <n v="2.7048958615093319"/>
    <x v="8"/>
  </r>
  <r>
    <d v="2024-09-26T00:00:00"/>
    <s v="Local Transport"/>
    <x v="0"/>
    <x v="1"/>
    <n v="30000"/>
    <n v="3697"/>
    <n v="8.1146875845279958"/>
    <x v="8"/>
  </r>
  <r>
    <d v="2024-09-26T00:00:00"/>
    <s v="Local Transport"/>
    <x v="0"/>
    <x v="1"/>
    <n v="15000"/>
    <n v="3697"/>
    <n v="4.0573437922639979"/>
    <x v="1"/>
  </r>
  <r>
    <d v="2024-09-26T00:00:00"/>
    <s v="Local Transport"/>
    <x v="0"/>
    <x v="1"/>
    <n v="16000"/>
    <n v="3697"/>
    <n v="4.3278333784149314"/>
    <x v="1"/>
  </r>
  <r>
    <d v="2024-09-26T00:00:00"/>
    <s v="Local Transport"/>
    <x v="0"/>
    <x v="1"/>
    <n v="9000"/>
    <n v="3697"/>
    <n v="2.4344062753583988"/>
    <x v="1"/>
  </r>
  <r>
    <d v="2024-09-26T00:00:00"/>
    <s v="Local Transport"/>
    <x v="0"/>
    <x v="1"/>
    <n v="8000"/>
    <n v="3697"/>
    <n v="2.1639166892074657"/>
    <x v="1"/>
  </r>
  <r>
    <d v="2024-09-26T00:00:00"/>
    <s v="Local Transport"/>
    <x v="0"/>
    <x v="1"/>
    <n v="8000"/>
    <n v="3697"/>
    <n v="2.1639166892074657"/>
    <x v="1"/>
  </r>
  <r>
    <d v="2024-09-26T00:00:00"/>
    <s v="Local Transport"/>
    <x v="0"/>
    <x v="1"/>
    <n v="7000"/>
    <n v="3697"/>
    <n v="1.8934271030565324"/>
    <x v="1"/>
  </r>
  <r>
    <d v="2024-09-26T00:00:00"/>
    <s v="Local Transport"/>
    <x v="0"/>
    <x v="1"/>
    <n v="6000"/>
    <n v="3697"/>
    <n v="1.6229375169055991"/>
    <x v="1"/>
  </r>
  <r>
    <d v="2024-09-26T00:00:00"/>
    <s v="Local Transport"/>
    <x v="0"/>
    <x v="1"/>
    <n v="20000"/>
    <n v="3697"/>
    <n v="5.4097917230186638"/>
    <x v="1"/>
  </r>
  <r>
    <d v="2024-09-26T00:00:00"/>
    <s v="Local Transport"/>
    <x v="0"/>
    <x v="0"/>
    <n v="4000"/>
    <n v="3697"/>
    <n v="1.0819583446037329"/>
    <x v="0"/>
  </r>
  <r>
    <d v="2024-09-26T00:00:00"/>
    <s v="Local Transport"/>
    <x v="0"/>
    <x v="0"/>
    <n v="6000"/>
    <n v="3697"/>
    <n v="1.6229375169055991"/>
    <x v="0"/>
  </r>
  <r>
    <d v="2024-09-26T00:00:00"/>
    <s v="Local Transport"/>
    <x v="0"/>
    <x v="0"/>
    <n v="25000"/>
    <n v="3697"/>
    <n v="6.7622396537733298"/>
    <x v="0"/>
  </r>
  <r>
    <d v="2024-09-26T00:00:00"/>
    <s v="Local Transport"/>
    <x v="0"/>
    <x v="0"/>
    <n v="10000"/>
    <n v="3697"/>
    <n v="2.7048958615093319"/>
    <x v="0"/>
  </r>
  <r>
    <d v="2024-09-26T00:00:00"/>
    <s v="Local Transport"/>
    <x v="0"/>
    <x v="0"/>
    <n v="25000"/>
    <n v="3697"/>
    <n v="6.7622396537733298"/>
    <x v="0"/>
  </r>
  <r>
    <d v="2024-09-26T00:00:00"/>
    <s v="Local Transport"/>
    <x v="0"/>
    <x v="3"/>
    <n v="10000"/>
    <n v="3697"/>
    <n v="2.7048958615093319"/>
    <x v="4"/>
  </r>
  <r>
    <d v="2024-09-26T00:00:00"/>
    <s v="Local Transport"/>
    <x v="0"/>
    <x v="3"/>
    <n v="5000"/>
    <n v="3697"/>
    <n v="1.352447930754666"/>
    <x v="4"/>
  </r>
  <r>
    <d v="2024-09-26T00:00:00"/>
    <s v="Local Transport"/>
    <x v="0"/>
    <x v="3"/>
    <n v="8000"/>
    <n v="3697"/>
    <n v="2.1639166892074657"/>
    <x v="4"/>
  </r>
  <r>
    <d v="2024-09-26T00:00:00"/>
    <s v="Trust Building"/>
    <x v="4"/>
    <x v="3"/>
    <n v="7000"/>
    <n v="3697"/>
    <n v="1.8934271030565324"/>
    <x v="4"/>
  </r>
  <r>
    <d v="2024-09-26T00:00:00"/>
    <s v="Trust Building"/>
    <x v="4"/>
    <x v="3"/>
    <n v="2000"/>
    <n v="3697"/>
    <n v="0.54097917230186643"/>
    <x v="4"/>
  </r>
  <r>
    <d v="2024-09-26T00:00:00"/>
    <s v="New chq book issuance charges"/>
    <x v="1"/>
    <x v="2"/>
    <n v="100000"/>
    <n v="3697"/>
    <n v="27.048958615093319"/>
    <x v="6"/>
  </r>
  <r>
    <d v="2024-09-27T00:00:00"/>
    <s v="Local Transport"/>
    <x v="0"/>
    <x v="1"/>
    <n v="25000"/>
    <n v="3697"/>
    <n v="6.7622396537733298"/>
    <x v="7"/>
  </r>
  <r>
    <d v="2024-09-27T00:00:00"/>
    <s v="Local Transport"/>
    <x v="0"/>
    <x v="1"/>
    <n v="8000"/>
    <n v="3697"/>
    <n v="2.1639166892074657"/>
    <x v="7"/>
  </r>
  <r>
    <d v="2024-09-27T00:00:00"/>
    <s v="Local Transport"/>
    <x v="0"/>
    <x v="1"/>
    <n v="10000"/>
    <n v="3697"/>
    <n v="2.7048958615093319"/>
    <x v="7"/>
  </r>
  <r>
    <d v="2024-09-27T00:00:00"/>
    <s v="Local Transport"/>
    <x v="0"/>
    <x v="1"/>
    <n v="25000"/>
    <n v="3697"/>
    <n v="6.7622396537733298"/>
    <x v="7"/>
  </r>
  <r>
    <d v="2024-09-27T00:00:00"/>
    <s v="Local Transport"/>
    <x v="0"/>
    <x v="1"/>
    <n v="15000"/>
    <n v="3697"/>
    <n v="4.0573437922639979"/>
    <x v="1"/>
  </r>
  <r>
    <d v="2024-09-27T00:00:00"/>
    <s v="Local Transport"/>
    <x v="0"/>
    <x v="1"/>
    <n v="9000"/>
    <n v="3697"/>
    <n v="2.4344062753583988"/>
    <x v="1"/>
  </r>
  <r>
    <d v="2024-09-27T00:00:00"/>
    <s v="Local Transport"/>
    <x v="0"/>
    <x v="1"/>
    <n v="10000"/>
    <n v="3697"/>
    <n v="2.7048958615093319"/>
    <x v="1"/>
  </r>
  <r>
    <d v="2024-09-27T00:00:00"/>
    <s v="Local Transport"/>
    <x v="0"/>
    <x v="1"/>
    <n v="15000"/>
    <n v="3697"/>
    <n v="4.0573437922639979"/>
    <x v="1"/>
  </r>
  <r>
    <d v="2024-09-27T00:00:00"/>
    <s v="Local Transport"/>
    <x v="0"/>
    <x v="3"/>
    <n v="15000"/>
    <n v="3697"/>
    <n v="4.0573437922639979"/>
    <x v="3"/>
  </r>
  <r>
    <d v="2024-09-27T00:00:00"/>
    <s v="Local Transport"/>
    <x v="0"/>
    <x v="3"/>
    <n v="15000"/>
    <n v="3697"/>
    <n v="4.0573437922639979"/>
    <x v="3"/>
  </r>
  <r>
    <d v="2024-09-27T00:00:00"/>
    <s v="Local Transport"/>
    <x v="0"/>
    <x v="3"/>
    <n v="10000"/>
    <n v="3697"/>
    <n v="2.7048958615093319"/>
    <x v="3"/>
  </r>
  <r>
    <d v="2024-09-27T00:00:00"/>
    <s v="Local Transport"/>
    <x v="0"/>
    <x v="1"/>
    <n v="25000"/>
    <n v="3697"/>
    <n v="6.7622396537733298"/>
    <x v="8"/>
  </r>
  <r>
    <d v="2024-09-27T00:00:00"/>
    <s v="Local Transport"/>
    <x v="0"/>
    <x v="1"/>
    <n v="25000"/>
    <n v="3697"/>
    <n v="6.7622396537733298"/>
    <x v="8"/>
  </r>
  <r>
    <d v="2024-09-27T00:00:00"/>
    <s v="Local Transport"/>
    <x v="0"/>
    <x v="3"/>
    <n v="15000"/>
    <n v="3697"/>
    <n v="4.0573437922639979"/>
    <x v="4"/>
  </r>
  <r>
    <d v="2024-09-27T00:00:00"/>
    <s v="Local Transport"/>
    <x v="0"/>
    <x v="3"/>
    <n v="15000"/>
    <n v="3697"/>
    <n v="4.0573437922639979"/>
    <x v="4"/>
  </r>
  <r>
    <d v="2024-09-27T00:00:00"/>
    <s v="Trust Building"/>
    <x v="4"/>
    <x v="3"/>
    <n v="10000"/>
    <n v="3697"/>
    <n v="2.7048958615093319"/>
    <x v="4"/>
  </r>
  <r>
    <d v="2024-09-27T00:00:00"/>
    <s v="Trust Building"/>
    <x v="4"/>
    <x v="3"/>
    <n v="10000"/>
    <n v="3697"/>
    <n v="2.7048958615093319"/>
    <x v="4"/>
  </r>
  <r>
    <d v="2024-09-27T00:00:00"/>
    <s v="Printing  mobile data for Rebecca "/>
    <x v="5"/>
    <x v="2"/>
    <n v="250000"/>
    <n v="3697"/>
    <n v="67.622396537733295"/>
    <x v="0"/>
  </r>
  <r>
    <d v="2024-09-27T00:00:00"/>
    <s v="MM transfer charges"/>
    <x v="6"/>
    <x v="2"/>
    <n v="1000"/>
    <n v="3697"/>
    <n v="0.27048958615093321"/>
    <x v="0"/>
  </r>
  <r>
    <d v="2024-09-30T00:00:00"/>
    <s v="Local Transport"/>
    <x v="0"/>
    <x v="1"/>
    <n v="15000"/>
    <n v="3697"/>
    <n v="4.0573437922639979"/>
    <x v="1"/>
  </r>
  <r>
    <d v="2024-09-30T00:00:00"/>
    <s v="Local Transport"/>
    <x v="0"/>
    <x v="1"/>
    <n v="9000"/>
    <n v="3697"/>
    <n v="2.4344062753583988"/>
    <x v="1"/>
  </r>
  <r>
    <d v="2024-09-30T00:00:00"/>
    <s v="Local Transport"/>
    <x v="0"/>
    <x v="1"/>
    <n v="10000"/>
    <n v="3697"/>
    <n v="2.7048958615093319"/>
    <x v="1"/>
  </r>
  <r>
    <d v="2024-09-30T00:00:00"/>
    <s v="Local Transport"/>
    <x v="0"/>
    <x v="1"/>
    <n v="15000"/>
    <n v="3697"/>
    <n v="4.0573437922639979"/>
    <x v="1"/>
  </r>
  <r>
    <d v="2024-09-30T00:00:00"/>
    <s v="Local Transport"/>
    <x v="0"/>
    <x v="1"/>
    <n v="25000"/>
    <n v="3697"/>
    <n v="6.7622396537733298"/>
    <x v="8"/>
  </r>
  <r>
    <d v="2024-09-30T00:00:00"/>
    <s v="Local Transport"/>
    <x v="0"/>
    <x v="1"/>
    <n v="10000"/>
    <n v="3697"/>
    <n v="2.7048958615093319"/>
    <x v="8"/>
  </r>
  <r>
    <d v="2024-09-30T00:00:00"/>
    <s v="Local Transport"/>
    <x v="0"/>
    <x v="1"/>
    <n v="10000"/>
    <n v="3697"/>
    <n v="2.7048958615093319"/>
    <x v="8"/>
  </r>
  <r>
    <d v="2024-09-30T00:00:00"/>
    <s v="Local Transport"/>
    <x v="0"/>
    <x v="1"/>
    <n v="25000"/>
    <n v="3697"/>
    <n v="6.7622396537733298"/>
    <x v="8"/>
  </r>
  <r>
    <d v="2024-09-30T00:00:00"/>
    <s v="Airtime for Lydia"/>
    <x v="2"/>
    <x v="0"/>
    <n v="50000"/>
    <n v="3697"/>
    <n v="13.52447930754666"/>
    <x v="0"/>
  </r>
  <r>
    <d v="2024-09-30T00:00:00"/>
    <s v="Airtime for Judith"/>
    <x v="2"/>
    <x v="1"/>
    <n v="20000"/>
    <n v="3697"/>
    <n v="5.4097917230186638"/>
    <x v="8"/>
  </r>
  <r>
    <d v="2024-09-30T00:00:00"/>
    <s v="Airtime for Ashiraf"/>
    <x v="2"/>
    <x v="1"/>
    <n v="20000"/>
    <n v="3697"/>
    <n v="5.4097917230186638"/>
    <x v="1"/>
  </r>
  <r>
    <d v="2024-09-30T00:00:00"/>
    <s v="Airtime for Raff"/>
    <x v="2"/>
    <x v="1"/>
    <n v="20000"/>
    <n v="3697"/>
    <n v="5.4097917230186638"/>
    <x v="7"/>
  </r>
  <r>
    <d v="2024-09-30T00:00:00"/>
    <s v="Airtime for i18"/>
    <x v="2"/>
    <x v="3"/>
    <n v="25000"/>
    <n v="3697"/>
    <n v="6.7622396537733298"/>
    <x v="3"/>
  </r>
  <r>
    <d v="2024-09-30T00:00:00"/>
    <s v="Airtime for i07"/>
    <x v="2"/>
    <x v="3"/>
    <n v="25000"/>
    <n v="3697"/>
    <n v="6.7622396537733298"/>
    <x v="4"/>
  </r>
  <r>
    <d v="2024-09-30T00:00:00"/>
    <s v="Airtime for Mary"/>
    <x v="2"/>
    <x v="0"/>
    <n v="30000"/>
    <n v="3697"/>
    <n v="8.1146875845279958"/>
    <x v="10"/>
  </r>
  <r>
    <d v="2024-09-30T00:00:00"/>
    <s v="Local Transport"/>
    <x v="0"/>
    <x v="0"/>
    <n v="15000"/>
    <n v="3697"/>
    <n v="4.0573437922639979"/>
    <x v="0"/>
  </r>
  <r>
    <d v="2024-09-30T00:00:00"/>
    <s v="Local Transport"/>
    <x v="0"/>
    <x v="0"/>
    <n v="15000"/>
    <n v="3697"/>
    <n v="4.0573437922639979"/>
    <x v="0"/>
  </r>
  <r>
    <d v="2024-09-30T00:00:00"/>
    <s v="Local Transport"/>
    <x v="0"/>
    <x v="0"/>
    <n v="5000"/>
    <n v="3697"/>
    <n v="1.352447930754666"/>
    <x v="10"/>
  </r>
  <r>
    <d v="2024-09-30T00:00:00"/>
    <s v="Local Transport"/>
    <x v="0"/>
    <x v="0"/>
    <n v="5000"/>
    <n v="3697"/>
    <n v="1.352447930754666"/>
    <x v="10"/>
  </r>
  <r>
    <d v="2024-09-30T00:00:00"/>
    <s v="Local Transport"/>
    <x v="0"/>
    <x v="3"/>
    <n v="5000"/>
    <n v="3697"/>
    <n v="1.352447930754666"/>
    <x v="4"/>
  </r>
  <r>
    <d v="2024-09-30T00:00:00"/>
    <s v="Local Transport"/>
    <x v="0"/>
    <x v="3"/>
    <n v="5000"/>
    <n v="3697"/>
    <n v="1.352447930754666"/>
    <x v="4"/>
  </r>
  <r>
    <d v="2024-09-30T00:00:00"/>
    <s v="Trust Building"/>
    <x v="4"/>
    <x v="3"/>
    <n v="12000"/>
    <n v="3697"/>
    <n v="3.2458750338111981"/>
    <x v="4"/>
  </r>
  <r>
    <d v="2024-09-30T00:00:00"/>
    <s v="Trust Building"/>
    <x v="4"/>
    <x v="3"/>
    <n v="5000"/>
    <n v="3697"/>
    <n v="1.352447930754666"/>
    <x v="4"/>
  </r>
  <r>
    <d v="2024-09-30T00:00:00"/>
    <s v="Local Transport"/>
    <x v="0"/>
    <x v="1"/>
    <n v="25000"/>
    <n v="3697"/>
    <n v="6.7622396537733298"/>
    <x v="7"/>
  </r>
  <r>
    <d v="2024-09-30T00:00:00"/>
    <s v="Local Transport"/>
    <x v="0"/>
    <x v="3"/>
    <n v="8000"/>
    <n v="3697"/>
    <n v="2.1639166892074657"/>
    <x v="7"/>
  </r>
  <r>
    <d v="2024-09-30T00:00:00"/>
    <s v="Local Transport"/>
    <x v="0"/>
    <x v="3"/>
    <n v="8000"/>
    <n v="3697"/>
    <n v="2.1639166892074657"/>
    <x v="7"/>
  </r>
  <r>
    <d v="2024-09-30T00:00:00"/>
    <s v="Local Transport"/>
    <x v="0"/>
    <x v="3"/>
    <n v="25000"/>
    <n v="3697"/>
    <n v="6.7622396537733298"/>
    <x v="7"/>
  </r>
  <r>
    <d v="2024-09-30T00:00:00"/>
    <s v="Meeting with organizers of wild run"/>
    <x v="3"/>
    <x v="1"/>
    <n v="25000"/>
    <n v="3697"/>
    <n v="6.7622396537733298"/>
    <x v="7"/>
  </r>
  <r>
    <d v="2024-09-30T00:00:00"/>
    <s v="Repairs to 2 office laptops"/>
    <x v="10"/>
    <x v="2"/>
    <n v="300000"/>
    <n v="3697"/>
    <n v="81.146875845279951"/>
    <x v="0"/>
  </r>
  <r>
    <d v="2024-09-30T00:00:00"/>
    <s v="Bank Transfer Charges"/>
    <x v="1"/>
    <x v="2"/>
    <n v="2000"/>
    <n v="3697"/>
    <n v="0.54097917230186643"/>
    <x v="2"/>
  </r>
  <r>
    <d v="2024-09-30T00:00:00"/>
    <s v="Cash withdraw charges chq: 389"/>
    <x v="1"/>
    <x v="2"/>
    <n v="30000"/>
    <n v="3697"/>
    <n v="8.1146875845279958"/>
    <x v="6"/>
  </r>
  <r>
    <d v="2024-09-30T00:00:00"/>
    <s v="Lydia's September salay chq:390"/>
    <x v="7"/>
    <x v="0"/>
    <n v="3933000"/>
    <n v="3697"/>
    <n v="1063.8355423316202"/>
    <x v="6"/>
  </r>
  <r>
    <s v="39/09/24"/>
    <s v="Lydia's 6th salary advance payment"/>
    <x v="7"/>
    <x v="0"/>
    <n v="715000"/>
    <n v="3697"/>
    <n v="193.40005409791723"/>
    <x v="0"/>
  </r>
  <r>
    <d v="2024-09-30T00:00:00"/>
    <s v="Cheque withdraw charges"/>
    <x v="1"/>
    <x v="2"/>
    <n v="3000"/>
    <n v="3697"/>
    <n v="0.81146875845279953"/>
    <x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
  <r>
    <d v="2024-09-01T00:00:00"/>
    <s v="Cash Box August 2024"/>
    <m/>
    <m/>
    <m/>
    <m/>
    <n v="8319976"/>
    <x v="0"/>
  </r>
  <r>
    <d v="2024-09-02T00:00:00"/>
    <s v="Mission Budget for 1 day"/>
    <s v="Advance"/>
    <s v="Management"/>
    <n v="14000"/>
    <m/>
    <n v="8305976"/>
    <x v="1"/>
  </r>
  <r>
    <d v="2024-09-02T00:00:00"/>
    <s v="Mission Budget for 1 day"/>
    <s v="Advance"/>
    <s v="Legal"/>
    <n v="60000"/>
    <m/>
    <n v="8245976"/>
    <x v="2"/>
  </r>
  <r>
    <d v="2024-09-03T00:00:00"/>
    <s v="Mission Budget for 1 day"/>
    <s v="Advance"/>
    <s v="Legal"/>
    <n v="50000"/>
    <m/>
    <n v="8195976"/>
    <x v="2"/>
  </r>
  <r>
    <d v="2024-09-03T00:00:00"/>
    <s v="Mission Budget for 1 day"/>
    <s v="Advance"/>
    <s v="Management"/>
    <n v="110000"/>
    <m/>
    <n v="8085976"/>
    <x v="3"/>
  </r>
  <r>
    <d v="2024-09-03T00:00:00"/>
    <s v="Mission Budget for 1 day"/>
    <s v="Advance"/>
    <s v="Management"/>
    <n v="50000"/>
    <m/>
    <n v="8035976"/>
    <x v="1"/>
  </r>
  <r>
    <d v="2024-09-03T00:00:00"/>
    <s v="Mission Budget for 1 day"/>
    <s v="Advance"/>
    <s v="Investigations"/>
    <n v="110000"/>
    <m/>
    <n v="7925976"/>
    <x v="4"/>
  </r>
  <r>
    <d v="2024-09-03T00:00:00"/>
    <s v="Mission Budget for 1 day"/>
    <s v="Advance"/>
    <s v="Investigations"/>
    <n v="53000"/>
    <m/>
    <n v="7872976"/>
    <x v="5"/>
  </r>
  <r>
    <d v="2024-09-03T00:00:00"/>
    <s v="Reimbursement to the project"/>
    <s v="Advance"/>
    <s v="Management"/>
    <m/>
    <n v="5000"/>
    <n v="7877976"/>
    <x v="1"/>
  </r>
  <r>
    <d v="2024-09-04T00:00:00"/>
    <s v="Mission Budget for 1 day"/>
    <s v="Advance"/>
    <s v="Investigations"/>
    <n v="73000"/>
    <m/>
    <n v="7804976"/>
    <x v="4"/>
  </r>
  <r>
    <d v="2024-09-04T00:00:00"/>
    <s v="Mission Budget for 1 day"/>
    <s v="Advance"/>
    <s v="Legal"/>
    <n v="50000"/>
    <m/>
    <n v="7754976"/>
    <x v="2"/>
  </r>
  <r>
    <d v="2024-09-04T00:00:00"/>
    <s v="Mission Budget for 1 day"/>
    <s v="Advance"/>
    <s v="Investigations"/>
    <n v="56000"/>
    <m/>
    <n v="7698976"/>
    <x v="5"/>
  </r>
  <r>
    <d v="2024-09-04T00:00:00"/>
    <s v="Mission Budget for 1 day"/>
    <s v="Advance"/>
    <s v="Management"/>
    <n v="100000"/>
    <m/>
    <n v="7598976"/>
    <x v="1"/>
  </r>
  <r>
    <d v="2024-09-04T00:00:00"/>
    <s v="Reimbursement to the project"/>
    <s v="Advance"/>
    <s v="Investigations"/>
    <m/>
    <n v="10000"/>
    <n v="7608976"/>
    <x v="5"/>
  </r>
  <r>
    <d v="2024-09-05T00:00:00"/>
    <s v="Mission Budget for 1 day"/>
    <s v="Advance"/>
    <s v="Legal"/>
    <n v="35000"/>
    <m/>
    <n v="7573976"/>
    <x v="2"/>
  </r>
  <r>
    <d v="2024-09-05T00:00:00"/>
    <s v="Mission Budget for 1 day"/>
    <s v="Advance"/>
    <s v="Investigations"/>
    <n v="98000"/>
    <m/>
    <n v="7475976"/>
    <x v="5"/>
  </r>
  <r>
    <d v="2024-09-05T00:00:00"/>
    <s v="Mission Budget for 1 day"/>
    <s v="Advance"/>
    <s v="Investigations"/>
    <n v="215000"/>
    <m/>
    <n v="7260976"/>
    <x v="4"/>
  </r>
  <r>
    <d v="2024-09-06T00:00:00"/>
    <s v="Mission Budget for 1 day"/>
    <s v="Advance"/>
    <s v="Legal"/>
    <n v="85000"/>
    <m/>
    <n v="7175976"/>
    <x v="2"/>
  </r>
  <r>
    <d v="2024-09-06T00:00:00"/>
    <s v="Mission Budget for 1 day"/>
    <s v="Advance"/>
    <s v="Management"/>
    <n v="50000"/>
    <m/>
    <n v="7125976"/>
    <x v="1"/>
  </r>
  <r>
    <d v="2024-09-09T00:00:00"/>
    <s v="Mission Budget for 1 day"/>
    <s v="Advance"/>
    <s v="Investigations"/>
    <n v="54000"/>
    <m/>
    <n v="7071976"/>
    <x v="5"/>
  </r>
  <r>
    <d v="2024-09-09T00:00:00"/>
    <s v="Mission Budget for 1 day"/>
    <s v="Advance"/>
    <s v="Investigations"/>
    <n v="48000"/>
    <m/>
    <n v="7023976"/>
    <x v="4"/>
  </r>
  <r>
    <d v="2024-09-09T00:00:00"/>
    <s v="Mission Budget for 1 day"/>
    <s v="Advance"/>
    <s v="Legal"/>
    <n v="120000"/>
    <m/>
    <n v="6903976"/>
    <x v="3"/>
  </r>
  <r>
    <d v="2024-09-09T00:00:00"/>
    <s v="Mission Budget for 1 day"/>
    <s v="Advance"/>
    <s v="Management"/>
    <n v="616000"/>
    <m/>
    <n v="6287976"/>
    <x v="1"/>
  </r>
  <r>
    <d v="2024-09-09T00:00:00"/>
    <s v="Mission Budget for 1 day"/>
    <s v="Advance"/>
    <s v="Legal"/>
    <n v="30000"/>
    <m/>
    <n v="6257976"/>
    <x v="2"/>
  </r>
  <r>
    <d v="2024-09-10T00:00:00"/>
    <s v="Mission Budget for 1 day"/>
    <s v="Advance"/>
    <s v="Legal"/>
    <n v="69000"/>
    <m/>
    <n v="6188976"/>
    <x v="2"/>
  </r>
  <r>
    <d v="2024-09-10T00:00:00"/>
    <s v="Mission Budget for 1 day"/>
    <s v="Advance"/>
    <s v="Investigations"/>
    <n v="60000"/>
    <m/>
    <n v="6128976"/>
    <x v="5"/>
  </r>
  <r>
    <d v="2024-09-10T00:00:00"/>
    <s v="Mission Budget for 1 day"/>
    <s v="Advance"/>
    <s v="Investigations"/>
    <n v="99000"/>
    <m/>
    <n v="6029976"/>
    <x v="4"/>
  </r>
  <r>
    <d v="2024-09-10T00:00:00"/>
    <s v="Mission Budget for 1 day"/>
    <s v="Advance"/>
    <s v="Management"/>
    <n v="60000"/>
    <m/>
    <n v="5969976"/>
    <x v="1"/>
  </r>
  <r>
    <d v="2024-09-11T00:00:00"/>
    <s v="Cash withdraw chq 384"/>
    <s v="Internal Transfer"/>
    <m/>
    <m/>
    <n v="1500000"/>
    <n v="7469976"/>
    <x v="0"/>
  </r>
  <r>
    <d v="2024-09-11T00:00:00"/>
    <s v="i07's August salary"/>
    <s v="Personnel"/>
    <s v="Investigations"/>
    <n v="1500000"/>
    <m/>
    <n v="5969976"/>
    <x v="4"/>
  </r>
  <r>
    <d v="2024-09-11T00:00:00"/>
    <s v="Reimbursement to the project"/>
    <s v="Advance"/>
    <s v="Investigations"/>
    <m/>
    <n v="3000"/>
    <n v="5972976"/>
    <x v="5"/>
  </r>
  <r>
    <d v="2024-09-11T00:00:00"/>
    <s v="Mission Budget for 1 day"/>
    <s v="Advance"/>
    <s v="Legal"/>
    <n v="50000"/>
    <m/>
    <n v="5922976"/>
    <x v="2"/>
  </r>
  <r>
    <d v="2024-09-11T00:00:00"/>
    <s v="Mission Budget for 1 day"/>
    <s v="Advance"/>
    <s v="Investigations"/>
    <n v="64000"/>
    <m/>
    <n v="5858976"/>
    <x v="5"/>
  </r>
  <r>
    <d v="2024-09-11T00:00:00"/>
    <s v="Mission Budget for 1 day"/>
    <s v="Advance"/>
    <s v="Legal"/>
    <n v="42000"/>
    <m/>
    <n v="5816976"/>
    <x v="1"/>
  </r>
  <r>
    <d v="2024-09-11T00:00:00"/>
    <s v="Mission Budget for 1 day"/>
    <s v="Advance"/>
    <s v="Management"/>
    <n v="450000"/>
    <m/>
    <n v="5366976"/>
    <x v="1"/>
  </r>
  <r>
    <d v="2024-09-11T00:00:00"/>
    <s v="Mission Budget for 1 day"/>
    <s v="Advance"/>
    <s v="Management"/>
    <n v="200000"/>
    <m/>
    <n v="5166976"/>
    <x v="1"/>
  </r>
  <r>
    <d v="2024-09-12T00:00:00"/>
    <s v="Mission Budget for 1 day"/>
    <s v="Advance"/>
    <s v="Management"/>
    <n v="42000"/>
    <m/>
    <n v="5124976"/>
    <x v="1"/>
  </r>
  <r>
    <d v="2024-09-12T00:00:00"/>
    <s v="Mission Budget for 1 day"/>
    <s v="Advance"/>
    <s v="Legal"/>
    <n v="35000"/>
    <m/>
    <n v="5089976"/>
    <x v="2"/>
  </r>
  <r>
    <d v="2024-09-12T00:00:00"/>
    <s v="Mission Budget for 1 day"/>
    <s v="Advance"/>
    <s v="Investigations"/>
    <n v="66000"/>
    <m/>
    <n v="5023976"/>
    <x v="5"/>
  </r>
  <r>
    <d v="2024-09-13T00:00:00"/>
    <s v="Mission Budget for 1 day"/>
    <s v="Advance"/>
    <s v="Investigations"/>
    <n v="52000"/>
    <m/>
    <n v="4971976"/>
    <x v="5"/>
  </r>
  <r>
    <d v="2024-09-13T00:00:00"/>
    <s v="Mission Budget for 1 day"/>
    <s v="Advance"/>
    <s v="Legal"/>
    <n v="99000"/>
    <m/>
    <n v="4872976"/>
    <x v="2"/>
  </r>
  <r>
    <d v="2024-09-13T00:00:00"/>
    <s v="Mission Budget for 1 day"/>
    <s v="Advance"/>
    <s v="Legal"/>
    <n v="102000"/>
    <m/>
    <n v="4770976"/>
    <x v="1"/>
  </r>
  <r>
    <d v="2024-09-13T00:00:00"/>
    <s v="Mission Budget for 1 day"/>
    <s v="Advance"/>
    <s v="Management"/>
    <n v="300000"/>
    <m/>
    <n v="4470976"/>
    <x v="1"/>
  </r>
  <r>
    <d v="2024-09-13T00:00:00"/>
    <s v="Mission Budget for 1 day"/>
    <s v="Advance"/>
    <s v="Management"/>
    <n v="1600000"/>
    <m/>
    <n v="2870976"/>
    <x v="1"/>
  </r>
  <r>
    <d v="2024-09-13T00:00:00"/>
    <s v="Cash withdraw chq: 385"/>
    <s v="Internal Transfer"/>
    <m/>
    <m/>
    <n v="6684000"/>
    <n v="9554976"/>
    <x v="0"/>
  </r>
  <r>
    <d v="2024-09-13T00:00:00"/>
    <s v="Reimbursement to the project"/>
    <s v="Advance"/>
    <s v="Management"/>
    <m/>
    <n v="150000"/>
    <n v="9704976"/>
    <x v="1"/>
  </r>
  <r>
    <d v="2024-09-14T00:00:00"/>
    <s v="Mission Budget for 1 day"/>
    <s v="Advance"/>
    <s v="Investigations"/>
    <n v="583000"/>
    <m/>
    <n v="9121976"/>
    <x v="5"/>
  </r>
  <r>
    <d v="2024-09-14T00:00:00"/>
    <s v="Mission Budget for 1 day"/>
    <s v="Advance"/>
    <s v="Management"/>
    <n v="60000"/>
    <m/>
    <n v="9061976"/>
    <x v="1"/>
  </r>
  <r>
    <d v="2024-09-14T00:00:00"/>
    <s v="Mission Budget for 1 day"/>
    <s v="Advance"/>
    <s v="Management"/>
    <n v="93500"/>
    <m/>
    <n v="8968476"/>
    <x v="1"/>
  </r>
  <r>
    <d v="2024-09-16T00:00:00"/>
    <s v="Mission Budget for 1 day"/>
    <s v="Advance"/>
    <s v="Legal"/>
    <n v="80000"/>
    <m/>
    <n v="8888476"/>
    <x v="2"/>
  </r>
  <r>
    <d v="2024-09-16T00:00:00"/>
    <s v="Mission Budget for 1 day"/>
    <s v="Advance"/>
    <s v="Management"/>
    <n v="22000"/>
    <m/>
    <n v="8866476"/>
    <x v="1"/>
  </r>
  <r>
    <d v="2024-09-17T00:00:00"/>
    <s v="Mission Budget for 1 day"/>
    <s v="Advance"/>
    <s v="Legal"/>
    <n v="70000"/>
    <m/>
    <n v="8796476"/>
    <x v="2"/>
  </r>
  <r>
    <d v="2024-09-17T00:00:00"/>
    <s v="Mission Budget for 1 day"/>
    <s v="Advance"/>
    <s v="Management"/>
    <n v="140000"/>
    <m/>
    <n v="8656476"/>
    <x v="3"/>
  </r>
  <r>
    <d v="2024-09-17T00:00:00"/>
    <s v="Mission Budget for 1 day"/>
    <s v="Advance"/>
    <s v="Management"/>
    <n v="200000"/>
    <m/>
    <n v="8456476"/>
    <x v="1"/>
  </r>
  <r>
    <d v="2024-09-17T00:00:00"/>
    <s v="Mission Budget for 1 day"/>
    <s v="Advance"/>
    <s v="Management"/>
    <n v="50000"/>
    <m/>
    <n v="8406476"/>
    <x v="1"/>
  </r>
  <r>
    <d v="2024-09-17T00:00:00"/>
    <s v="Mission Budget for 1 day"/>
    <s v="Advance"/>
    <s v="Legal"/>
    <n v="50000"/>
    <m/>
    <n v="8356476"/>
    <x v="6"/>
  </r>
  <r>
    <d v="2024-09-17T00:00:00"/>
    <s v="Reimbursement to the project"/>
    <s v="Advance"/>
    <s v="Management"/>
    <m/>
    <n v="36000"/>
    <n v="8392476"/>
    <x v="1"/>
  </r>
  <r>
    <d v="2024-09-18T00:00:00"/>
    <s v="Mission Budget for 1 day"/>
    <s v="Advance"/>
    <s v="Investigations"/>
    <n v="347000"/>
    <m/>
    <n v="8045476"/>
    <x v="5"/>
  </r>
  <r>
    <d v="2024-09-18T00:00:00"/>
    <s v="Mission Budget for 1 day"/>
    <s v="Advance"/>
    <s v="Legal"/>
    <n v="90000"/>
    <m/>
    <n v="7955476"/>
    <x v="2"/>
  </r>
  <r>
    <d v="2024-09-18T00:00:00"/>
    <s v="Mission Budget for 1 day"/>
    <s v="Advance"/>
    <s v="Investigations"/>
    <n v="59000"/>
    <m/>
    <n v="7896476"/>
    <x v="4"/>
  </r>
  <r>
    <d v="2024-09-19T00:00:00"/>
    <s v="Mission Budget for 1 day"/>
    <s v="Advance"/>
    <s v="Management"/>
    <n v="170000"/>
    <m/>
    <n v="7726476"/>
    <x v="1"/>
  </r>
  <r>
    <d v="2024-09-19T00:00:00"/>
    <s v="Mission Budget for 1 day"/>
    <s v="Advance"/>
    <s v="Legal"/>
    <n v="100000"/>
    <m/>
    <n v="7626476"/>
    <x v="6"/>
  </r>
  <r>
    <d v="2024-09-19T00:00:00"/>
    <s v="Mission Budget for 1 day"/>
    <s v="Advance"/>
    <s v="Legal"/>
    <n v="65000"/>
    <m/>
    <n v="7561476"/>
    <x v="2"/>
  </r>
  <r>
    <d v="2024-09-19T00:00:00"/>
    <s v="Mission Budget for 1 day"/>
    <s v="Advance"/>
    <s v="Investigations"/>
    <n v="222000"/>
    <m/>
    <n v="7339476"/>
    <x v="4"/>
  </r>
  <r>
    <d v="2024-09-19T00:00:00"/>
    <s v="Mission Budget for 1 day"/>
    <s v="Advance"/>
    <s v="Investigations"/>
    <n v="55000"/>
    <m/>
    <n v="7284476"/>
    <x v="4"/>
  </r>
  <r>
    <d v="2024-09-19T00:00:00"/>
    <s v="Mission Budget for 1 day"/>
    <s v="Advance"/>
    <s v="Investigations"/>
    <n v="180000"/>
    <m/>
    <n v="7104476"/>
    <x v="4"/>
  </r>
  <r>
    <d v="2024-09-20T00:00:00"/>
    <s v="Mission Budget for 1 day"/>
    <s v="Advance"/>
    <s v="Legal"/>
    <n v="30000"/>
    <m/>
    <n v="7074476"/>
    <x v="2"/>
  </r>
  <r>
    <d v="2024-09-20T00:00:00"/>
    <s v="Mission Budget for 1 day"/>
    <s v="Advance"/>
    <s v="Legal"/>
    <n v="50000"/>
    <m/>
    <n v="7024476"/>
    <x v="6"/>
  </r>
  <r>
    <d v="2024-09-20T00:00:00"/>
    <s v="Mission Budget for 1 day"/>
    <s v="Advance"/>
    <s v="Management"/>
    <n v="30000"/>
    <m/>
    <n v="6994476"/>
    <x v="1"/>
  </r>
  <r>
    <d v="2024-09-20T00:00:00"/>
    <s v="Reimbursement to the project"/>
    <s v="Advance"/>
    <s v="Management"/>
    <m/>
    <n v="20000"/>
    <n v="7014476"/>
    <x v="1"/>
  </r>
  <r>
    <d v="2024-09-21T00:00:00"/>
    <s v="Mission Budget for 1 day"/>
    <s v="Advance"/>
    <s v="Legal"/>
    <n v="30000"/>
    <m/>
    <n v="6984476"/>
    <x v="2"/>
  </r>
  <r>
    <d v="2024-09-21T00:00:00"/>
    <s v="Mission Budget for 1 day"/>
    <s v="Advance"/>
    <s v="Legal"/>
    <n v="50000"/>
    <m/>
    <n v="6934476"/>
    <x v="6"/>
  </r>
  <r>
    <d v="2024-09-21T00:00:00"/>
    <s v="Mission Budget for 1 day"/>
    <s v="Advance"/>
    <s v="Legal"/>
    <n v="75000"/>
    <m/>
    <n v="6859476"/>
    <x v="1"/>
  </r>
  <r>
    <d v="2024-09-23T00:00:00"/>
    <s v="Mission Budget for 1 day"/>
    <s v="Advance"/>
    <s v="Legal"/>
    <n v="50000"/>
    <m/>
    <n v="6809476"/>
    <x v="2"/>
  </r>
  <r>
    <d v="2024-09-23T00:00:00"/>
    <s v="Mission Budget for 1 day"/>
    <s v="Advance"/>
    <s v="Legal"/>
    <n v="80000"/>
    <m/>
    <n v="6729476"/>
    <x v="6"/>
  </r>
  <r>
    <d v="2024-09-23T00:00:00"/>
    <s v="Mission Budget for 1 day"/>
    <s v="Advance"/>
    <s v="Legal"/>
    <n v="40000"/>
    <m/>
    <n v="6689476"/>
    <x v="7"/>
  </r>
  <r>
    <d v="2024-09-23T00:00:00"/>
    <s v="Mission Budget for 1 day"/>
    <s v="Advance"/>
    <s v="Investigations"/>
    <n v="60000"/>
    <m/>
    <n v="6629476"/>
    <x v="5"/>
  </r>
  <r>
    <d v="2024-09-23T00:00:00"/>
    <s v="Mission Budget for 1 day"/>
    <s v="Advance"/>
    <s v="Management"/>
    <n v="210000"/>
    <m/>
    <n v="6419476"/>
    <x v="3"/>
  </r>
  <r>
    <d v="2024-09-23T00:00:00"/>
    <s v="Mission Budget for 1 day"/>
    <s v="Advance"/>
    <s v="Management"/>
    <n v="200000"/>
    <m/>
    <n v="6219476"/>
    <x v="1"/>
  </r>
  <r>
    <d v="2024-09-23T00:00:00"/>
    <s v="Mission Budget for 1 day"/>
    <s v="Advance"/>
    <s v="Management"/>
    <n v="97000"/>
    <m/>
    <n v="6122476"/>
    <x v="1"/>
  </r>
  <r>
    <d v="2024-09-23T00:00:00"/>
    <s v="Mission Budget for 1 day"/>
    <s v="Advance"/>
    <s v="Management"/>
    <n v="160000"/>
    <m/>
    <n v="5962476"/>
    <x v="1"/>
  </r>
  <r>
    <d v="2024-09-23T00:00:00"/>
    <s v="Mission Budget for 1 day"/>
    <s v="Advance"/>
    <s v="Management"/>
    <n v="90000"/>
    <m/>
    <n v="5872476"/>
    <x v="1"/>
  </r>
  <r>
    <d v="2024-09-23T00:00:00"/>
    <s v="Mission Budget for 1 day"/>
    <s v="Advance"/>
    <s v="Management"/>
    <n v="319000"/>
    <m/>
    <n v="5553476"/>
    <x v="1"/>
  </r>
  <r>
    <d v="2024-09-23T00:00:00"/>
    <s v="Reimbursement to the project"/>
    <s v="Advance"/>
    <s v="Management"/>
    <m/>
    <n v="20000"/>
    <n v="5573476"/>
    <x v="1"/>
  </r>
  <r>
    <d v="2024-09-24T00:00:00"/>
    <s v="Mission Budget for 1 day"/>
    <s v="Advance"/>
    <s v="Investigations"/>
    <n v="49000"/>
    <m/>
    <n v="5524476"/>
    <x v="5"/>
  </r>
  <r>
    <d v="2024-09-24T00:00:00"/>
    <s v="Mission Budget for 1 day"/>
    <s v="Advance"/>
    <s v="Management"/>
    <n v="14000"/>
    <m/>
    <n v="5510476"/>
    <x v="1"/>
  </r>
  <r>
    <d v="2024-09-24T00:00:00"/>
    <s v="Mission Budget for 1 day"/>
    <s v="Advance"/>
    <s v="Legal"/>
    <n v="90000"/>
    <m/>
    <n v="5420476"/>
    <x v="2"/>
  </r>
  <r>
    <d v="2024-09-24T00:00:00"/>
    <s v="Mission Budget for 1 day"/>
    <s v="Advance"/>
    <s v="Legal"/>
    <n v="100000"/>
    <m/>
    <n v="5320476"/>
    <x v="6"/>
  </r>
  <r>
    <d v="2024-09-24T00:00:00"/>
    <s v="Mission Budget for 1 day"/>
    <s v="Advance"/>
    <s v="Management"/>
    <n v="90000"/>
    <m/>
    <n v="5230476"/>
    <x v="1"/>
  </r>
  <r>
    <d v="2024-09-24T00:00:00"/>
    <s v="Mission Budget for 1 day"/>
    <s v="Advance"/>
    <s v="Legal"/>
    <n v="50000"/>
    <m/>
    <n v="5180476"/>
    <x v="7"/>
  </r>
  <r>
    <d v="2024-09-24T00:00:00"/>
    <s v="Reimbursement to Judith"/>
    <s v="Advance"/>
    <s v="Legal"/>
    <n v="10000"/>
    <m/>
    <n v="5170476"/>
    <x v="7"/>
  </r>
  <r>
    <d v="2024-09-25T00:00:00"/>
    <s v="Mission Budget for 1 day"/>
    <s v="Advance"/>
    <s v="Investigations"/>
    <n v="70000"/>
    <m/>
    <n v="5100476"/>
    <x v="5"/>
  </r>
  <r>
    <d v="2024-09-25T00:00:00"/>
    <s v="Mission Budget for 1 day"/>
    <s v="Advance"/>
    <s v="Legal"/>
    <n v="95000"/>
    <m/>
    <n v="5005476"/>
    <x v="6"/>
  </r>
  <r>
    <d v="2024-09-25T00:00:00"/>
    <s v="Mission Budget for 1 day"/>
    <s v="Advance"/>
    <s v="Legal"/>
    <n v="75000"/>
    <m/>
    <n v="4930476"/>
    <x v="2"/>
  </r>
  <r>
    <d v="2024-09-26T00:00:00"/>
    <s v="Mission Budget for 1 day"/>
    <s v="Advance"/>
    <s v="Investigations"/>
    <n v="60000"/>
    <m/>
    <n v="4870476"/>
    <x v="5"/>
  </r>
  <r>
    <d v="2024-09-26T00:00:00"/>
    <s v="Mission Budget for 1 day"/>
    <s v="Advance"/>
    <s v="Investigations"/>
    <n v="98000"/>
    <m/>
    <n v="4772476"/>
    <x v="6"/>
  </r>
  <r>
    <d v="2024-09-26T00:00:00"/>
    <s v="Mission Budget for 1 day"/>
    <s v="Advance"/>
    <s v="Legal"/>
    <n v="115000"/>
    <m/>
    <n v="4657476"/>
    <x v="7"/>
  </r>
  <r>
    <d v="2024-09-26T00:00:00"/>
    <s v="Mission Budget for 1 day"/>
    <s v="Advance"/>
    <s v="Legal"/>
    <n v="84000"/>
    <m/>
    <n v="4573476"/>
    <x v="2"/>
  </r>
  <r>
    <d v="2024-09-26T00:00:00"/>
    <s v="Mission Budget for 1 day"/>
    <s v="Advance"/>
    <s v="Management"/>
    <n v="75000"/>
    <m/>
    <n v="4498476"/>
    <x v="1"/>
  </r>
  <r>
    <d v="2024-09-26T00:00:00"/>
    <s v="Mission Budget for 1 day"/>
    <s v="Advance"/>
    <s v="Investigations"/>
    <n v="34000"/>
    <m/>
    <n v="4464476"/>
    <x v="4"/>
  </r>
  <r>
    <d v="2024-09-27T00:00:00"/>
    <s v="Mission Budget for 1 day"/>
    <s v="Advance"/>
    <s v="Legal"/>
    <n v="70000"/>
    <m/>
    <n v="4394476"/>
    <x v="6"/>
  </r>
  <r>
    <d v="2024-09-27T00:00:00"/>
    <s v="Mission Budget for 1 day"/>
    <s v="Advance"/>
    <s v="Legal"/>
    <n v="50000"/>
    <m/>
    <n v="4344476"/>
    <x v="2"/>
  </r>
  <r>
    <d v="2024-09-27T00:00:00"/>
    <s v="Mission Budget for 1 day"/>
    <s v="Advance"/>
    <s v="Investigations"/>
    <n v="40000"/>
    <m/>
    <n v="4304476"/>
    <x v="5"/>
  </r>
  <r>
    <d v="2024-09-27T00:00:00"/>
    <s v="Mission Budget for 1 day"/>
    <s v="Advance"/>
    <s v="Legal"/>
    <n v="50000"/>
    <m/>
    <n v="4254476"/>
    <x v="7"/>
  </r>
  <r>
    <d v="2024-09-27T00:00:00"/>
    <s v="Mission Budget for 1 day"/>
    <s v="Advance"/>
    <s v="Investigations"/>
    <n v="48000"/>
    <m/>
    <n v="4206476"/>
    <x v="4"/>
  </r>
  <r>
    <d v="2024-09-27T00:00:00"/>
    <s v="Mission Budget for 1 day"/>
    <s v="Advance"/>
    <s v="Legal"/>
    <n v="250000"/>
    <m/>
    <n v="3956476"/>
    <x v="1"/>
  </r>
  <r>
    <d v="2024-09-30T00:00:00"/>
    <s v="Mission Budget for 1 day"/>
    <s v="Advance"/>
    <s v="Legal"/>
    <n v="50000"/>
    <m/>
    <n v="3906476"/>
    <x v="2"/>
  </r>
  <r>
    <d v="2024-09-30T00:00:00"/>
    <s v="Mission Budget for 1 day"/>
    <s v="Advance"/>
    <s v="Legal"/>
    <n v="70000"/>
    <m/>
    <n v="3836476"/>
    <x v="7"/>
  </r>
  <r>
    <d v="2024-09-30T00:00:00"/>
    <s v="Mission Budget for 1 day"/>
    <s v="Advance"/>
    <s v="Management"/>
    <n v="230000"/>
    <m/>
    <n v="3606476"/>
    <x v="3"/>
  </r>
  <r>
    <d v="2024-09-30T00:00:00"/>
    <s v="Mission Budget for 1 day"/>
    <s v="Advance"/>
    <s v="Management"/>
    <n v="20000"/>
    <m/>
    <n v="3586476"/>
    <x v="1"/>
  </r>
  <r>
    <d v="2024-09-30T00:00:00"/>
    <s v="Mission Budget for 1 day"/>
    <s v="Advance"/>
    <s v="Management"/>
    <n v="10000"/>
    <m/>
    <n v="3576476"/>
    <x v="8"/>
  </r>
  <r>
    <d v="2024-09-30T00:00:00"/>
    <s v="Mission Budget for 1 day"/>
    <s v="Advance"/>
    <s v="Investigations"/>
    <n v="50000"/>
    <m/>
    <n v="3526476"/>
    <x v="4"/>
  </r>
  <r>
    <d v="2024-09-30T00:00:00"/>
    <s v="Mission Budget for 1 day"/>
    <s v="Advance"/>
    <s v="Legal"/>
    <n v="100000"/>
    <m/>
    <n v="3426476"/>
    <x v="6"/>
  </r>
  <r>
    <d v="2024-09-30T00:00:00"/>
    <s v="Mission Budget for 1 day"/>
    <s v="Advance"/>
    <s v="Management"/>
    <n v="300000"/>
    <m/>
    <n v="3126476"/>
    <x v="1"/>
  </r>
  <r>
    <d v="2024-09-30T00:00:00"/>
    <s v="Mission Budget for 1 day"/>
    <s v="Advance"/>
    <s v="Management"/>
    <n v="40000"/>
    <m/>
    <n v="3086476"/>
    <x v="1"/>
  </r>
  <r>
    <d v="2024-09-30T00:00:00"/>
    <s v="Mission Budget for 1 day"/>
    <s v="Advance"/>
    <s v="Management"/>
    <n v="400000"/>
    <m/>
    <n v="2686476"/>
    <x v="1"/>
  </r>
  <r>
    <d v="2024-09-30T00:00:00"/>
    <s v="Cash withdraw chq:389"/>
    <s v="Internal Transfer"/>
    <m/>
    <m/>
    <n v="5475000"/>
    <m/>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d v="2024-09-01T00:00:00"/>
    <s v="Balance from August 2024"/>
    <m/>
    <m/>
    <m/>
    <m/>
    <n v="0"/>
    <x v="0"/>
  </r>
  <r>
    <d v="2024-09-03T00:00:00"/>
    <s v="Mission Budget for 1 day"/>
    <s v="Advance"/>
    <s v="Management"/>
    <m/>
    <n v="110000"/>
    <n v="110000"/>
    <x v="0"/>
  </r>
  <r>
    <d v="2024-09-03T00:00:00"/>
    <s v="Airtime for Lydia"/>
    <s v="Telephone"/>
    <s v="Management"/>
    <n v="40000"/>
    <m/>
    <n v="70000"/>
    <x v="1"/>
  </r>
  <r>
    <d v="2024-09-03T00:00:00"/>
    <s v="Airtime for Ashrah"/>
    <s v="Telephone"/>
    <s v="Legal Legal"/>
    <n v="20000"/>
    <m/>
    <n v="50000"/>
    <x v="2"/>
  </r>
  <r>
    <d v="2024-09-03T00:00:00"/>
    <s v="Airtime to i18"/>
    <s v="Telephone"/>
    <s v="Investigations"/>
    <n v="25000"/>
    <m/>
    <n v="25000"/>
    <x v="3"/>
  </r>
  <r>
    <d v="2024-09-03T00:00:00"/>
    <s v="Airtime for i07"/>
    <s v="Telephone"/>
    <s v="Investigations"/>
    <n v="25000"/>
    <m/>
    <n v="0"/>
    <x v="4"/>
  </r>
  <r>
    <d v="2024-09-09T00:00:00"/>
    <s v="Mission Budget for 1 day"/>
    <s v="Advance"/>
    <s v="Investigations"/>
    <m/>
    <n v="120000"/>
    <n v="120000"/>
    <x v="0"/>
  </r>
  <r>
    <d v="2024-09-09T00:00:00"/>
    <s v="Airtime for Lydia"/>
    <s v="Telephone"/>
    <s v="Management"/>
    <n v="50000"/>
    <m/>
    <n v="70000"/>
    <x v="1"/>
  </r>
  <r>
    <d v="2024-09-09T00:00:00"/>
    <s v="Airtime for Ashrah"/>
    <s v="Telephone"/>
    <s v="Legal Legal"/>
    <n v="20000"/>
    <m/>
    <n v="50000"/>
    <x v="2"/>
  </r>
  <r>
    <d v="2024-09-09T00:00:00"/>
    <s v="Airtime to i18"/>
    <s v="Telephone"/>
    <s v="Investigations"/>
    <n v="25000"/>
    <m/>
    <n v="25000"/>
    <x v="3"/>
  </r>
  <r>
    <d v="2024-09-09T00:00:00"/>
    <s v="Airtime for i07"/>
    <s v="Telephone"/>
    <s v="Investigations"/>
    <n v="25000"/>
    <m/>
    <n v="0"/>
    <x v="4"/>
  </r>
  <r>
    <d v="2024-09-17T00:00:00"/>
    <s v="Mission Budget for 1 day"/>
    <s v="Advance"/>
    <s v="Management"/>
    <m/>
    <n v="140000"/>
    <n v="140000"/>
    <x v="0"/>
  </r>
  <r>
    <d v="2024-09-17T00:00:00"/>
    <s v="Airtime for Lydia"/>
    <s v="Telephone"/>
    <s v="Management"/>
    <n v="50000"/>
    <m/>
    <n v="90000"/>
    <x v="1"/>
  </r>
  <r>
    <d v="2024-09-17T00:00:00"/>
    <s v="Airtime for Ashrah"/>
    <s v="Telephone"/>
    <s v="Legal Legal"/>
    <n v="20000"/>
    <m/>
    <n v="70000"/>
    <x v="2"/>
  </r>
  <r>
    <d v="2024-09-17T00:00:00"/>
    <s v="Airtime to i18"/>
    <s v="Telephone"/>
    <s v="Investigations"/>
    <n v="25000"/>
    <m/>
    <n v="45000"/>
    <x v="3"/>
  </r>
  <r>
    <d v="2024-09-17T00:00:00"/>
    <s v="Airtime for i07"/>
    <s v="Telephone"/>
    <s v="Investigations"/>
    <n v="25000"/>
    <m/>
    <n v="20000"/>
    <x v="4"/>
  </r>
  <r>
    <d v="2024-09-20T00:00:00"/>
    <s v="Airtime for Raff"/>
    <s v="Telephone"/>
    <s v="Legal Legal"/>
    <n v="20000"/>
    <m/>
    <n v="0"/>
    <x v="5"/>
  </r>
  <r>
    <d v="2024-09-23T00:00:00"/>
    <s v="Mission Budget for 1 day"/>
    <s v="Advance"/>
    <s v="Management"/>
    <m/>
    <n v="210000"/>
    <n v="210000"/>
    <x v="0"/>
  </r>
  <r>
    <d v="2024-09-23T00:00:00"/>
    <s v="Airtime for Rebecca"/>
    <s v="Telephone"/>
    <s v="Management"/>
    <n v="50000"/>
    <m/>
    <n v="160000"/>
    <x v="6"/>
  </r>
  <r>
    <d v="2024-09-23T00:00:00"/>
    <s v="Airtime for Lydia"/>
    <s v="Telephone"/>
    <s v="Management"/>
    <n v="50000"/>
    <m/>
    <n v="110000"/>
    <x v="1"/>
  </r>
  <r>
    <d v="2024-09-23T00:00:00"/>
    <s v="Airtime for Judith"/>
    <s v="Telephone"/>
    <s v="Legal Legal"/>
    <n v="20000"/>
    <m/>
    <n v="90000"/>
    <x v="7"/>
  </r>
  <r>
    <d v="2024-09-23T00:00:00"/>
    <s v="Airtime for Ashrah"/>
    <s v="Telephone"/>
    <s v="Legal Legal"/>
    <n v="20000"/>
    <m/>
    <n v="70000"/>
    <x v="2"/>
  </r>
  <r>
    <d v="2024-09-23T00:00:00"/>
    <s v="Airtime for Raff"/>
    <s v="Telephone"/>
    <s v="Legal Legal"/>
    <n v="20000"/>
    <m/>
    <n v="50000"/>
    <x v="5"/>
  </r>
  <r>
    <d v="2024-09-23T00:00:00"/>
    <s v="Airtime for i18"/>
    <s v="Telephone"/>
    <s v="Investigations"/>
    <n v="25000"/>
    <m/>
    <n v="25000"/>
    <x v="3"/>
  </r>
  <r>
    <d v="2024-09-23T00:00:00"/>
    <s v="Airtime for i07"/>
    <s v="Telephone"/>
    <s v="Investigations"/>
    <n v="25000"/>
    <m/>
    <n v="0"/>
    <x v="4"/>
  </r>
  <r>
    <d v="2024-09-30T00:00:00"/>
    <s v="Mission Budget for 1 day"/>
    <s v="Advance"/>
    <s v="Management"/>
    <m/>
    <n v="230000"/>
    <n v="230000"/>
    <x v="0"/>
  </r>
  <r>
    <d v="2024-09-30T00:00:00"/>
    <s v="Airtime for Lydia"/>
    <s v="Telephone"/>
    <s v="Management"/>
    <n v="50000"/>
    <m/>
    <n v="180000"/>
    <x v="1"/>
  </r>
  <r>
    <d v="2024-09-30T00:00:00"/>
    <s v="Airtime for Judith"/>
    <s v="Telephone"/>
    <s v="Legal Legal"/>
    <n v="20000"/>
    <m/>
    <n v="160000"/>
    <x v="7"/>
  </r>
  <r>
    <d v="2024-09-30T00:00:00"/>
    <s v="Airtime for Ashrah"/>
    <s v="Telephone"/>
    <s v="Legal Legal"/>
    <n v="20000"/>
    <m/>
    <n v="140000"/>
    <x v="2"/>
  </r>
  <r>
    <d v="2024-09-30T00:00:00"/>
    <s v="Airtime for Raff"/>
    <s v="Telephone"/>
    <s v="Legal Legal"/>
    <n v="20000"/>
    <m/>
    <n v="120000"/>
    <x v="5"/>
  </r>
  <r>
    <d v="2024-09-30T00:00:00"/>
    <s v="Airtime for i18"/>
    <s v="Telephone"/>
    <s v="Investigations"/>
    <n v="25000"/>
    <m/>
    <n v="95000"/>
    <x v="3"/>
  </r>
  <r>
    <d v="2024-09-30T00:00:00"/>
    <s v="Airtime for i07"/>
    <s v="Telephone"/>
    <s v="Investigations"/>
    <n v="25000"/>
    <m/>
    <n v="70000"/>
    <x v="4"/>
  </r>
  <r>
    <d v="2024-09-30T00:00:00"/>
    <s v="Airtime for Mary"/>
    <s v="Telephone"/>
    <s v="Management"/>
    <n v="30000"/>
    <m/>
    <n v="4000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B98A44-DDB1-4A59-9756-D66A57B12CFD}" name="PivotTable3"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O10" firstHeaderRow="1" firstDataRow="2" firstDataCol="1"/>
  <pivotFields count="8">
    <pivotField numFmtId="14" showAll="0"/>
    <pivotField showAll="0"/>
    <pivotField axis="axisCol" showAll="0">
      <items count="16">
        <item x="12"/>
        <item m="1" x="13"/>
        <item x="1"/>
        <item x="9"/>
        <item x="11"/>
        <item x="5"/>
        <item x="7"/>
        <item m="1" x="14"/>
        <item x="8"/>
        <item x="10"/>
        <item x="2"/>
        <item x="6"/>
        <item x="0"/>
        <item x="3"/>
        <item x="4"/>
        <item t="default"/>
      </items>
    </pivotField>
    <pivotField axis="axisRow" showAll="0">
      <items count="8">
        <item x="3"/>
        <item x="1"/>
        <item m="1" x="5"/>
        <item x="0"/>
        <item x="2"/>
        <item x="4"/>
        <item m="1" x="6"/>
        <item t="default"/>
      </items>
    </pivotField>
    <pivotField dataField="1" showAll="0"/>
    <pivotField numFmtId="4" showAll="0"/>
    <pivotField numFmtId="166" showAll="0"/>
    <pivotField showAll="0"/>
  </pivotFields>
  <rowFields count="1">
    <field x="3"/>
  </rowFields>
  <rowItems count="6">
    <i>
      <x/>
    </i>
    <i>
      <x v="1"/>
    </i>
    <i>
      <x v="3"/>
    </i>
    <i>
      <x v="4"/>
    </i>
    <i>
      <x v="5"/>
    </i>
    <i t="grand">
      <x/>
    </i>
  </rowItems>
  <colFields count="1">
    <field x="2"/>
  </colFields>
  <colItems count="14">
    <i>
      <x/>
    </i>
    <i>
      <x v="2"/>
    </i>
    <i>
      <x v="3"/>
    </i>
    <i>
      <x v="4"/>
    </i>
    <i>
      <x v="5"/>
    </i>
    <i>
      <x v="6"/>
    </i>
    <i>
      <x v="8"/>
    </i>
    <i>
      <x v="9"/>
    </i>
    <i>
      <x v="10"/>
    </i>
    <i>
      <x v="11"/>
    </i>
    <i>
      <x v="12"/>
    </i>
    <i>
      <x v="13"/>
    </i>
    <i>
      <x v="14"/>
    </i>
    <i t="grand">
      <x/>
    </i>
  </colItems>
  <dataFields count="1">
    <dataField name="Sum of Spent  in national currency (UGX)" fld="4" baseField="0" baseItem="0" numFmtId="171"/>
  </dataFields>
  <formats count="2">
    <format dxfId="25">
      <pivotArea outline="0" collapsedLevelsAreSubtotals="1" fieldPosition="0"/>
    </format>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09605CA-5E52-4F81-8693-C874C3F53C1D}" name="PivotTable2"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15" firstHeaderRow="0" firstDataRow="1" firstDataCol="1"/>
  <pivotFields count="8">
    <pivotField numFmtId="14" showAll="0"/>
    <pivotField showAll="0"/>
    <pivotField showAll="0"/>
    <pivotField showAll="0"/>
    <pivotField dataField="1" showAll="0"/>
    <pivotField numFmtId="4" showAll="0"/>
    <pivotField dataField="1" numFmtId="166" showAll="0"/>
    <pivotField axis="axisRow" showAll="0">
      <items count="13">
        <item x="1"/>
        <item x="6"/>
        <item x="2"/>
        <item x="5"/>
        <item x="4"/>
        <item x="3"/>
        <item x="8"/>
        <item x="0"/>
        <item x="10"/>
        <item x="7"/>
        <item x="9"/>
        <item m="1" x="11"/>
        <item t="default"/>
      </items>
    </pivotField>
  </pivotFields>
  <rowFields count="1">
    <field x="7"/>
  </rowFields>
  <rowItems count="12">
    <i>
      <x/>
    </i>
    <i>
      <x v="1"/>
    </i>
    <i>
      <x v="2"/>
    </i>
    <i>
      <x v="3"/>
    </i>
    <i>
      <x v="4"/>
    </i>
    <i>
      <x v="5"/>
    </i>
    <i>
      <x v="6"/>
    </i>
    <i>
      <x v="7"/>
    </i>
    <i>
      <x v="8"/>
    </i>
    <i>
      <x v="9"/>
    </i>
    <i>
      <x v="10"/>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2E22243-05A1-4E4C-B41B-032933395C56}" name="PivotTable1"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13" firstHeaderRow="0" firstDataRow="1" firstDataCol="1"/>
  <pivotFields count="8">
    <pivotField numFmtId="14" showAll="0"/>
    <pivotField showAll="0"/>
    <pivotField showAll="0"/>
    <pivotField showAll="0"/>
    <pivotField dataField="1" showAll="0"/>
    <pivotField dataField="1" showAll="0"/>
    <pivotField showAll="0"/>
    <pivotField axis="axisRow" showAll="0">
      <items count="10">
        <item x="3"/>
        <item x="2"/>
        <item x="4"/>
        <item x="5"/>
        <item x="7"/>
        <item x="1"/>
        <item x="8"/>
        <item x="6"/>
        <item x="0"/>
        <item t="default"/>
      </items>
    </pivotField>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2">
    <format dxfId="22">
      <pivotArea outline="0" collapsedLevelsAreSubtotals="1" fieldPosition="0"/>
    </format>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1300-000003000000}" name="PivotTable7" cacheId="16"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A40:B50" firstHeaderRow="1" firstDataRow="1" firstDataCol="1"/>
  <pivotFields count="8">
    <pivotField showAll="0"/>
    <pivotField showAll="0"/>
    <pivotField showAll="0"/>
    <pivotField showAll="0"/>
    <pivotField dataField="1" showAll="0"/>
    <pivotField showAll="0"/>
    <pivotField numFmtId="165" showAll="0"/>
    <pivotField axis="axisRow" showAll="0">
      <items count="13">
        <item m="1" x="10"/>
        <item x="4"/>
        <item x="3"/>
        <item x="1"/>
        <item x="6"/>
        <item m="1" x="11"/>
        <item x="0"/>
        <item x="2"/>
        <item x="5"/>
        <item x="7"/>
        <item m="1" x="9"/>
        <item x="8"/>
        <item t="default"/>
      </items>
    </pivotField>
  </pivotFields>
  <rowFields count="1">
    <field x="7"/>
  </rowFields>
  <rowItems count="10">
    <i>
      <x v="1"/>
    </i>
    <i>
      <x v="2"/>
    </i>
    <i>
      <x v="3"/>
    </i>
    <i>
      <x v="4"/>
    </i>
    <i>
      <x v="6"/>
    </i>
    <i>
      <x v="7"/>
    </i>
    <i>
      <x v="8"/>
    </i>
    <i>
      <x v="9"/>
    </i>
    <i>
      <x v="11"/>
    </i>
    <i t="grand">
      <x/>
    </i>
  </rowItems>
  <colItems count="1">
    <i/>
  </colItems>
  <dataFields count="1">
    <dataField name="Sum of Spent  in national currency (UGX)" fld="4" baseField="7" baseItem="0" numFmtId="165"/>
  </dataFields>
  <formats count="8">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collapsedLevelsAreSubtotals="1" fieldPosition="0">
        <references count="1">
          <reference field="7" count="1">
            <x v="3"/>
          </reference>
        </references>
      </pivotArea>
    </format>
    <format dxfId="16">
      <pivotArea collapsedLevelsAreSubtotals="1" fieldPosition="0">
        <references count="1">
          <reference field="7" count="1">
            <x v="4"/>
          </reference>
        </references>
      </pivotArea>
    </format>
    <format dxfId="15">
      <pivotArea collapsedLevelsAreSubtotals="1" fieldPosition="0">
        <references count="1">
          <reference field="7" count="2">
            <x v="1"/>
            <x v="2"/>
          </reference>
        </references>
      </pivotArea>
    </format>
    <format dxfId="14">
      <pivotArea collapsedLevelsAreSubtotals="1" fieldPosition="0">
        <references count="1">
          <reference field="7" count="1">
            <x v="11"/>
          </reference>
        </references>
      </pivotArea>
    </format>
    <format dxfId="13">
      <pivotArea collapsedLevelsAreSubtotals="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53A5-1A7C-407F-8506-E4DB520DD1D4}">
  <dimension ref="A3:O10"/>
  <sheetViews>
    <sheetView topLeftCell="F1" workbookViewId="0">
      <selection activeCell="J14" sqref="J14"/>
    </sheetView>
  </sheetViews>
  <sheetFormatPr defaultRowHeight="14.5" x14ac:dyDescent="0.35"/>
  <cols>
    <col min="1" max="1" width="35.26953125" bestFit="1" customWidth="1"/>
    <col min="2" max="2" width="15.26953125" bestFit="1" customWidth="1"/>
    <col min="3" max="3" width="11.1796875" bestFit="1" customWidth="1"/>
    <col min="4" max="4" width="12.7265625" bestFit="1" customWidth="1"/>
    <col min="5" max="5" width="11.1796875" bestFit="1" customWidth="1"/>
    <col min="6" max="6" width="14.08984375" bestFit="1" customWidth="1"/>
    <col min="7" max="7" width="13.81640625" bestFit="1" customWidth="1"/>
    <col min="8" max="8" width="13.54296875" bestFit="1" customWidth="1"/>
    <col min="9" max="9" width="12.7265625" bestFit="1" customWidth="1"/>
    <col min="10" max="10" width="11.1796875" bestFit="1" customWidth="1"/>
    <col min="11" max="11" width="12" bestFit="1" customWidth="1"/>
    <col min="12" max="12" width="12.7265625" bestFit="1" customWidth="1"/>
    <col min="13" max="13" width="16.1796875" bestFit="1" customWidth="1"/>
    <col min="14" max="14" width="12.26953125" bestFit="1" customWidth="1"/>
    <col min="15" max="17" width="13.81640625" bestFit="1" customWidth="1"/>
  </cols>
  <sheetData>
    <row r="3" spans="1:15" x14ac:dyDescent="0.35">
      <c r="A3" s="308" t="s">
        <v>105</v>
      </c>
      <c r="B3" s="308" t="s">
        <v>116</v>
      </c>
    </row>
    <row r="4" spans="1:15" x14ac:dyDescent="0.35">
      <c r="A4" s="308" t="s">
        <v>102</v>
      </c>
      <c r="B4" t="s">
        <v>438</v>
      </c>
      <c r="C4" t="s">
        <v>118</v>
      </c>
      <c r="D4" t="s">
        <v>163</v>
      </c>
      <c r="E4" t="s">
        <v>127</v>
      </c>
      <c r="F4" t="s">
        <v>348</v>
      </c>
      <c r="G4" t="s">
        <v>128</v>
      </c>
      <c r="H4" t="s">
        <v>325</v>
      </c>
      <c r="I4" t="s">
        <v>115</v>
      </c>
      <c r="J4" t="s">
        <v>113</v>
      </c>
      <c r="K4" t="s">
        <v>283</v>
      </c>
      <c r="L4" t="s">
        <v>112</v>
      </c>
      <c r="M4" t="s">
        <v>208</v>
      </c>
      <c r="N4" t="s">
        <v>124</v>
      </c>
      <c r="O4" t="s">
        <v>104</v>
      </c>
    </row>
    <row r="5" spans="1:15" x14ac:dyDescent="0.35">
      <c r="A5" s="138" t="s">
        <v>119</v>
      </c>
      <c r="B5" s="891"/>
      <c r="C5" s="891"/>
      <c r="D5" s="891"/>
      <c r="E5" s="891"/>
      <c r="F5" s="891"/>
      <c r="G5" s="891">
        <v>1500000</v>
      </c>
      <c r="H5" s="891"/>
      <c r="I5" s="891"/>
      <c r="J5" s="891">
        <v>250000</v>
      </c>
      <c r="K5" s="891"/>
      <c r="L5" s="891">
        <v>1918000</v>
      </c>
      <c r="M5" s="891">
        <v>212000</v>
      </c>
      <c r="N5" s="891">
        <v>368000</v>
      </c>
      <c r="O5" s="891">
        <v>4248000</v>
      </c>
    </row>
    <row r="6" spans="1:15" x14ac:dyDescent="0.35">
      <c r="A6" s="138" t="s">
        <v>110</v>
      </c>
      <c r="B6" s="891"/>
      <c r="C6" s="891"/>
      <c r="D6" s="891"/>
      <c r="E6" s="891"/>
      <c r="F6" s="891"/>
      <c r="G6" s="891">
        <v>872628</v>
      </c>
      <c r="H6" s="891"/>
      <c r="I6" s="891"/>
      <c r="J6" s="891">
        <v>200000</v>
      </c>
      <c r="K6" s="891"/>
      <c r="L6" s="891">
        <v>2318000</v>
      </c>
      <c r="M6" s="891">
        <v>25000</v>
      </c>
      <c r="N6" s="891"/>
      <c r="O6" s="891">
        <v>3415628</v>
      </c>
    </row>
    <row r="7" spans="1:15" x14ac:dyDescent="0.35">
      <c r="A7" s="138" t="s">
        <v>14</v>
      </c>
      <c r="B7" s="891"/>
      <c r="C7" s="891"/>
      <c r="D7" s="891"/>
      <c r="E7" s="891">
        <v>75000</v>
      </c>
      <c r="F7" s="891">
        <v>600000</v>
      </c>
      <c r="G7" s="891">
        <v>7700000</v>
      </c>
      <c r="H7" s="891"/>
      <c r="I7" s="891"/>
      <c r="J7" s="891">
        <v>320000</v>
      </c>
      <c r="K7" s="891">
        <v>16000</v>
      </c>
      <c r="L7" s="891">
        <v>927000</v>
      </c>
      <c r="M7" s="891">
        <v>141000</v>
      </c>
      <c r="N7" s="891"/>
      <c r="O7" s="891">
        <v>9779000</v>
      </c>
    </row>
    <row r="8" spans="1:15" x14ac:dyDescent="0.35">
      <c r="A8" s="138" t="s">
        <v>78</v>
      </c>
      <c r="B8" s="891">
        <v>90000</v>
      </c>
      <c r="C8" s="891">
        <v>299029.95999999996</v>
      </c>
      <c r="D8" s="891">
        <v>1600000</v>
      </c>
      <c r="E8" s="891">
        <v>319000</v>
      </c>
      <c r="F8" s="891">
        <v>1083200</v>
      </c>
      <c r="G8" s="891"/>
      <c r="H8" s="891">
        <v>345200</v>
      </c>
      <c r="I8" s="891">
        <v>6938000</v>
      </c>
      <c r="J8" s="891"/>
      <c r="K8" s="891">
        <v>12300</v>
      </c>
      <c r="L8" s="891"/>
      <c r="M8" s="891"/>
      <c r="N8" s="891"/>
      <c r="O8" s="891">
        <v>10686729.960000001</v>
      </c>
    </row>
    <row r="9" spans="1:15" x14ac:dyDescent="0.35">
      <c r="A9" s="138" t="s">
        <v>133</v>
      </c>
      <c r="B9" s="891"/>
      <c r="C9" s="891"/>
      <c r="D9" s="891"/>
      <c r="E9" s="891"/>
      <c r="F9" s="891"/>
      <c r="G9" s="891">
        <v>222000</v>
      </c>
      <c r="H9" s="891"/>
      <c r="I9" s="891"/>
      <c r="J9" s="891"/>
      <c r="K9" s="891"/>
      <c r="L9" s="891"/>
      <c r="M9" s="891"/>
      <c r="N9" s="891"/>
      <c r="O9" s="891">
        <v>222000</v>
      </c>
    </row>
    <row r="10" spans="1:15" x14ac:dyDescent="0.35">
      <c r="A10" s="138" t="s">
        <v>104</v>
      </c>
      <c r="B10" s="891">
        <v>90000</v>
      </c>
      <c r="C10" s="891">
        <v>299029.95999999996</v>
      </c>
      <c r="D10" s="891">
        <v>1600000</v>
      </c>
      <c r="E10" s="891">
        <v>394000</v>
      </c>
      <c r="F10" s="891">
        <v>1683200</v>
      </c>
      <c r="G10" s="891">
        <v>10294628</v>
      </c>
      <c r="H10" s="891">
        <v>345200</v>
      </c>
      <c r="I10" s="891">
        <v>6938000</v>
      </c>
      <c r="J10" s="891">
        <v>770000</v>
      </c>
      <c r="K10" s="891">
        <v>28300</v>
      </c>
      <c r="L10" s="891">
        <v>5163000</v>
      </c>
      <c r="M10" s="891">
        <v>378000</v>
      </c>
      <c r="N10" s="891">
        <v>368000</v>
      </c>
      <c r="O10" s="891">
        <v>28351357.960000001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BDE8-18B7-46A3-B2C6-4ED81EABCDFB}">
  <dimension ref="A3:C15"/>
  <sheetViews>
    <sheetView workbookViewId="0">
      <selection activeCell="G10" sqref="G10"/>
    </sheetView>
  </sheetViews>
  <sheetFormatPr defaultRowHeight="14.5" x14ac:dyDescent="0.35"/>
  <cols>
    <col min="1" max="1" width="12.36328125" bestFit="1" customWidth="1"/>
    <col min="2" max="2" width="35.26953125" bestFit="1" customWidth="1"/>
    <col min="3" max="3" width="15.453125" bestFit="1" customWidth="1"/>
  </cols>
  <sheetData>
    <row r="3" spans="1:3" x14ac:dyDescent="0.35">
      <c r="A3" s="308" t="s">
        <v>102</v>
      </c>
      <c r="B3" t="s">
        <v>105</v>
      </c>
      <c r="C3" t="s">
        <v>107</v>
      </c>
    </row>
    <row r="4" spans="1:3" x14ac:dyDescent="0.35">
      <c r="A4" s="138" t="s">
        <v>174</v>
      </c>
      <c r="B4" s="890">
        <v>1360000</v>
      </c>
      <c r="C4" s="890">
        <v>367.86583716526923</v>
      </c>
    </row>
    <row r="5" spans="1:3" x14ac:dyDescent="0.35">
      <c r="A5" s="138" t="s">
        <v>158</v>
      </c>
      <c r="B5" s="890">
        <v>14434628</v>
      </c>
      <c r="C5" s="890">
        <v>3904.4165539626724</v>
      </c>
    </row>
    <row r="6" spans="1:3" x14ac:dyDescent="0.35">
      <c r="A6" s="138" t="s">
        <v>122</v>
      </c>
      <c r="B6" s="890">
        <v>4000</v>
      </c>
      <c r="C6" s="890">
        <v>1.0819583446037329</v>
      </c>
    </row>
    <row r="7" spans="1:3" x14ac:dyDescent="0.35">
      <c r="A7" s="138" t="s">
        <v>554</v>
      </c>
      <c r="B7" s="890">
        <v>106029.95999999999</v>
      </c>
      <c r="C7" s="890">
        <v>28.68</v>
      </c>
    </row>
    <row r="8" spans="1:3" x14ac:dyDescent="0.35">
      <c r="A8" s="138" t="s">
        <v>151</v>
      </c>
      <c r="B8" s="890">
        <v>2756000</v>
      </c>
      <c r="C8" s="890">
        <v>742.79342439816128</v>
      </c>
    </row>
    <row r="9" spans="1:3" x14ac:dyDescent="0.35">
      <c r="A9" s="138" t="s">
        <v>125</v>
      </c>
      <c r="B9" s="890">
        <v>1673000</v>
      </c>
      <c r="C9" s="890">
        <v>452.52907763051121</v>
      </c>
    </row>
    <row r="10" spans="1:3" x14ac:dyDescent="0.35">
      <c r="A10" s="138" t="s">
        <v>187</v>
      </c>
      <c r="B10" s="890">
        <v>375000</v>
      </c>
      <c r="C10" s="890">
        <v>101.43359480659996</v>
      </c>
    </row>
    <row r="11" spans="1:3" x14ac:dyDescent="0.35">
      <c r="A11" s="138" t="s">
        <v>41</v>
      </c>
      <c r="B11" s="890">
        <v>6703700</v>
      </c>
      <c r="C11" s="890">
        <v>1813.2810386800111</v>
      </c>
    </row>
    <row r="12" spans="1:3" x14ac:dyDescent="0.35">
      <c r="A12" s="138" t="s">
        <v>533</v>
      </c>
      <c r="B12" s="890">
        <v>40000</v>
      </c>
      <c r="C12" s="890">
        <v>10.819583446037328</v>
      </c>
    </row>
    <row r="13" spans="1:3" x14ac:dyDescent="0.35">
      <c r="A13" s="138" t="s">
        <v>367</v>
      </c>
      <c r="B13" s="890">
        <v>849000</v>
      </c>
      <c r="C13" s="890">
        <v>229.64565864214219</v>
      </c>
    </row>
    <row r="14" spans="1:3" x14ac:dyDescent="0.35">
      <c r="A14" s="138" t="s">
        <v>152</v>
      </c>
      <c r="B14" s="890">
        <v>50000</v>
      </c>
      <c r="C14" s="890">
        <v>13.52447930754666</v>
      </c>
    </row>
    <row r="15" spans="1:3" x14ac:dyDescent="0.35">
      <c r="A15" s="138" t="s">
        <v>104</v>
      </c>
      <c r="B15" s="890">
        <v>28351357.960000001</v>
      </c>
      <c r="C15" s="890">
        <v>7666.0712063835554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1:P511"/>
  <sheetViews>
    <sheetView tabSelected="1" topLeftCell="A320" zoomScale="78" zoomScaleNormal="106" workbookViewId="0">
      <selection activeCell="C336" sqref="C336"/>
    </sheetView>
  </sheetViews>
  <sheetFormatPr defaultColWidth="10.90625" defaultRowHeight="14.5" x14ac:dyDescent="0.35"/>
  <cols>
    <col min="1" max="1" width="12.453125" style="57" customWidth="1"/>
    <col min="2" max="2" width="33.54296875" style="56" customWidth="1"/>
    <col min="3" max="3" width="17.36328125" style="56" customWidth="1"/>
    <col min="4" max="4" width="17.54296875" style="55" customWidth="1"/>
    <col min="5" max="5" width="17.453125" style="55" customWidth="1"/>
    <col min="6" max="6" width="15" style="53" customWidth="1"/>
    <col min="7" max="7" width="18.453125" style="54" customWidth="1"/>
    <col min="8" max="8" width="16.54296875" style="55" customWidth="1"/>
    <col min="9" max="9" width="16.54296875" style="56" customWidth="1"/>
    <col min="10" max="10" width="25.453125" style="56" customWidth="1"/>
    <col min="11" max="11" width="13.08984375" style="56" customWidth="1"/>
    <col min="12" max="12" width="12.453125" style="56" customWidth="1"/>
    <col min="13" max="13" width="19.08984375" style="56" customWidth="1"/>
    <col min="14" max="14" width="37.08984375" style="58" customWidth="1"/>
    <col min="15" max="15" width="11" style="1" customWidth="1"/>
    <col min="16" max="16384" width="10.90625" style="1"/>
  </cols>
  <sheetData>
    <row r="1" spans="1:14" ht="18.5" x14ac:dyDescent="0.35">
      <c r="A1" s="911" t="s">
        <v>192</v>
      </c>
      <c r="B1" s="911"/>
      <c r="C1" s="911"/>
      <c r="D1" s="911"/>
      <c r="E1" s="911"/>
      <c r="F1" s="911"/>
      <c r="G1" s="911"/>
      <c r="H1" s="911"/>
      <c r="I1" s="911"/>
      <c r="J1" s="911"/>
      <c r="K1" s="911"/>
      <c r="L1" s="911"/>
      <c r="M1" s="911"/>
      <c r="N1" s="911"/>
    </row>
    <row r="2" spans="1:14" s="2" customFormat="1" ht="69.900000000000006" customHeight="1" x14ac:dyDescent="0.35">
      <c r="A2" s="254" t="s">
        <v>0</v>
      </c>
      <c r="B2" s="248" t="s">
        <v>5</v>
      </c>
      <c r="C2" s="248" t="s">
        <v>10</v>
      </c>
      <c r="D2" s="249" t="s">
        <v>8</v>
      </c>
      <c r="E2" s="249" t="s">
        <v>13</v>
      </c>
      <c r="F2" s="250" t="s">
        <v>7</v>
      </c>
      <c r="G2" s="251" t="s">
        <v>6</v>
      </c>
      <c r="H2" s="249" t="s">
        <v>2</v>
      </c>
      <c r="I2" s="249" t="s">
        <v>108</v>
      </c>
      <c r="J2" s="248" t="s">
        <v>9</v>
      </c>
      <c r="K2" s="248" t="s">
        <v>1</v>
      </c>
      <c r="L2" s="248" t="s">
        <v>4</v>
      </c>
      <c r="M2" s="252" t="s">
        <v>12</v>
      </c>
      <c r="N2" s="253" t="s">
        <v>11</v>
      </c>
    </row>
    <row r="3" spans="1:14" s="2" customFormat="1" ht="15" customHeight="1" x14ac:dyDescent="0.35">
      <c r="A3" s="132">
        <v>45537</v>
      </c>
      <c r="B3" s="284" t="s">
        <v>111</v>
      </c>
      <c r="C3" s="284" t="s">
        <v>112</v>
      </c>
      <c r="D3" s="418" t="s">
        <v>14</v>
      </c>
      <c r="E3" s="118">
        <v>7000</v>
      </c>
      <c r="F3" s="276">
        <v>3697</v>
      </c>
      <c r="G3" s="255">
        <f>E3/F3</f>
        <v>1.8934271030565324</v>
      </c>
      <c r="H3" s="143" t="s">
        <v>41</v>
      </c>
      <c r="I3" s="134" t="s">
        <v>43</v>
      </c>
      <c r="J3" s="684" t="s">
        <v>190</v>
      </c>
      <c r="K3" s="779" t="s">
        <v>179</v>
      </c>
      <c r="L3" s="133" t="s">
        <v>44</v>
      </c>
      <c r="M3" s="296"/>
      <c r="N3" s="277"/>
    </row>
    <row r="4" spans="1:14" s="2" customFormat="1" ht="15" customHeight="1" x14ac:dyDescent="0.35">
      <c r="A4" s="132">
        <v>45537</v>
      </c>
      <c r="B4" s="284" t="s">
        <v>111</v>
      </c>
      <c r="C4" s="284" t="s">
        <v>112</v>
      </c>
      <c r="D4" s="418" t="s">
        <v>14</v>
      </c>
      <c r="E4" s="118">
        <v>8000</v>
      </c>
      <c r="F4" s="276">
        <v>3697</v>
      </c>
      <c r="G4" s="255">
        <f>E4/F4</f>
        <v>2.1639166892074657</v>
      </c>
      <c r="H4" s="143" t="s">
        <v>41</v>
      </c>
      <c r="I4" s="134" t="s">
        <v>43</v>
      </c>
      <c r="J4" s="684" t="s">
        <v>190</v>
      </c>
      <c r="K4" s="779" t="s">
        <v>179</v>
      </c>
      <c r="L4" s="133" t="s">
        <v>44</v>
      </c>
      <c r="M4" s="296"/>
      <c r="N4" s="277"/>
    </row>
    <row r="5" spans="1:14" s="2" customFormat="1" ht="15" customHeight="1" x14ac:dyDescent="0.35">
      <c r="A5" s="654">
        <v>45537</v>
      </c>
      <c r="B5" s="406" t="s">
        <v>111</v>
      </c>
      <c r="C5" s="406" t="s">
        <v>112</v>
      </c>
      <c r="D5" s="655" t="s">
        <v>110</v>
      </c>
      <c r="E5" s="118">
        <v>15000</v>
      </c>
      <c r="F5" s="276">
        <v>3697</v>
      </c>
      <c r="G5" s="255">
        <f t="shared" ref="G5:G26" si="0">E5/F5</f>
        <v>4.0573437922639979</v>
      </c>
      <c r="H5" s="143" t="s">
        <v>174</v>
      </c>
      <c r="I5" s="134" t="s">
        <v>43</v>
      </c>
      <c r="J5" s="293" t="s">
        <v>194</v>
      </c>
      <c r="K5" s="779" t="s">
        <v>179</v>
      </c>
      <c r="L5" s="133" t="s">
        <v>44</v>
      </c>
      <c r="M5" s="296"/>
      <c r="N5" s="277"/>
    </row>
    <row r="6" spans="1:14" s="2" customFormat="1" ht="15" customHeight="1" x14ac:dyDescent="0.35">
      <c r="A6" s="654">
        <v>45537</v>
      </c>
      <c r="B6" s="406" t="s">
        <v>111</v>
      </c>
      <c r="C6" s="406" t="s">
        <v>112</v>
      </c>
      <c r="D6" s="655" t="s">
        <v>110</v>
      </c>
      <c r="E6" s="118">
        <v>15000</v>
      </c>
      <c r="F6" s="276">
        <v>3697</v>
      </c>
      <c r="G6" s="255">
        <f t="shared" si="0"/>
        <v>4.0573437922639979</v>
      </c>
      <c r="H6" s="143" t="s">
        <v>174</v>
      </c>
      <c r="I6" s="134" t="s">
        <v>43</v>
      </c>
      <c r="J6" s="293" t="s">
        <v>194</v>
      </c>
      <c r="K6" s="779" t="s">
        <v>179</v>
      </c>
      <c r="L6" s="133" t="s">
        <v>44</v>
      </c>
      <c r="M6" s="296"/>
      <c r="N6" s="277"/>
    </row>
    <row r="7" spans="1:14" s="2" customFormat="1" ht="15" customHeight="1" x14ac:dyDescent="0.35">
      <c r="A7" s="132">
        <v>45538</v>
      </c>
      <c r="B7" s="133" t="s">
        <v>170</v>
      </c>
      <c r="C7" s="133" t="s">
        <v>118</v>
      </c>
      <c r="D7" s="134" t="s">
        <v>78</v>
      </c>
      <c r="E7" s="118">
        <v>2000</v>
      </c>
      <c r="F7" s="276">
        <v>3697</v>
      </c>
      <c r="G7" s="255">
        <f t="shared" si="0"/>
        <v>0.54097917230186643</v>
      </c>
      <c r="H7" s="143" t="s">
        <v>122</v>
      </c>
      <c r="I7" s="134" t="s">
        <v>43</v>
      </c>
      <c r="J7" s="293" t="s">
        <v>585</v>
      </c>
      <c r="K7" s="779" t="s">
        <v>179</v>
      </c>
      <c r="L7" s="133" t="s">
        <v>44</v>
      </c>
      <c r="M7" s="296"/>
      <c r="N7" s="277"/>
    </row>
    <row r="8" spans="1:14" s="2" customFormat="1" ht="15" customHeight="1" x14ac:dyDescent="0.35">
      <c r="A8" s="654">
        <v>45538</v>
      </c>
      <c r="B8" s="406" t="s">
        <v>111</v>
      </c>
      <c r="C8" s="406" t="s">
        <v>112</v>
      </c>
      <c r="D8" s="655" t="s">
        <v>110</v>
      </c>
      <c r="E8" s="118">
        <v>15000</v>
      </c>
      <c r="F8" s="276">
        <v>3697</v>
      </c>
      <c r="G8" s="255">
        <f t="shared" si="0"/>
        <v>4.0573437922639979</v>
      </c>
      <c r="H8" s="143" t="s">
        <v>174</v>
      </c>
      <c r="I8" s="134" t="s">
        <v>43</v>
      </c>
      <c r="J8" s="293" t="s">
        <v>195</v>
      </c>
      <c r="K8" s="779" t="s">
        <v>179</v>
      </c>
      <c r="L8" s="133" t="s">
        <v>44</v>
      </c>
      <c r="M8" s="296"/>
      <c r="N8" s="277"/>
    </row>
    <row r="9" spans="1:14" s="2" customFormat="1" ht="15" customHeight="1" x14ac:dyDescent="0.35">
      <c r="A9" s="654">
        <v>45538</v>
      </c>
      <c r="B9" s="406" t="s">
        <v>111</v>
      </c>
      <c r="C9" s="406" t="s">
        <v>112</v>
      </c>
      <c r="D9" s="655" t="s">
        <v>110</v>
      </c>
      <c r="E9" s="118">
        <v>15000</v>
      </c>
      <c r="F9" s="276">
        <v>3697</v>
      </c>
      <c r="G9" s="255">
        <f t="shared" si="0"/>
        <v>4.0573437922639979</v>
      </c>
      <c r="H9" s="143" t="s">
        <v>174</v>
      </c>
      <c r="I9" s="134" t="s">
        <v>43</v>
      </c>
      <c r="J9" s="293" t="s">
        <v>195</v>
      </c>
      <c r="K9" s="779" t="s">
        <v>179</v>
      </c>
      <c r="L9" s="133" t="s">
        <v>44</v>
      </c>
      <c r="M9" s="296"/>
      <c r="N9" s="277"/>
    </row>
    <row r="10" spans="1:14" s="2" customFormat="1" ht="15" customHeight="1" x14ac:dyDescent="0.35">
      <c r="A10" s="654">
        <v>45538</v>
      </c>
      <c r="B10" s="406" t="s">
        <v>111</v>
      </c>
      <c r="C10" s="406" t="s">
        <v>112</v>
      </c>
      <c r="D10" s="655" t="s">
        <v>110</v>
      </c>
      <c r="E10" s="118">
        <v>8000</v>
      </c>
      <c r="F10" s="276">
        <v>3697</v>
      </c>
      <c r="G10" s="255">
        <f t="shared" si="0"/>
        <v>2.1639166892074657</v>
      </c>
      <c r="H10" s="143" t="s">
        <v>174</v>
      </c>
      <c r="I10" s="134" t="s">
        <v>43</v>
      </c>
      <c r="J10" s="293" t="s">
        <v>195</v>
      </c>
      <c r="K10" s="779" t="s">
        <v>179</v>
      </c>
      <c r="L10" s="133" t="s">
        <v>44</v>
      </c>
      <c r="M10" s="296"/>
      <c r="N10" s="277"/>
    </row>
    <row r="11" spans="1:14" s="2" customFormat="1" ht="15" customHeight="1" x14ac:dyDescent="0.35">
      <c r="A11" s="654">
        <v>45538</v>
      </c>
      <c r="B11" s="406" t="s">
        <v>111</v>
      </c>
      <c r="C11" s="406" t="s">
        <v>112</v>
      </c>
      <c r="D11" s="655" t="s">
        <v>110</v>
      </c>
      <c r="E11" s="126">
        <v>9000</v>
      </c>
      <c r="F11" s="276">
        <v>3697</v>
      </c>
      <c r="G11" s="255">
        <f t="shared" si="0"/>
        <v>2.4344062753583988</v>
      </c>
      <c r="H11" s="143" t="s">
        <v>174</v>
      </c>
      <c r="I11" s="134" t="s">
        <v>43</v>
      </c>
      <c r="J11" s="293" t="s">
        <v>195</v>
      </c>
      <c r="K11" s="779" t="s">
        <v>179</v>
      </c>
      <c r="L11" s="133" t="s">
        <v>44</v>
      </c>
      <c r="M11" s="296"/>
      <c r="N11" s="277"/>
    </row>
    <row r="12" spans="1:14" s="2" customFormat="1" ht="15" customHeight="1" x14ac:dyDescent="0.35">
      <c r="A12" s="132">
        <v>45538</v>
      </c>
      <c r="B12" s="79" t="s">
        <v>167</v>
      </c>
      <c r="C12" s="79" t="s">
        <v>113</v>
      </c>
      <c r="D12" s="139" t="s">
        <v>14</v>
      </c>
      <c r="E12" s="129">
        <v>40000</v>
      </c>
      <c r="F12" s="276">
        <v>3697</v>
      </c>
      <c r="G12" s="255">
        <f t="shared" si="0"/>
        <v>10.819583446037328</v>
      </c>
      <c r="H12" s="143" t="s">
        <v>41</v>
      </c>
      <c r="I12" s="134" t="s">
        <v>43</v>
      </c>
      <c r="J12" s="293" t="s">
        <v>586</v>
      </c>
      <c r="K12" s="779" t="s">
        <v>179</v>
      </c>
      <c r="L12" s="133" t="s">
        <v>44</v>
      </c>
      <c r="M12" s="296"/>
      <c r="N12" s="277"/>
    </row>
    <row r="13" spans="1:14" s="2" customFormat="1" ht="15" customHeight="1" x14ac:dyDescent="0.35">
      <c r="A13" s="132">
        <v>45538</v>
      </c>
      <c r="B13" s="79" t="s">
        <v>201</v>
      </c>
      <c r="C13" s="79" t="s">
        <v>113</v>
      </c>
      <c r="D13" s="139" t="s">
        <v>110</v>
      </c>
      <c r="E13" s="137">
        <v>20000</v>
      </c>
      <c r="F13" s="276">
        <v>3697</v>
      </c>
      <c r="G13" s="255">
        <f t="shared" si="0"/>
        <v>5.4097917230186638</v>
      </c>
      <c r="H13" s="143" t="s">
        <v>174</v>
      </c>
      <c r="I13" s="134" t="s">
        <v>43</v>
      </c>
      <c r="J13" s="293" t="s">
        <v>586</v>
      </c>
      <c r="K13" s="779" t="s">
        <v>179</v>
      </c>
      <c r="L13" s="133" t="s">
        <v>44</v>
      </c>
      <c r="M13" s="296"/>
      <c r="N13" s="277"/>
    </row>
    <row r="14" spans="1:14" s="2" customFormat="1" ht="15" customHeight="1" x14ac:dyDescent="0.35">
      <c r="A14" s="132">
        <v>45538</v>
      </c>
      <c r="B14" s="79" t="s">
        <v>202</v>
      </c>
      <c r="C14" s="79" t="s">
        <v>113</v>
      </c>
      <c r="D14" s="139" t="s">
        <v>119</v>
      </c>
      <c r="E14" s="340">
        <v>25000</v>
      </c>
      <c r="F14" s="276">
        <v>3697</v>
      </c>
      <c r="G14" s="255">
        <f t="shared" si="0"/>
        <v>6.7622396537733298</v>
      </c>
      <c r="H14" s="143" t="s">
        <v>125</v>
      </c>
      <c r="I14" s="134" t="s">
        <v>43</v>
      </c>
      <c r="J14" s="293" t="s">
        <v>586</v>
      </c>
      <c r="K14" s="779" t="s">
        <v>179</v>
      </c>
      <c r="L14" s="133" t="s">
        <v>44</v>
      </c>
      <c r="M14" s="296"/>
      <c r="N14" s="277"/>
    </row>
    <row r="15" spans="1:14" s="2" customFormat="1" ht="15" customHeight="1" x14ac:dyDescent="0.35">
      <c r="A15" s="132">
        <v>45538</v>
      </c>
      <c r="B15" s="79" t="s">
        <v>168</v>
      </c>
      <c r="C15" s="79" t="s">
        <v>113</v>
      </c>
      <c r="D15" s="139" t="s">
        <v>119</v>
      </c>
      <c r="E15" s="129">
        <v>25000</v>
      </c>
      <c r="F15" s="276">
        <v>3697</v>
      </c>
      <c r="G15" s="255">
        <f t="shared" si="0"/>
        <v>6.7622396537733298</v>
      </c>
      <c r="H15" s="143" t="s">
        <v>151</v>
      </c>
      <c r="I15" s="134" t="s">
        <v>43</v>
      </c>
      <c r="J15" s="293" t="s">
        <v>586</v>
      </c>
      <c r="K15" s="779" t="s">
        <v>179</v>
      </c>
      <c r="L15" s="133" t="s">
        <v>44</v>
      </c>
      <c r="M15" s="296"/>
      <c r="N15" s="277"/>
    </row>
    <row r="16" spans="1:14" s="2" customFormat="1" ht="15" customHeight="1" x14ac:dyDescent="0.35">
      <c r="A16" s="132">
        <v>45538</v>
      </c>
      <c r="B16" s="284" t="s">
        <v>206</v>
      </c>
      <c r="C16" s="284" t="s">
        <v>208</v>
      </c>
      <c r="D16" s="418" t="s">
        <v>14</v>
      </c>
      <c r="E16" s="118">
        <v>6000</v>
      </c>
      <c r="F16" s="276">
        <v>3697</v>
      </c>
      <c r="G16" s="255">
        <f t="shared" si="0"/>
        <v>1.6229375169055991</v>
      </c>
      <c r="H16" s="143" t="s">
        <v>41</v>
      </c>
      <c r="I16" s="134" t="s">
        <v>43</v>
      </c>
      <c r="J16" s="684" t="s">
        <v>588</v>
      </c>
      <c r="K16" s="779" t="s">
        <v>179</v>
      </c>
      <c r="L16" s="133" t="s">
        <v>44</v>
      </c>
      <c r="M16" s="296"/>
      <c r="N16" s="277"/>
    </row>
    <row r="17" spans="1:14" s="2" customFormat="1" ht="15" customHeight="1" x14ac:dyDescent="0.35">
      <c r="A17" s="132">
        <v>45538</v>
      </c>
      <c r="B17" s="284" t="s">
        <v>205</v>
      </c>
      <c r="C17" s="284" t="s">
        <v>208</v>
      </c>
      <c r="D17" s="418" t="s">
        <v>14</v>
      </c>
      <c r="E17" s="129">
        <v>10000</v>
      </c>
      <c r="F17" s="276">
        <v>3697</v>
      </c>
      <c r="G17" s="255">
        <f t="shared" si="0"/>
        <v>2.7048958615093319</v>
      </c>
      <c r="H17" s="143" t="s">
        <v>41</v>
      </c>
      <c r="I17" s="134" t="s">
        <v>43</v>
      </c>
      <c r="J17" s="684" t="s">
        <v>588</v>
      </c>
      <c r="K17" s="779" t="s">
        <v>179</v>
      </c>
      <c r="L17" s="133" t="s">
        <v>44</v>
      </c>
      <c r="M17" s="296"/>
      <c r="N17" s="277"/>
    </row>
    <row r="18" spans="1:14" s="2" customFormat="1" ht="15" customHeight="1" x14ac:dyDescent="0.35">
      <c r="A18" s="132">
        <v>45538</v>
      </c>
      <c r="B18" s="284" t="s">
        <v>207</v>
      </c>
      <c r="C18" s="284" t="s">
        <v>208</v>
      </c>
      <c r="D18" s="418" t="s">
        <v>14</v>
      </c>
      <c r="E18" s="129">
        <v>6000</v>
      </c>
      <c r="F18" s="276">
        <v>3697</v>
      </c>
      <c r="G18" s="255">
        <f t="shared" si="0"/>
        <v>1.6229375169055991</v>
      </c>
      <c r="H18" s="143" t="s">
        <v>41</v>
      </c>
      <c r="I18" s="134" t="s">
        <v>43</v>
      </c>
      <c r="J18" s="684" t="s">
        <v>588</v>
      </c>
      <c r="K18" s="779" t="s">
        <v>179</v>
      </c>
      <c r="L18" s="133" t="s">
        <v>44</v>
      </c>
      <c r="M18" s="296"/>
      <c r="N18" s="277"/>
    </row>
    <row r="19" spans="1:14" s="2" customFormat="1" ht="15" customHeight="1" x14ac:dyDescent="0.35">
      <c r="A19" s="132">
        <v>45538</v>
      </c>
      <c r="B19" s="284" t="s">
        <v>206</v>
      </c>
      <c r="C19" s="284" t="s">
        <v>208</v>
      </c>
      <c r="D19" s="418" t="s">
        <v>14</v>
      </c>
      <c r="E19" s="129">
        <v>3000</v>
      </c>
      <c r="F19" s="276">
        <v>3697</v>
      </c>
      <c r="G19" s="255">
        <f t="shared" si="0"/>
        <v>0.81146875845279953</v>
      </c>
      <c r="H19" s="143" t="s">
        <v>41</v>
      </c>
      <c r="I19" s="134" t="s">
        <v>43</v>
      </c>
      <c r="J19" s="684" t="s">
        <v>588</v>
      </c>
      <c r="K19" s="779" t="s">
        <v>179</v>
      </c>
      <c r="L19" s="133" t="s">
        <v>44</v>
      </c>
      <c r="M19" s="296"/>
      <c r="N19" s="277"/>
    </row>
    <row r="20" spans="1:14" s="2" customFormat="1" ht="15" customHeight="1" x14ac:dyDescent="0.35">
      <c r="A20" s="132">
        <v>45538</v>
      </c>
      <c r="B20" s="284" t="s">
        <v>111</v>
      </c>
      <c r="C20" s="284" t="s">
        <v>112</v>
      </c>
      <c r="D20" s="418" t="s">
        <v>14</v>
      </c>
      <c r="E20" s="129">
        <v>10000</v>
      </c>
      <c r="F20" s="276">
        <v>3697</v>
      </c>
      <c r="G20" s="255">
        <f t="shared" si="0"/>
        <v>2.7048958615093319</v>
      </c>
      <c r="H20" s="143" t="s">
        <v>41</v>
      </c>
      <c r="I20" s="134" t="s">
        <v>43</v>
      </c>
      <c r="J20" s="685" t="s">
        <v>209</v>
      </c>
      <c r="K20" s="779" t="s">
        <v>179</v>
      </c>
      <c r="L20" s="133" t="s">
        <v>44</v>
      </c>
      <c r="M20" s="296"/>
      <c r="N20" s="277"/>
    </row>
    <row r="21" spans="1:14" s="2" customFormat="1" ht="15" customHeight="1" x14ac:dyDescent="0.35">
      <c r="A21" s="132">
        <v>45538</v>
      </c>
      <c r="B21" s="284" t="s">
        <v>111</v>
      </c>
      <c r="C21" s="284" t="s">
        <v>112</v>
      </c>
      <c r="D21" s="418" t="s">
        <v>14</v>
      </c>
      <c r="E21" s="129">
        <v>10000</v>
      </c>
      <c r="F21" s="276">
        <v>3697</v>
      </c>
      <c r="G21" s="255">
        <f t="shared" si="0"/>
        <v>2.7048958615093319</v>
      </c>
      <c r="H21" s="143" t="s">
        <v>41</v>
      </c>
      <c r="I21" s="134" t="s">
        <v>43</v>
      </c>
      <c r="J21" s="685" t="s">
        <v>209</v>
      </c>
      <c r="K21" s="779" t="s">
        <v>179</v>
      </c>
      <c r="L21" s="133" t="s">
        <v>44</v>
      </c>
      <c r="M21" s="296"/>
      <c r="N21" s="277"/>
    </row>
    <row r="22" spans="1:14" s="2" customFormat="1" ht="15" customHeight="1" x14ac:dyDescent="0.35">
      <c r="A22" s="132">
        <v>45538</v>
      </c>
      <c r="B22" s="284" t="s">
        <v>111</v>
      </c>
      <c r="C22" s="284" t="s">
        <v>112</v>
      </c>
      <c r="D22" s="418" t="s">
        <v>119</v>
      </c>
      <c r="E22" s="118">
        <v>30000</v>
      </c>
      <c r="F22" s="276">
        <v>3697</v>
      </c>
      <c r="G22" s="255">
        <f t="shared" si="0"/>
        <v>8.1146875845279958</v>
      </c>
      <c r="H22" s="143" t="s">
        <v>151</v>
      </c>
      <c r="I22" s="134" t="s">
        <v>43</v>
      </c>
      <c r="J22" s="685" t="s">
        <v>209</v>
      </c>
      <c r="K22" s="779" t="s">
        <v>179</v>
      </c>
      <c r="L22" s="133" t="s">
        <v>44</v>
      </c>
      <c r="M22" s="296"/>
      <c r="N22" s="277"/>
    </row>
    <row r="23" spans="1:14" s="2" customFormat="1" ht="15" customHeight="1" x14ac:dyDescent="0.35">
      <c r="A23" s="132">
        <v>45538</v>
      </c>
      <c r="B23" s="284" t="s">
        <v>111</v>
      </c>
      <c r="C23" s="284" t="s">
        <v>112</v>
      </c>
      <c r="D23" s="418" t="s">
        <v>119</v>
      </c>
      <c r="E23" s="118">
        <v>15000</v>
      </c>
      <c r="F23" s="276">
        <v>3697</v>
      </c>
      <c r="G23" s="255">
        <f t="shared" si="0"/>
        <v>4.0573437922639979</v>
      </c>
      <c r="H23" s="143" t="s">
        <v>151</v>
      </c>
      <c r="I23" s="134" t="s">
        <v>43</v>
      </c>
      <c r="J23" s="293" t="s">
        <v>215</v>
      </c>
      <c r="K23" s="779" t="s">
        <v>179</v>
      </c>
      <c r="L23" s="133" t="s">
        <v>44</v>
      </c>
      <c r="M23" s="296"/>
      <c r="N23" s="277"/>
    </row>
    <row r="24" spans="1:14" s="2" customFormat="1" ht="15" customHeight="1" x14ac:dyDescent="0.35">
      <c r="A24" s="132">
        <v>45538</v>
      </c>
      <c r="B24" s="284" t="s">
        <v>111</v>
      </c>
      <c r="C24" s="284" t="s">
        <v>112</v>
      </c>
      <c r="D24" s="418" t="s">
        <v>119</v>
      </c>
      <c r="E24" s="124">
        <v>5000</v>
      </c>
      <c r="F24" s="276">
        <v>3697</v>
      </c>
      <c r="G24" s="255">
        <f t="shared" si="0"/>
        <v>1.352447930754666</v>
      </c>
      <c r="H24" s="143" t="s">
        <v>151</v>
      </c>
      <c r="I24" s="134" t="s">
        <v>43</v>
      </c>
      <c r="J24" s="293" t="s">
        <v>215</v>
      </c>
      <c r="K24" s="779" t="s">
        <v>179</v>
      </c>
      <c r="L24" s="133" t="s">
        <v>44</v>
      </c>
      <c r="M24" s="296"/>
      <c r="N24" s="277"/>
    </row>
    <row r="25" spans="1:14" s="2" customFormat="1" ht="15" customHeight="1" x14ac:dyDescent="0.35">
      <c r="A25" s="132">
        <v>45538</v>
      </c>
      <c r="B25" s="284" t="s">
        <v>111</v>
      </c>
      <c r="C25" s="284" t="s">
        <v>112</v>
      </c>
      <c r="D25" s="418" t="s">
        <v>119</v>
      </c>
      <c r="E25" s="118">
        <v>20000</v>
      </c>
      <c r="F25" s="276">
        <v>3697</v>
      </c>
      <c r="G25" s="255">
        <f t="shared" si="0"/>
        <v>5.4097917230186638</v>
      </c>
      <c r="H25" s="143" t="s">
        <v>151</v>
      </c>
      <c r="I25" s="134" t="s">
        <v>43</v>
      </c>
      <c r="J25" s="293" t="s">
        <v>215</v>
      </c>
      <c r="K25" s="779" t="s">
        <v>179</v>
      </c>
      <c r="L25" s="133" t="s">
        <v>44</v>
      </c>
      <c r="M25" s="296"/>
      <c r="N25" s="277"/>
    </row>
    <row r="26" spans="1:14" s="2" customFormat="1" ht="15" customHeight="1" x14ac:dyDescent="0.35">
      <c r="A26" s="132">
        <v>45538</v>
      </c>
      <c r="B26" s="284" t="s">
        <v>111</v>
      </c>
      <c r="C26" s="284" t="s">
        <v>112</v>
      </c>
      <c r="D26" s="418" t="s">
        <v>119</v>
      </c>
      <c r="E26" s="118">
        <v>35000</v>
      </c>
      <c r="F26" s="276">
        <v>3697</v>
      </c>
      <c r="G26" s="255">
        <f t="shared" si="0"/>
        <v>9.4671355152826617</v>
      </c>
      <c r="H26" s="143" t="s">
        <v>151</v>
      </c>
      <c r="I26" s="134" t="s">
        <v>43</v>
      </c>
      <c r="J26" s="293" t="s">
        <v>215</v>
      </c>
      <c r="K26" s="779" t="s">
        <v>179</v>
      </c>
      <c r="L26" s="133" t="s">
        <v>44</v>
      </c>
      <c r="M26" s="296"/>
      <c r="N26" s="277"/>
    </row>
    <row r="27" spans="1:14" s="2" customFormat="1" ht="15" customHeight="1" x14ac:dyDescent="0.35">
      <c r="A27" s="132">
        <v>45538</v>
      </c>
      <c r="B27" s="284" t="s">
        <v>111</v>
      </c>
      <c r="C27" s="284" t="s">
        <v>112</v>
      </c>
      <c r="D27" s="418" t="s">
        <v>119</v>
      </c>
      <c r="E27" s="118">
        <v>15000</v>
      </c>
      <c r="F27" s="276">
        <v>3697</v>
      </c>
      <c r="G27" s="255">
        <f t="shared" ref="G27:G236" si="1">E27/F27</f>
        <v>4.0573437922639979</v>
      </c>
      <c r="H27" s="143" t="s">
        <v>125</v>
      </c>
      <c r="I27" s="134" t="s">
        <v>43</v>
      </c>
      <c r="J27" s="293" t="s">
        <v>217</v>
      </c>
      <c r="K27" s="779" t="s">
        <v>179</v>
      </c>
      <c r="L27" s="133" t="s">
        <v>44</v>
      </c>
      <c r="M27" s="296"/>
      <c r="N27" s="277"/>
    </row>
    <row r="28" spans="1:14" s="2" customFormat="1" ht="15" customHeight="1" x14ac:dyDescent="0.35">
      <c r="A28" s="132">
        <v>45538</v>
      </c>
      <c r="B28" s="284" t="s">
        <v>111</v>
      </c>
      <c r="C28" s="284" t="s">
        <v>112</v>
      </c>
      <c r="D28" s="418" t="s">
        <v>119</v>
      </c>
      <c r="E28" s="118">
        <v>8000</v>
      </c>
      <c r="F28" s="276">
        <v>3697</v>
      </c>
      <c r="G28" s="255">
        <f t="shared" si="1"/>
        <v>2.1639166892074657</v>
      </c>
      <c r="H28" s="143" t="s">
        <v>125</v>
      </c>
      <c r="I28" s="134" t="s">
        <v>43</v>
      </c>
      <c r="J28" s="293" t="s">
        <v>217</v>
      </c>
      <c r="K28" s="779" t="s">
        <v>179</v>
      </c>
      <c r="L28" s="133" t="s">
        <v>44</v>
      </c>
      <c r="M28" s="296"/>
      <c r="N28" s="277"/>
    </row>
    <row r="29" spans="1:14" s="2" customFormat="1" ht="15" customHeight="1" x14ac:dyDescent="0.35">
      <c r="A29" s="132">
        <v>45538</v>
      </c>
      <c r="B29" s="284" t="s">
        <v>124</v>
      </c>
      <c r="C29" s="284" t="s">
        <v>124</v>
      </c>
      <c r="D29" s="418" t="s">
        <v>119</v>
      </c>
      <c r="E29" s="118">
        <v>10000</v>
      </c>
      <c r="F29" s="276">
        <v>3697</v>
      </c>
      <c r="G29" s="255">
        <f t="shared" si="1"/>
        <v>2.7048958615093319</v>
      </c>
      <c r="H29" s="143" t="s">
        <v>125</v>
      </c>
      <c r="I29" s="134" t="s">
        <v>43</v>
      </c>
      <c r="J29" s="293" t="s">
        <v>217</v>
      </c>
      <c r="K29" s="779" t="s">
        <v>179</v>
      </c>
      <c r="L29" s="133" t="s">
        <v>44</v>
      </c>
      <c r="M29" s="296"/>
      <c r="N29" s="277"/>
    </row>
    <row r="30" spans="1:14" s="2" customFormat="1" ht="15" customHeight="1" x14ac:dyDescent="0.35">
      <c r="A30" s="132">
        <v>45538</v>
      </c>
      <c r="B30" s="284" t="s">
        <v>124</v>
      </c>
      <c r="C30" s="284" t="s">
        <v>124</v>
      </c>
      <c r="D30" s="418" t="s">
        <v>119</v>
      </c>
      <c r="E30" s="118">
        <v>10000</v>
      </c>
      <c r="F30" s="276">
        <v>3697</v>
      </c>
      <c r="G30" s="255">
        <f t="shared" si="1"/>
        <v>2.7048958615093319</v>
      </c>
      <c r="H30" s="143" t="s">
        <v>125</v>
      </c>
      <c r="I30" s="134" t="s">
        <v>43</v>
      </c>
      <c r="J30" s="293" t="s">
        <v>217</v>
      </c>
      <c r="K30" s="779" t="s">
        <v>179</v>
      </c>
      <c r="L30" s="133" t="s">
        <v>44</v>
      </c>
      <c r="M30" s="296"/>
      <c r="N30" s="277"/>
    </row>
    <row r="31" spans="1:14" s="2" customFormat="1" ht="15" customHeight="1" x14ac:dyDescent="0.35">
      <c r="A31" s="132">
        <v>45539</v>
      </c>
      <c r="B31" s="284" t="s">
        <v>111</v>
      </c>
      <c r="C31" s="284" t="s">
        <v>112</v>
      </c>
      <c r="D31" s="418" t="s">
        <v>119</v>
      </c>
      <c r="E31" s="118">
        <v>14000</v>
      </c>
      <c r="F31" s="276">
        <v>3697</v>
      </c>
      <c r="G31" s="255">
        <f t="shared" si="1"/>
        <v>3.7868542061130648</v>
      </c>
      <c r="H31" s="143" t="s">
        <v>151</v>
      </c>
      <c r="I31" s="134" t="s">
        <v>43</v>
      </c>
      <c r="J31" s="293" t="s">
        <v>220</v>
      </c>
      <c r="K31" s="779" t="s">
        <v>179</v>
      </c>
      <c r="L31" s="133" t="s">
        <v>44</v>
      </c>
      <c r="M31" s="296"/>
      <c r="N31" s="277"/>
    </row>
    <row r="32" spans="1:14" s="2" customFormat="1" ht="15" customHeight="1" x14ac:dyDescent="0.35">
      <c r="A32" s="132">
        <v>45539</v>
      </c>
      <c r="B32" s="284" t="s">
        <v>111</v>
      </c>
      <c r="C32" s="284" t="s">
        <v>112</v>
      </c>
      <c r="D32" s="418" t="s">
        <v>119</v>
      </c>
      <c r="E32" s="118">
        <v>12000</v>
      </c>
      <c r="F32" s="276">
        <v>3697</v>
      </c>
      <c r="G32" s="255">
        <v>0.56999999999999995</v>
      </c>
      <c r="H32" s="143" t="s">
        <v>151</v>
      </c>
      <c r="I32" s="134" t="s">
        <v>43</v>
      </c>
      <c r="J32" s="293" t="s">
        <v>220</v>
      </c>
      <c r="K32" s="779" t="s">
        <v>179</v>
      </c>
      <c r="L32" s="133" t="s">
        <v>44</v>
      </c>
      <c r="M32" s="296"/>
      <c r="N32" s="277"/>
    </row>
    <row r="33" spans="1:14" s="2" customFormat="1" ht="15" customHeight="1" x14ac:dyDescent="0.35">
      <c r="A33" s="132">
        <v>45539</v>
      </c>
      <c r="B33" s="284" t="s">
        <v>111</v>
      </c>
      <c r="C33" s="284" t="s">
        <v>112</v>
      </c>
      <c r="D33" s="418" t="s">
        <v>119</v>
      </c>
      <c r="E33" s="118">
        <v>6000</v>
      </c>
      <c r="F33" s="276">
        <v>3697</v>
      </c>
      <c r="G33" s="255">
        <f t="shared" si="1"/>
        <v>1.6229375169055991</v>
      </c>
      <c r="H33" s="143" t="s">
        <v>151</v>
      </c>
      <c r="I33" s="134" t="s">
        <v>43</v>
      </c>
      <c r="J33" s="293" t="s">
        <v>220</v>
      </c>
      <c r="K33" s="779" t="s">
        <v>179</v>
      </c>
      <c r="L33" s="133" t="s">
        <v>44</v>
      </c>
      <c r="M33" s="296"/>
      <c r="N33" s="277"/>
    </row>
    <row r="34" spans="1:14" s="2" customFormat="1" ht="15" customHeight="1" x14ac:dyDescent="0.35">
      <c r="A34" s="132">
        <v>45539</v>
      </c>
      <c r="B34" s="284" t="s">
        <v>111</v>
      </c>
      <c r="C34" s="284" t="s">
        <v>112</v>
      </c>
      <c r="D34" s="418" t="s">
        <v>119</v>
      </c>
      <c r="E34" s="118">
        <v>10000</v>
      </c>
      <c r="F34" s="276">
        <v>3697</v>
      </c>
      <c r="G34" s="255">
        <f t="shared" si="1"/>
        <v>2.7048958615093319</v>
      </c>
      <c r="H34" s="143" t="s">
        <v>151</v>
      </c>
      <c r="I34" s="134" t="s">
        <v>43</v>
      </c>
      <c r="J34" s="293" t="s">
        <v>220</v>
      </c>
      <c r="K34" s="779" t="s">
        <v>179</v>
      </c>
      <c r="L34" s="133" t="s">
        <v>44</v>
      </c>
      <c r="M34" s="296"/>
      <c r="N34" s="277"/>
    </row>
    <row r="35" spans="1:14" s="2" customFormat="1" ht="15" customHeight="1" x14ac:dyDescent="0.35">
      <c r="A35" s="132">
        <v>45539</v>
      </c>
      <c r="B35" s="284" t="s">
        <v>111</v>
      </c>
      <c r="C35" s="284" t="s">
        <v>112</v>
      </c>
      <c r="D35" s="418" t="s">
        <v>119</v>
      </c>
      <c r="E35" s="118">
        <v>8000</v>
      </c>
      <c r="F35" s="276">
        <v>3697</v>
      </c>
      <c r="G35" s="255">
        <f t="shared" si="1"/>
        <v>2.1639166892074657</v>
      </c>
      <c r="H35" s="143" t="s">
        <v>151</v>
      </c>
      <c r="I35" s="134" t="s">
        <v>43</v>
      </c>
      <c r="J35" s="293" t="s">
        <v>220</v>
      </c>
      <c r="K35" s="779" t="s">
        <v>179</v>
      </c>
      <c r="L35" s="133" t="s">
        <v>44</v>
      </c>
      <c r="M35" s="296"/>
      <c r="N35" s="277"/>
    </row>
    <row r="36" spans="1:14" s="2" customFormat="1" ht="15" customHeight="1" x14ac:dyDescent="0.35">
      <c r="A36" s="132">
        <v>45539</v>
      </c>
      <c r="B36" s="284" t="s">
        <v>124</v>
      </c>
      <c r="C36" s="284" t="s">
        <v>124</v>
      </c>
      <c r="D36" s="418" t="s">
        <v>119</v>
      </c>
      <c r="E36" s="118">
        <v>5000</v>
      </c>
      <c r="F36" s="276">
        <v>3697</v>
      </c>
      <c r="G36" s="255">
        <f t="shared" si="1"/>
        <v>1.352447930754666</v>
      </c>
      <c r="H36" s="143" t="s">
        <v>151</v>
      </c>
      <c r="I36" s="134" t="s">
        <v>43</v>
      </c>
      <c r="J36" s="293" t="s">
        <v>220</v>
      </c>
      <c r="K36" s="779" t="s">
        <v>179</v>
      </c>
      <c r="L36" s="133" t="s">
        <v>44</v>
      </c>
      <c r="M36" s="296"/>
      <c r="N36" s="277"/>
    </row>
    <row r="37" spans="1:14" s="2" customFormat="1" ht="15" customHeight="1" x14ac:dyDescent="0.35">
      <c r="A37" s="132">
        <v>45539</v>
      </c>
      <c r="B37" s="284" t="s">
        <v>124</v>
      </c>
      <c r="C37" s="284" t="s">
        <v>124</v>
      </c>
      <c r="D37" s="418" t="s">
        <v>119</v>
      </c>
      <c r="E37" s="338">
        <v>1000</v>
      </c>
      <c r="F37" s="276">
        <v>3697</v>
      </c>
      <c r="G37" s="255">
        <f t="shared" si="1"/>
        <v>0.27048958615093321</v>
      </c>
      <c r="H37" s="143" t="s">
        <v>151</v>
      </c>
      <c r="I37" s="134" t="s">
        <v>43</v>
      </c>
      <c r="J37" s="293" t="s">
        <v>220</v>
      </c>
      <c r="K37" s="779" t="s">
        <v>179</v>
      </c>
      <c r="L37" s="133" t="s">
        <v>44</v>
      </c>
      <c r="M37" s="296"/>
      <c r="N37" s="277"/>
    </row>
    <row r="38" spans="1:14" s="2" customFormat="1" ht="15" customHeight="1" x14ac:dyDescent="0.35">
      <c r="A38" s="132">
        <v>45539</v>
      </c>
      <c r="B38" s="284" t="s">
        <v>124</v>
      </c>
      <c r="C38" s="284" t="s">
        <v>124</v>
      </c>
      <c r="D38" s="418" t="s">
        <v>119</v>
      </c>
      <c r="E38" s="118">
        <v>4000</v>
      </c>
      <c r="F38" s="276">
        <v>3697</v>
      </c>
      <c r="G38" s="255">
        <f t="shared" si="1"/>
        <v>1.0819583446037329</v>
      </c>
      <c r="H38" s="143" t="s">
        <v>151</v>
      </c>
      <c r="I38" s="134" t="s">
        <v>43</v>
      </c>
      <c r="J38" s="293" t="s">
        <v>220</v>
      </c>
      <c r="K38" s="779" t="s">
        <v>179</v>
      </c>
      <c r="L38" s="133" t="s">
        <v>44</v>
      </c>
      <c r="M38" s="296"/>
      <c r="N38" s="277"/>
    </row>
    <row r="39" spans="1:14" s="2" customFormat="1" ht="15" customHeight="1" x14ac:dyDescent="0.35">
      <c r="A39" s="132">
        <v>45539</v>
      </c>
      <c r="B39" s="284" t="s">
        <v>124</v>
      </c>
      <c r="C39" s="284" t="s">
        <v>124</v>
      </c>
      <c r="D39" s="418" t="s">
        <v>119</v>
      </c>
      <c r="E39" s="118">
        <v>2000</v>
      </c>
      <c r="F39" s="276">
        <v>3697</v>
      </c>
      <c r="G39" s="255">
        <f t="shared" si="1"/>
        <v>0.54097917230186643</v>
      </c>
      <c r="H39" s="143" t="s">
        <v>151</v>
      </c>
      <c r="I39" s="134" t="s">
        <v>43</v>
      </c>
      <c r="J39" s="293" t="s">
        <v>220</v>
      </c>
      <c r="K39" s="779" t="s">
        <v>179</v>
      </c>
      <c r="L39" s="133" t="s">
        <v>44</v>
      </c>
      <c r="M39" s="296"/>
      <c r="N39" s="277"/>
    </row>
    <row r="40" spans="1:14" s="2" customFormat="1" ht="15" customHeight="1" x14ac:dyDescent="0.35">
      <c r="A40" s="132">
        <v>45539</v>
      </c>
      <c r="B40" s="406" t="s">
        <v>111</v>
      </c>
      <c r="C40" s="406" t="s">
        <v>112</v>
      </c>
      <c r="D40" s="655" t="s">
        <v>110</v>
      </c>
      <c r="E40" s="569">
        <v>15000</v>
      </c>
      <c r="F40" s="276">
        <v>3697</v>
      </c>
      <c r="G40" s="255">
        <f t="shared" si="1"/>
        <v>4.0573437922639979</v>
      </c>
      <c r="H40" s="143" t="s">
        <v>174</v>
      </c>
      <c r="I40" s="134" t="s">
        <v>43</v>
      </c>
      <c r="J40" s="293" t="s">
        <v>198</v>
      </c>
      <c r="K40" s="779" t="s">
        <v>179</v>
      </c>
      <c r="L40" s="133" t="s">
        <v>44</v>
      </c>
      <c r="M40" s="296"/>
      <c r="N40" s="277"/>
    </row>
    <row r="41" spans="1:14" s="2" customFormat="1" ht="15" customHeight="1" x14ac:dyDescent="0.35">
      <c r="A41" s="132">
        <v>45539</v>
      </c>
      <c r="B41" s="406" t="s">
        <v>111</v>
      </c>
      <c r="C41" s="406" t="s">
        <v>112</v>
      </c>
      <c r="D41" s="655" t="s">
        <v>110</v>
      </c>
      <c r="E41" s="569">
        <v>10000</v>
      </c>
      <c r="F41" s="276">
        <v>3697</v>
      </c>
      <c r="G41" s="255">
        <f t="shared" si="1"/>
        <v>2.7048958615093319</v>
      </c>
      <c r="H41" s="143" t="s">
        <v>174</v>
      </c>
      <c r="I41" s="134" t="s">
        <v>43</v>
      </c>
      <c r="J41" s="293" t="s">
        <v>198</v>
      </c>
      <c r="K41" s="779" t="s">
        <v>179</v>
      </c>
      <c r="L41" s="133" t="s">
        <v>44</v>
      </c>
      <c r="M41" s="296"/>
      <c r="N41" s="277"/>
    </row>
    <row r="42" spans="1:14" s="2" customFormat="1" ht="15" customHeight="1" x14ac:dyDescent="0.35">
      <c r="A42" s="132">
        <v>45539</v>
      </c>
      <c r="B42" s="406" t="s">
        <v>111</v>
      </c>
      <c r="C42" s="406" t="s">
        <v>112</v>
      </c>
      <c r="D42" s="655" t="s">
        <v>110</v>
      </c>
      <c r="E42" s="569">
        <v>10000</v>
      </c>
      <c r="F42" s="276">
        <v>3697</v>
      </c>
      <c r="G42" s="255">
        <f t="shared" si="1"/>
        <v>2.7048958615093319</v>
      </c>
      <c r="H42" s="143" t="s">
        <v>174</v>
      </c>
      <c r="I42" s="134" t="s">
        <v>43</v>
      </c>
      <c r="J42" s="293" t="s">
        <v>198</v>
      </c>
      <c r="K42" s="779" t="s">
        <v>179</v>
      </c>
      <c r="L42" s="133" t="s">
        <v>44</v>
      </c>
      <c r="M42" s="296"/>
      <c r="N42" s="277"/>
    </row>
    <row r="43" spans="1:14" s="2" customFormat="1" ht="15" customHeight="1" x14ac:dyDescent="0.35">
      <c r="A43" s="132">
        <v>45539</v>
      </c>
      <c r="B43" s="406" t="s">
        <v>111</v>
      </c>
      <c r="C43" s="406" t="s">
        <v>112</v>
      </c>
      <c r="D43" s="655" t="s">
        <v>110</v>
      </c>
      <c r="E43" s="569">
        <v>15000</v>
      </c>
      <c r="F43" s="276">
        <v>3697</v>
      </c>
      <c r="G43" s="255">
        <f t="shared" si="1"/>
        <v>4.0573437922639979</v>
      </c>
      <c r="H43" s="143" t="s">
        <v>174</v>
      </c>
      <c r="I43" s="134" t="s">
        <v>43</v>
      </c>
      <c r="J43" s="293" t="s">
        <v>198</v>
      </c>
      <c r="K43" s="779" t="s">
        <v>179</v>
      </c>
      <c r="L43" s="133" t="s">
        <v>44</v>
      </c>
      <c r="M43" s="296"/>
      <c r="N43" s="277"/>
    </row>
    <row r="44" spans="1:14" s="2" customFormat="1" ht="15" customHeight="1" x14ac:dyDescent="0.35">
      <c r="A44" s="132">
        <v>45539</v>
      </c>
      <c r="B44" s="284" t="s">
        <v>111</v>
      </c>
      <c r="C44" s="284" t="s">
        <v>112</v>
      </c>
      <c r="D44" s="418" t="s">
        <v>119</v>
      </c>
      <c r="E44" s="118">
        <v>14000</v>
      </c>
      <c r="F44" s="276">
        <v>3697</v>
      </c>
      <c r="G44" s="255">
        <f t="shared" si="1"/>
        <v>3.7868542061130648</v>
      </c>
      <c r="H44" s="143" t="s">
        <v>125</v>
      </c>
      <c r="I44" s="134" t="s">
        <v>43</v>
      </c>
      <c r="J44" s="293" t="s">
        <v>228</v>
      </c>
      <c r="K44" s="779" t="s">
        <v>179</v>
      </c>
      <c r="L44" s="133" t="s">
        <v>44</v>
      </c>
      <c r="M44" s="296"/>
      <c r="N44" s="277"/>
    </row>
    <row r="45" spans="1:14" s="2" customFormat="1" ht="15" customHeight="1" x14ac:dyDescent="0.35">
      <c r="A45" s="132">
        <v>45539</v>
      </c>
      <c r="B45" s="284" t="s">
        <v>111</v>
      </c>
      <c r="C45" s="284" t="s">
        <v>112</v>
      </c>
      <c r="D45" s="418" t="s">
        <v>119</v>
      </c>
      <c r="E45" s="118">
        <v>14000</v>
      </c>
      <c r="F45" s="276">
        <v>3697</v>
      </c>
      <c r="G45" s="255">
        <f t="shared" si="1"/>
        <v>3.7868542061130648</v>
      </c>
      <c r="H45" s="143" t="s">
        <v>125</v>
      </c>
      <c r="I45" s="134" t="s">
        <v>43</v>
      </c>
      <c r="J45" s="293" t="s">
        <v>228</v>
      </c>
      <c r="K45" s="779" t="s">
        <v>179</v>
      </c>
      <c r="L45" s="133" t="s">
        <v>44</v>
      </c>
      <c r="M45" s="296"/>
      <c r="N45" s="277"/>
    </row>
    <row r="46" spans="1:14" s="2" customFormat="1" ht="15" customHeight="1" x14ac:dyDescent="0.35">
      <c r="A46" s="132">
        <v>45539</v>
      </c>
      <c r="B46" s="284" t="s">
        <v>111</v>
      </c>
      <c r="C46" s="284" t="s">
        <v>112</v>
      </c>
      <c r="D46" s="418" t="s">
        <v>119</v>
      </c>
      <c r="E46" s="118">
        <v>7000</v>
      </c>
      <c r="F46" s="276">
        <v>3697</v>
      </c>
      <c r="G46" s="255">
        <f t="shared" si="1"/>
        <v>1.8934271030565324</v>
      </c>
      <c r="H46" s="143" t="s">
        <v>125</v>
      </c>
      <c r="I46" s="134" t="s">
        <v>43</v>
      </c>
      <c r="J46" s="293" t="s">
        <v>228</v>
      </c>
      <c r="K46" s="779" t="s">
        <v>179</v>
      </c>
      <c r="L46" s="133" t="s">
        <v>44</v>
      </c>
      <c r="M46" s="296"/>
      <c r="N46" s="277"/>
    </row>
    <row r="47" spans="1:14" s="2" customFormat="1" ht="15" customHeight="1" x14ac:dyDescent="0.35">
      <c r="A47" s="132">
        <v>45539</v>
      </c>
      <c r="B47" s="284" t="s">
        <v>124</v>
      </c>
      <c r="C47" s="284" t="s">
        <v>124</v>
      </c>
      <c r="D47" s="418" t="s">
        <v>119</v>
      </c>
      <c r="E47" s="118">
        <v>5000</v>
      </c>
      <c r="F47" s="276">
        <v>3697</v>
      </c>
      <c r="G47" s="255">
        <f t="shared" si="1"/>
        <v>1.352447930754666</v>
      </c>
      <c r="H47" s="143" t="s">
        <v>125</v>
      </c>
      <c r="I47" s="134" t="s">
        <v>43</v>
      </c>
      <c r="J47" s="293" t="s">
        <v>228</v>
      </c>
      <c r="K47" s="779" t="s">
        <v>179</v>
      </c>
      <c r="L47" s="133" t="s">
        <v>44</v>
      </c>
      <c r="M47" s="296"/>
      <c r="N47" s="277"/>
    </row>
    <row r="48" spans="1:14" s="2" customFormat="1" ht="15" customHeight="1" x14ac:dyDescent="0.35">
      <c r="A48" s="132">
        <v>45539</v>
      </c>
      <c r="B48" s="284" t="s">
        <v>124</v>
      </c>
      <c r="C48" s="284" t="s">
        <v>124</v>
      </c>
      <c r="D48" s="418" t="s">
        <v>119</v>
      </c>
      <c r="E48" s="338">
        <v>5000</v>
      </c>
      <c r="F48" s="276">
        <v>3697</v>
      </c>
      <c r="G48" s="255">
        <f t="shared" si="1"/>
        <v>1.352447930754666</v>
      </c>
      <c r="H48" s="143" t="s">
        <v>125</v>
      </c>
      <c r="I48" s="134" t="s">
        <v>43</v>
      </c>
      <c r="J48" s="293" t="s">
        <v>228</v>
      </c>
      <c r="K48" s="779" t="s">
        <v>179</v>
      </c>
      <c r="L48" s="133" t="s">
        <v>44</v>
      </c>
      <c r="M48" s="296"/>
      <c r="N48" s="277"/>
    </row>
    <row r="49" spans="1:14" s="2" customFormat="1" ht="15" customHeight="1" x14ac:dyDescent="0.35">
      <c r="A49" s="132">
        <v>45539</v>
      </c>
      <c r="B49" s="284" t="s">
        <v>124</v>
      </c>
      <c r="C49" s="284" t="s">
        <v>124</v>
      </c>
      <c r="D49" s="418" t="s">
        <v>119</v>
      </c>
      <c r="E49" s="118">
        <v>10000</v>
      </c>
      <c r="F49" s="276">
        <v>3697</v>
      </c>
      <c r="G49" s="255">
        <f t="shared" si="1"/>
        <v>2.7048958615093319</v>
      </c>
      <c r="H49" s="143" t="s">
        <v>125</v>
      </c>
      <c r="I49" s="134" t="s">
        <v>43</v>
      </c>
      <c r="J49" s="293" t="s">
        <v>228</v>
      </c>
      <c r="K49" s="779" t="s">
        <v>179</v>
      </c>
      <c r="L49" s="133" t="s">
        <v>44</v>
      </c>
      <c r="M49" s="296"/>
      <c r="N49" s="277"/>
    </row>
    <row r="50" spans="1:14" s="2" customFormat="1" ht="18" customHeight="1" x14ac:dyDescent="0.35">
      <c r="A50" s="132">
        <v>45539</v>
      </c>
      <c r="B50" s="284" t="s">
        <v>111</v>
      </c>
      <c r="C50" s="284" t="s">
        <v>112</v>
      </c>
      <c r="D50" s="418" t="s">
        <v>14</v>
      </c>
      <c r="E50" s="338">
        <v>5000</v>
      </c>
      <c r="F50" s="276">
        <v>3697</v>
      </c>
      <c r="G50" s="255">
        <f t="shared" si="1"/>
        <v>1.352447930754666</v>
      </c>
      <c r="H50" s="143" t="s">
        <v>41</v>
      </c>
      <c r="I50" s="134" t="s">
        <v>43</v>
      </c>
      <c r="J50" s="685" t="s">
        <v>229</v>
      </c>
      <c r="K50" s="779" t="s">
        <v>179</v>
      </c>
      <c r="L50" s="133" t="s">
        <v>44</v>
      </c>
      <c r="M50" s="296"/>
      <c r="N50" s="277"/>
    </row>
    <row r="51" spans="1:14" s="2" customFormat="1" ht="15" customHeight="1" x14ac:dyDescent="0.35">
      <c r="A51" s="132">
        <v>45539</v>
      </c>
      <c r="B51" s="284" t="s">
        <v>111</v>
      </c>
      <c r="C51" s="284" t="s">
        <v>112</v>
      </c>
      <c r="D51" s="418" t="s">
        <v>14</v>
      </c>
      <c r="E51" s="118">
        <v>9000</v>
      </c>
      <c r="F51" s="276">
        <v>3697</v>
      </c>
      <c r="G51" s="255">
        <f t="shared" si="1"/>
        <v>2.4344062753583988</v>
      </c>
      <c r="H51" s="143" t="s">
        <v>41</v>
      </c>
      <c r="I51" s="134" t="s">
        <v>43</v>
      </c>
      <c r="J51" s="685" t="s">
        <v>229</v>
      </c>
      <c r="K51" s="779" t="s">
        <v>179</v>
      </c>
      <c r="L51" s="133" t="s">
        <v>44</v>
      </c>
      <c r="M51" s="296"/>
      <c r="N51" s="277"/>
    </row>
    <row r="52" spans="1:14" s="2" customFormat="1" ht="13.5" customHeight="1" x14ac:dyDescent="0.35">
      <c r="A52" s="132">
        <v>45539</v>
      </c>
      <c r="B52" s="284" t="s">
        <v>111</v>
      </c>
      <c r="C52" s="284" t="s">
        <v>112</v>
      </c>
      <c r="D52" s="418" t="s">
        <v>14</v>
      </c>
      <c r="E52" s="118">
        <v>30000</v>
      </c>
      <c r="F52" s="276">
        <v>3697</v>
      </c>
      <c r="G52" s="255">
        <f t="shared" si="1"/>
        <v>8.1146875845279958</v>
      </c>
      <c r="H52" s="143" t="s">
        <v>41</v>
      </c>
      <c r="I52" s="134" t="s">
        <v>43</v>
      </c>
      <c r="J52" s="685" t="s">
        <v>229</v>
      </c>
      <c r="K52" s="779" t="s">
        <v>179</v>
      </c>
      <c r="L52" s="133" t="s">
        <v>44</v>
      </c>
      <c r="M52" s="296"/>
      <c r="N52" s="277"/>
    </row>
    <row r="53" spans="1:14" s="2" customFormat="1" ht="15.75" customHeight="1" x14ac:dyDescent="0.35">
      <c r="A53" s="132">
        <v>45539</v>
      </c>
      <c r="B53" s="284" t="s">
        <v>111</v>
      </c>
      <c r="C53" s="284" t="s">
        <v>112</v>
      </c>
      <c r="D53" s="418" t="s">
        <v>14</v>
      </c>
      <c r="E53" s="118">
        <v>30000</v>
      </c>
      <c r="F53" s="276">
        <v>3697</v>
      </c>
      <c r="G53" s="255">
        <f t="shared" si="1"/>
        <v>8.1146875845279958</v>
      </c>
      <c r="H53" s="143" t="s">
        <v>41</v>
      </c>
      <c r="I53" s="134" t="s">
        <v>43</v>
      </c>
      <c r="J53" s="685" t="s">
        <v>229</v>
      </c>
      <c r="K53" s="779" t="s">
        <v>179</v>
      </c>
      <c r="L53" s="133" t="s">
        <v>44</v>
      </c>
      <c r="M53" s="296"/>
      <c r="N53" s="277"/>
    </row>
    <row r="54" spans="1:14" s="2" customFormat="1" ht="15.75" customHeight="1" x14ac:dyDescent="0.35">
      <c r="A54" s="132">
        <v>45539</v>
      </c>
      <c r="B54" s="284" t="s">
        <v>111</v>
      </c>
      <c r="C54" s="284" t="s">
        <v>112</v>
      </c>
      <c r="D54" s="418" t="s">
        <v>14</v>
      </c>
      <c r="E54" s="118">
        <v>10000</v>
      </c>
      <c r="F54" s="276">
        <v>3697</v>
      </c>
      <c r="G54" s="255">
        <f t="shared" si="1"/>
        <v>2.7048958615093319</v>
      </c>
      <c r="H54" s="143" t="s">
        <v>41</v>
      </c>
      <c r="I54" s="134" t="s">
        <v>43</v>
      </c>
      <c r="J54" s="685" t="s">
        <v>229</v>
      </c>
      <c r="K54" s="779" t="s">
        <v>179</v>
      </c>
      <c r="L54" s="133" t="s">
        <v>44</v>
      </c>
      <c r="M54" s="296"/>
      <c r="N54" s="277"/>
    </row>
    <row r="55" spans="1:14" s="2" customFormat="1" ht="18.75" customHeight="1" x14ac:dyDescent="0.35">
      <c r="A55" s="132">
        <v>45539</v>
      </c>
      <c r="B55" s="284" t="s">
        <v>111</v>
      </c>
      <c r="C55" s="284" t="s">
        <v>112</v>
      </c>
      <c r="D55" s="418" t="s">
        <v>14</v>
      </c>
      <c r="E55" s="118">
        <v>5000</v>
      </c>
      <c r="F55" s="276">
        <v>3697</v>
      </c>
      <c r="G55" s="255">
        <f t="shared" si="1"/>
        <v>1.352447930754666</v>
      </c>
      <c r="H55" s="143" t="s">
        <v>41</v>
      </c>
      <c r="I55" s="134" t="s">
        <v>43</v>
      </c>
      <c r="J55" s="685" t="s">
        <v>229</v>
      </c>
      <c r="K55" s="779" t="s">
        <v>179</v>
      </c>
      <c r="L55" s="133" t="s">
        <v>44</v>
      </c>
      <c r="M55" s="296"/>
      <c r="N55" s="277"/>
    </row>
    <row r="56" spans="1:14" s="2" customFormat="1" ht="14.25" customHeight="1" x14ac:dyDescent="0.35">
      <c r="A56" s="132">
        <v>45539</v>
      </c>
      <c r="B56" s="284" t="s">
        <v>207</v>
      </c>
      <c r="C56" s="284" t="s">
        <v>208</v>
      </c>
      <c r="D56" s="418" t="s">
        <v>14</v>
      </c>
      <c r="E56" s="118">
        <v>20000</v>
      </c>
      <c r="F56" s="276">
        <v>3697</v>
      </c>
      <c r="G56" s="255">
        <f t="shared" si="1"/>
        <v>5.4097917230186638</v>
      </c>
      <c r="H56" s="143" t="s">
        <v>41</v>
      </c>
      <c r="I56" s="134" t="s">
        <v>43</v>
      </c>
      <c r="J56" s="353" t="s">
        <v>589</v>
      </c>
      <c r="K56" s="779" t="s">
        <v>179</v>
      </c>
      <c r="L56" s="133" t="s">
        <v>44</v>
      </c>
      <c r="M56" s="296"/>
      <c r="N56" s="277"/>
    </row>
    <row r="57" spans="1:14" s="2" customFormat="1" ht="14.25" customHeight="1" x14ac:dyDescent="0.35">
      <c r="A57" s="132">
        <v>45539</v>
      </c>
      <c r="B57" s="284" t="s">
        <v>206</v>
      </c>
      <c r="C57" s="284" t="s">
        <v>208</v>
      </c>
      <c r="D57" s="418" t="s">
        <v>14</v>
      </c>
      <c r="E57" s="337">
        <v>10000</v>
      </c>
      <c r="F57" s="276">
        <v>3697</v>
      </c>
      <c r="G57" s="255">
        <f t="shared" si="1"/>
        <v>2.7048958615093319</v>
      </c>
      <c r="H57" s="143" t="s">
        <v>41</v>
      </c>
      <c r="I57" s="134" t="s">
        <v>43</v>
      </c>
      <c r="J57" s="353" t="s">
        <v>589</v>
      </c>
      <c r="K57" s="779" t="s">
        <v>179</v>
      </c>
      <c r="L57" s="133" t="s">
        <v>44</v>
      </c>
      <c r="M57" s="296"/>
      <c r="N57" s="277"/>
    </row>
    <row r="58" spans="1:14" s="2" customFormat="1" ht="14.25" customHeight="1" x14ac:dyDescent="0.35">
      <c r="A58" s="397">
        <v>45540</v>
      </c>
      <c r="B58" s="406" t="s">
        <v>111</v>
      </c>
      <c r="C58" s="406" t="s">
        <v>112</v>
      </c>
      <c r="D58" s="655" t="s">
        <v>110</v>
      </c>
      <c r="E58" s="569">
        <v>15000</v>
      </c>
      <c r="F58" s="276">
        <v>3697</v>
      </c>
      <c r="G58" s="255">
        <f t="shared" si="1"/>
        <v>4.0573437922639979</v>
      </c>
      <c r="H58" s="143" t="s">
        <v>174</v>
      </c>
      <c r="I58" s="134" t="s">
        <v>43</v>
      </c>
      <c r="J58" s="293" t="s">
        <v>225</v>
      </c>
      <c r="K58" s="779" t="s">
        <v>179</v>
      </c>
      <c r="L58" s="133" t="s">
        <v>44</v>
      </c>
      <c r="M58" s="296"/>
      <c r="N58" s="277"/>
    </row>
    <row r="59" spans="1:14" s="2" customFormat="1" ht="15" customHeight="1" x14ac:dyDescent="0.35">
      <c r="A59" s="397">
        <v>45540</v>
      </c>
      <c r="B59" s="406" t="s">
        <v>111</v>
      </c>
      <c r="C59" s="406" t="s">
        <v>112</v>
      </c>
      <c r="D59" s="655" t="s">
        <v>110</v>
      </c>
      <c r="E59" s="569">
        <v>9000</v>
      </c>
      <c r="F59" s="276">
        <v>3697</v>
      </c>
      <c r="G59" s="255">
        <f t="shared" si="1"/>
        <v>2.4344062753583988</v>
      </c>
      <c r="H59" s="143" t="s">
        <v>174</v>
      </c>
      <c r="I59" s="134" t="s">
        <v>43</v>
      </c>
      <c r="J59" s="293" t="s">
        <v>225</v>
      </c>
      <c r="K59" s="779" t="s">
        <v>179</v>
      </c>
      <c r="L59" s="133" t="s">
        <v>44</v>
      </c>
      <c r="M59" s="296"/>
      <c r="N59" s="277"/>
    </row>
    <row r="60" spans="1:14" s="2" customFormat="1" ht="15" customHeight="1" x14ac:dyDescent="0.35">
      <c r="A60" s="397">
        <v>45540</v>
      </c>
      <c r="B60" s="406" t="s">
        <v>111</v>
      </c>
      <c r="C60" s="406" t="s">
        <v>112</v>
      </c>
      <c r="D60" s="655" t="s">
        <v>110</v>
      </c>
      <c r="E60" s="387">
        <v>8000</v>
      </c>
      <c r="F60" s="276">
        <v>3697</v>
      </c>
      <c r="G60" s="255">
        <f t="shared" si="1"/>
        <v>2.1639166892074657</v>
      </c>
      <c r="H60" s="143" t="s">
        <v>174</v>
      </c>
      <c r="I60" s="134" t="s">
        <v>43</v>
      </c>
      <c r="J60" s="293" t="s">
        <v>225</v>
      </c>
      <c r="K60" s="779" t="s">
        <v>179</v>
      </c>
      <c r="L60" s="133" t="s">
        <v>44</v>
      </c>
      <c r="M60" s="296"/>
      <c r="N60" s="277"/>
    </row>
    <row r="61" spans="1:14" s="2" customFormat="1" ht="15" customHeight="1" x14ac:dyDescent="0.35">
      <c r="A61" s="132">
        <v>45541</v>
      </c>
      <c r="B61" s="284" t="s">
        <v>111</v>
      </c>
      <c r="C61" s="284" t="s">
        <v>112</v>
      </c>
      <c r="D61" s="418" t="s">
        <v>119</v>
      </c>
      <c r="E61" s="338">
        <v>18000</v>
      </c>
      <c r="F61" s="276">
        <v>3697</v>
      </c>
      <c r="G61" s="255">
        <f t="shared" si="1"/>
        <v>4.8688125507167976</v>
      </c>
      <c r="H61" s="143" t="s">
        <v>125</v>
      </c>
      <c r="I61" s="134" t="s">
        <v>43</v>
      </c>
      <c r="J61" s="293" t="s">
        <v>239</v>
      </c>
      <c r="K61" s="779" t="s">
        <v>179</v>
      </c>
      <c r="L61" s="133" t="s">
        <v>44</v>
      </c>
      <c r="M61" s="296"/>
      <c r="N61" s="277"/>
    </row>
    <row r="62" spans="1:14" s="2" customFormat="1" ht="15" customHeight="1" x14ac:dyDescent="0.35">
      <c r="A62" s="132">
        <v>45541</v>
      </c>
      <c r="B62" s="284" t="s">
        <v>111</v>
      </c>
      <c r="C62" s="284" t="s">
        <v>112</v>
      </c>
      <c r="D62" s="418" t="s">
        <v>119</v>
      </c>
      <c r="E62" s="118">
        <v>10000</v>
      </c>
      <c r="F62" s="276">
        <v>3697</v>
      </c>
      <c r="G62" s="255">
        <f t="shared" si="1"/>
        <v>2.7048958615093319</v>
      </c>
      <c r="H62" s="143" t="s">
        <v>125</v>
      </c>
      <c r="I62" s="134" t="s">
        <v>43</v>
      </c>
      <c r="J62" s="293" t="s">
        <v>239</v>
      </c>
      <c r="K62" s="779" t="s">
        <v>179</v>
      </c>
      <c r="L62" s="133" t="s">
        <v>44</v>
      </c>
      <c r="M62" s="296"/>
      <c r="N62" s="277"/>
    </row>
    <row r="63" spans="1:14" s="2" customFormat="1" ht="15" customHeight="1" x14ac:dyDescent="0.35">
      <c r="A63" s="132">
        <v>45541</v>
      </c>
      <c r="B63" s="284" t="s">
        <v>111</v>
      </c>
      <c r="C63" s="284" t="s">
        <v>112</v>
      </c>
      <c r="D63" s="418" t="s">
        <v>119</v>
      </c>
      <c r="E63" s="118">
        <v>10000</v>
      </c>
      <c r="F63" s="276">
        <v>3697</v>
      </c>
      <c r="G63" s="255">
        <f t="shared" si="1"/>
        <v>2.7048958615093319</v>
      </c>
      <c r="H63" s="143" t="s">
        <v>125</v>
      </c>
      <c r="I63" s="134" t="s">
        <v>43</v>
      </c>
      <c r="J63" s="293" t="s">
        <v>239</v>
      </c>
      <c r="K63" s="779" t="s">
        <v>179</v>
      </c>
      <c r="L63" s="133" t="s">
        <v>44</v>
      </c>
      <c r="M63" s="296"/>
      <c r="N63" s="277"/>
    </row>
    <row r="64" spans="1:14" s="2" customFormat="1" ht="15" customHeight="1" x14ac:dyDescent="0.35">
      <c r="A64" s="132">
        <v>45541</v>
      </c>
      <c r="B64" s="284" t="s">
        <v>124</v>
      </c>
      <c r="C64" s="284" t="s">
        <v>124</v>
      </c>
      <c r="D64" s="418" t="s">
        <v>119</v>
      </c>
      <c r="E64" s="118">
        <v>10000</v>
      </c>
      <c r="F64" s="276">
        <v>3697</v>
      </c>
      <c r="G64" s="255">
        <f t="shared" si="1"/>
        <v>2.7048958615093319</v>
      </c>
      <c r="H64" s="143" t="s">
        <v>125</v>
      </c>
      <c r="I64" s="134" t="s">
        <v>43</v>
      </c>
      <c r="J64" s="293" t="s">
        <v>239</v>
      </c>
      <c r="K64" s="779" t="s">
        <v>179</v>
      </c>
      <c r="L64" s="133" t="s">
        <v>44</v>
      </c>
      <c r="M64" s="296"/>
      <c r="N64" s="277"/>
    </row>
    <row r="65" spans="1:14" s="2" customFormat="1" ht="15" customHeight="1" x14ac:dyDescent="0.35">
      <c r="A65" s="132">
        <v>45541</v>
      </c>
      <c r="B65" s="284" t="s">
        <v>124</v>
      </c>
      <c r="C65" s="284" t="s">
        <v>124</v>
      </c>
      <c r="D65" s="418" t="s">
        <v>119</v>
      </c>
      <c r="E65" s="118">
        <v>10000</v>
      </c>
      <c r="F65" s="276">
        <v>3697</v>
      </c>
      <c r="G65" s="255">
        <f t="shared" si="1"/>
        <v>2.7048958615093319</v>
      </c>
      <c r="H65" s="143" t="s">
        <v>125</v>
      </c>
      <c r="I65" s="134" t="s">
        <v>43</v>
      </c>
      <c r="J65" s="293" t="s">
        <v>239</v>
      </c>
      <c r="K65" s="779" t="s">
        <v>179</v>
      </c>
      <c r="L65" s="133" t="s">
        <v>44</v>
      </c>
      <c r="M65" s="296"/>
      <c r="N65" s="277"/>
    </row>
    <row r="66" spans="1:14" s="2" customFormat="1" ht="15" customHeight="1" x14ac:dyDescent="0.35">
      <c r="A66" s="132">
        <v>45541</v>
      </c>
      <c r="B66" s="284" t="s">
        <v>111</v>
      </c>
      <c r="C66" s="284" t="s">
        <v>112</v>
      </c>
      <c r="D66" s="418" t="s">
        <v>119</v>
      </c>
      <c r="E66" s="118">
        <v>10000</v>
      </c>
      <c r="F66" s="276">
        <v>3697</v>
      </c>
      <c r="G66" s="255">
        <f t="shared" si="1"/>
        <v>2.7048958615093319</v>
      </c>
      <c r="H66" s="143" t="s">
        <v>151</v>
      </c>
      <c r="I66" s="134" t="s">
        <v>43</v>
      </c>
      <c r="J66" s="293" t="s">
        <v>248</v>
      </c>
      <c r="K66" s="779" t="s">
        <v>179</v>
      </c>
      <c r="L66" s="133" t="s">
        <v>44</v>
      </c>
      <c r="M66" s="296"/>
      <c r="N66" s="277"/>
    </row>
    <row r="67" spans="1:14" s="2" customFormat="1" ht="15" customHeight="1" x14ac:dyDescent="0.35">
      <c r="A67" s="132">
        <v>45541</v>
      </c>
      <c r="B67" s="284" t="s">
        <v>246</v>
      </c>
      <c r="C67" s="284" t="s">
        <v>112</v>
      </c>
      <c r="D67" s="418" t="s">
        <v>119</v>
      </c>
      <c r="E67" s="118">
        <v>20000</v>
      </c>
      <c r="F67" s="276">
        <v>3697</v>
      </c>
      <c r="G67" s="255">
        <f t="shared" si="1"/>
        <v>5.4097917230186638</v>
      </c>
      <c r="H67" s="143" t="s">
        <v>151</v>
      </c>
      <c r="I67" s="134" t="s">
        <v>43</v>
      </c>
      <c r="J67" s="293" t="s">
        <v>248</v>
      </c>
      <c r="K67" s="779" t="s">
        <v>179</v>
      </c>
      <c r="L67" s="133" t="s">
        <v>44</v>
      </c>
      <c r="M67" s="296"/>
      <c r="N67" s="277"/>
    </row>
    <row r="68" spans="1:14" s="2" customFormat="1" ht="15" customHeight="1" x14ac:dyDescent="0.35">
      <c r="A68" s="132">
        <v>45541</v>
      </c>
      <c r="B68" s="284" t="s">
        <v>111</v>
      </c>
      <c r="C68" s="284" t="s">
        <v>112</v>
      </c>
      <c r="D68" s="418" t="s">
        <v>119</v>
      </c>
      <c r="E68" s="118">
        <v>6000</v>
      </c>
      <c r="F68" s="276">
        <v>3697</v>
      </c>
      <c r="G68" s="255">
        <f t="shared" si="1"/>
        <v>1.6229375169055991</v>
      </c>
      <c r="H68" s="143" t="s">
        <v>151</v>
      </c>
      <c r="I68" s="134" t="s">
        <v>43</v>
      </c>
      <c r="J68" s="293" t="s">
        <v>248</v>
      </c>
      <c r="K68" s="779" t="s">
        <v>179</v>
      </c>
      <c r="L68" s="133" t="s">
        <v>44</v>
      </c>
      <c r="M68" s="296"/>
      <c r="N68" s="277"/>
    </row>
    <row r="69" spans="1:14" s="2" customFormat="1" ht="15" customHeight="1" x14ac:dyDescent="0.35">
      <c r="A69" s="132">
        <v>45541</v>
      </c>
      <c r="B69" s="284" t="s">
        <v>111</v>
      </c>
      <c r="C69" s="284" t="s">
        <v>112</v>
      </c>
      <c r="D69" s="418" t="s">
        <v>119</v>
      </c>
      <c r="E69" s="118">
        <v>30000</v>
      </c>
      <c r="F69" s="276">
        <v>3697</v>
      </c>
      <c r="G69" s="255">
        <f t="shared" si="1"/>
        <v>8.1146875845279958</v>
      </c>
      <c r="H69" s="143" t="s">
        <v>151</v>
      </c>
      <c r="I69" s="134" t="s">
        <v>43</v>
      </c>
      <c r="J69" s="293" t="s">
        <v>248</v>
      </c>
      <c r="K69" s="779" t="s">
        <v>179</v>
      </c>
      <c r="L69" s="133" t="s">
        <v>44</v>
      </c>
      <c r="M69" s="296"/>
      <c r="N69" s="277"/>
    </row>
    <row r="70" spans="1:14" s="2" customFormat="1" ht="15" customHeight="1" x14ac:dyDescent="0.35">
      <c r="A70" s="132">
        <v>45541</v>
      </c>
      <c r="B70" s="284" t="s">
        <v>111</v>
      </c>
      <c r="C70" s="284" t="s">
        <v>112</v>
      </c>
      <c r="D70" s="418" t="s">
        <v>119</v>
      </c>
      <c r="E70" s="338">
        <v>15000</v>
      </c>
      <c r="F70" s="276">
        <v>3697</v>
      </c>
      <c r="G70" s="255">
        <f t="shared" si="1"/>
        <v>4.0573437922639979</v>
      </c>
      <c r="H70" s="143" t="s">
        <v>151</v>
      </c>
      <c r="I70" s="134" t="s">
        <v>43</v>
      </c>
      <c r="J70" s="293" t="s">
        <v>248</v>
      </c>
      <c r="K70" s="779" t="s">
        <v>179</v>
      </c>
      <c r="L70" s="133" t="s">
        <v>44</v>
      </c>
      <c r="M70" s="296"/>
      <c r="N70" s="277"/>
    </row>
    <row r="71" spans="1:14" s="2" customFormat="1" ht="15" customHeight="1" x14ac:dyDescent="0.35">
      <c r="A71" s="132">
        <v>45541</v>
      </c>
      <c r="B71" s="284" t="s">
        <v>111</v>
      </c>
      <c r="C71" s="284" t="s">
        <v>112</v>
      </c>
      <c r="D71" s="418" t="s">
        <v>119</v>
      </c>
      <c r="E71" s="338">
        <v>15000</v>
      </c>
      <c r="F71" s="276">
        <v>3697</v>
      </c>
      <c r="G71" s="255">
        <f t="shared" si="1"/>
        <v>4.0573437922639979</v>
      </c>
      <c r="H71" s="143" t="s">
        <v>151</v>
      </c>
      <c r="I71" s="134" t="s">
        <v>43</v>
      </c>
      <c r="J71" s="293" t="s">
        <v>248</v>
      </c>
      <c r="K71" s="779" t="s">
        <v>179</v>
      </c>
      <c r="L71" s="133" t="s">
        <v>44</v>
      </c>
      <c r="M71" s="296"/>
      <c r="N71" s="277"/>
    </row>
    <row r="72" spans="1:14" s="2" customFormat="1" ht="15" customHeight="1" x14ac:dyDescent="0.35">
      <c r="A72" s="132">
        <v>45541</v>
      </c>
      <c r="B72" s="284" t="s">
        <v>111</v>
      </c>
      <c r="C72" s="284" t="s">
        <v>112</v>
      </c>
      <c r="D72" s="418" t="s">
        <v>119</v>
      </c>
      <c r="E72" s="118">
        <v>30000</v>
      </c>
      <c r="F72" s="276">
        <v>3697</v>
      </c>
      <c r="G72" s="255">
        <f t="shared" si="1"/>
        <v>8.1146875845279958</v>
      </c>
      <c r="H72" s="143" t="s">
        <v>151</v>
      </c>
      <c r="I72" s="134" t="s">
        <v>43</v>
      </c>
      <c r="J72" s="293" t="s">
        <v>248</v>
      </c>
      <c r="K72" s="779" t="s">
        <v>179</v>
      </c>
      <c r="L72" s="133" t="s">
        <v>44</v>
      </c>
      <c r="M72" s="296"/>
      <c r="N72" s="277"/>
    </row>
    <row r="73" spans="1:14" s="2" customFormat="1" ht="30.5" customHeight="1" x14ac:dyDescent="0.35">
      <c r="A73" s="132">
        <v>45541</v>
      </c>
      <c r="B73" s="284" t="s">
        <v>247</v>
      </c>
      <c r="C73" s="284" t="s">
        <v>112</v>
      </c>
      <c r="D73" s="418" t="s">
        <v>119</v>
      </c>
      <c r="E73" s="118">
        <v>40000</v>
      </c>
      <c r="F73" s="276">
        <v>3697</v>
      </c>
      <c r="G73" s="255">
        <f t="shared" si="1"/>
        <v>10.819583446037328</v>
      </c>
      <c r="H73" s="143" t="s">
        <v>151</v>
      </c>
      <c r="I73" s="134" t="s">
        <v>43</v>
      </c>
      <c r="J73" s="293" t="s">
        <v>248</v>
      </c>
      <c r="K73" s="779" t="s">
        <v>179</v>
      </c>
      <c r="L73" s="133" t="s">
        <v>44</v>
      </c>
      <c r="M73" s="296"/>
      <c r="N73" s="277"/>
    </row>
    <row r="74" spans="1:14" s="2" customFormat="1" ht="15" customHeight="1" x14ac:dyDescent="0.35">
      <c r="A74" s="132">
        <v>45541</v>
      </c>
      <c r="B74" s="284" t="s">
        <v>124</v>
      </c>
      <c r="C74" s="284" t="s">
        <v>124</v>
      </c>
      <c r="D74" s="418" t="s">
        <v>119</v>
      </c>
      <c r="E74" s="338">
        <v>10000</v>
      </c>
      <c r="F74" s="276">
        <v>3697</v>
      </c>
      <c r="G74" s="255">
        <f t="shared" si="1"/>
        <v>2.7048958615093319</v>
      </c>
      <c r="H74" s="143" t="s">
        <v>151</v>
      </c>
      <c r="I74" s="134" t="s">
        <v>43</v>
      </c>
      <c r="J74" s="293" t="s">
        <v>248</v>
      </c>
      <c r="K74" s="779" t="s">
        <v>179</v>
      </c>
      <c r="L74" s="133" t="s">
        <v>44</v>
      </c>
      <c r="M74" s="296"/>
      <c r="N74" s="277"/>
    </row>
    <row r="75" spans="1:14" s="2" customFormat="1" ht="15" customHeight="1" x14ac:dyDescent="0.35">
      <c r="A75" s="132">
        <v>45541</v>
      </c>
      <c r="B75" s="284" t="s">
        <v>124</v>
      </c>
      <c r="C75" s="284" t="s">
        <v>124</v>
      </c>
      <c r="D75" s="418" t="s">
        <v>119</v>
      </c>
      <c r="E75" s="118">
        <v>10000</v>
      </c>
      <c r="F75" s="276">
        <v>3697</v>
      </c>
      <c r="G75" s="255">
        <f t="shared" si="1"/>
        <v>2.7048958615093319</v>
      </c>
      <c r="H75" s="143" t="s">
        <v>151</v>
      </c>
      <c r="I75" s="134" t="s">
        <v>43</v>
      </c>
      <c r="J75" s="293" t="s">
        <v>248</v>
      </c>
      <c r="K75" s="779" t="s">
        <v>179</v>
      </c>
      <c r="L75" s="133" t="s">
        <v>44</v>
      </c>
      <c r="M75" s="296"/>
      <c r="N75" s="277"/>
    </row>
    <row r="76" spans="1:14" s="2" customFormat="1" ht="15" customHeight="1" x14ac:dyDescent="0.35">
      <c r="A76" s="132">
        <v>45541</v>
      </c>
      <c r="B76" s="284" t="s">
        <v>124</v>
      </c>
      <c r="C76" s="284" t="s">
        <v>124</v>
      </c>
      <c r="D76" s="418" t="s">
        <v>119</v>
      </c>
      <c r="E76" s="118">
        <v>15000</v>
      </c>
      <c r="F76" s="276">
        <v>3697</v>
      </c>
      <c r="G76" s="255">
        <f t="shared" si="1"/>
        <v>4.0573437922639979</v>
      </c>
      <c r="H76" s="143" t="s">
        <v>151</v>
      </c>
      <c r="I76" s="134" t="s">
        <v>43</v>
      </c>
      <c r="J76" s="293" t="s">
        <v>248</v>
      </c>
      <c r="K76" s="779" t="s">
        <v>179</v>
      </c>
      <c r="L76" s="133" t="s">
        <v>44</v>
      </c>
      <c r="M76" s="296"/>
      <c r="N76" s="277"/>
    </row>
    <row r="77" spans="1:14" s="2" customFormat="1" ht="15" customHeight="1" x14ac:dyDescent="0.35">
      <c r="A77" s="132">
        <v>45541</v>
      </c>
      <c r="B77" s="406" t="s">
        <v>111</v>
      </c>
      <c r="C77" s="406" t="s">
        <v>112</v>
      </c>
      <c r="D77" s="655" t="s">
        <v>110</v>
      </c>
      <c r="E77" s="387">
        <v>4000</v>
      </c>
      <c r="F77" s="276">
        <v>3697</v>
      </c>
      <c r="G77" s="255">
        <f t="shared" si="1"/>
        <v>1.0819583446037329</v>
      </c>
      <c r="H77" s="143" t="s">
        <v>174</v>
      </c>
      <c r="I77" s="134" t="s">
        <v>43</v>
      </c>
      <c r="J77" s="293" t="s">
        <v>236</v>
      </c>
      <c r="K77" s="779" t="s">
        <v>179</v>
      </c>
      <c r="L77" s="133" t="s">
        <v>44</v>
      </c>
      <c r="M77" s="296"/>
      <c r="N77" s="277"/>
    </row>
    <row r="78" spans="1:14" s="2" customFormat="1" ht="15" customHeight="1" x14ac:dyDescent="0.35">
      <c r="A78" s="132">
        <v>45541</v>
      </c>
      <c r="B78" s="406" t="s">
        <v>111</v>
      </c>
      <c r="C78" s="406" t="s">
        <v>112</v>
      </c>
      <c r="D78" s="655" t="s">
        <v>110</v>
      </c>
      <c r="E78" s="387">
        <v>5000</v>
      </c>
      <c r="F78" s="276">
        <v>3697</v>
      </c>
      <c r="G78" s="255">
        <f t="shared" si="1"/>
        <v>1.352447930754666</v>
      </c>
      <c r="H78" s="143" t="s">
        <v>174</v>
      </c>
      <c r="I78" s="134" t="s">
        <v>43</v>
      </c>
      <c r="J78" s="293" t="s">
        <v>236</v>
      </c>
      <c r="K78" s="779" t="s">
        <v>179</v>
      </c>
      <c r="L78" s="133" t="s">
        <v>44</v>
      </c>
      <c r="M78" s="296"/>
      <c r="N78" s="277"/>
    </row>
    <row r="79" spans="1:14" s="2" customFormat="1" ht="15" customHeight="1" x14ac:dyDescent="0.35">
      <c r="A79" s="132">
        <v>45541</v>
      </c>
      <c r="B79" s="406" t="s">
        <v>111</v>
      </c>
      <c r="C79" s="406" t="s">
        <v>112</v>
      </c>
      <c r="D79" s="655" t="s">
        <v>110</v>
      </c>
      <c r="E79" s="387">
        <v>7000</v>
      </c>
      <c r="F79" s="276">
        <v>3697</v>
      </c>
      <c r="G79" s="255">
        <f t="shared" si="1"/>
        <v>1.8934271030565324</v>
      </c>
      <c r="H79" s="143" t="s">
        <v>174</v>
      </c>
      <c r="I79" s="134" t="s">
        <v>43</v>
      </c>
      <c r="J79" s="293" t="s">
        <v>236</v>
      </c>
      <c r="K79" s="779" t="s">
        <v>179</v>
      </c>
      <c r="L79" s="133" t="s">
        <v>44</v>
      </c>
      <c r="M79" s="296"/>
      <c r="N79" s="277"/>
    </row>
    <row r="80" spans="1:14" s="2" customFormat="1" ht="15" customHeight="1" x14ac:dyDescent="0.35">
      <c r="A80" s="132">
        <v>45541</v>
      </c>
      <c r="B80" s="406" t="s">
        <v>111</v>
      </c>
      <c r="C80" s="406" t="s">
        <v>112</v>
      </c>
      <c r="D80" s="655" t="s">
        <v>110</v>
      </c>
      <c r="E80" s="387">
        <v>7000</v>
      </c>
      <c r="F80" s="276">
        <v>3697</v>
      </c>
      <c r="G80" s="255">
        <f t="shared" si="1"/>
        <v>1.8934271030565324</v>
      </c>
      <c r="H80" s="143" t="s">
        <v>174</v>
      </c>
      <c r="I80" s="134" t="s">
        <v>43</v>
      </c>
      <c r="J80" s="293" t="s">
        <v>236</v>
      </c>
      <c r="K80" s="779" t="s">
        <v>179</v>
      </c>
      <c r="L80" s="133" t="s">
        <v>44</v>
      </c>
      <c r="M80" s="296"/>
      <c r="N80" s="277"/>
    </row>
    <row r="81" spans="1:14" s="2" customFormat="1" ht="15" customHeight="1" x14ac:dyDescent="0.35">
      <c r="A81" s="132">
        <v>45541</v>
      </c>
      <c r="B81" s="284" t="s">
        <v>111</v>
      </c>
      <c r="C81" s="284" t="s">
        <v>112</v>
      </c>
      <c r="D81" s="418" t="s">
        <v>14</v>
      </c>
      <c r="E81" s="118">
        <v>15000</v>
      </c>
      <c r="F81" s="276">
        <v>3697</v>
      </c>
      <c r="G81" s="255">
        <f t="shared" si="1"/>
        <v>4.0573437922639979</v>
      </c>
      <c r="H81" s="684" t="s">
        <v>41</v>
      </c>
      <c r="I81" s="134" t="s">
        <v>43</v>
      </c>
      <c r="J81" s="684" t="s">
        <v>266</v>
      </c>
      <c r="K81" s="779" t="s">
        <v>179</v>
      </c>
      <c r="L81" s="133" t="s">
        <v>44</v>
      </c>
      <c r="M81" s="296"/>
      <c r="N81" s="277"/>
    </row>
    <row r="82" spans="1:14" s="2" customFormat="1" ht="15" customHeight="1" x14ac:dyDescent="0.35">
      <c r="A82" s="132">
        <v>45541</v>
      </c>
      <c r="B82" s="284" t="s">
        <v>111</v>
      </c>
      <c r="C82" s="284" t="s">
        <v>112</v>
      </c>
      <c r="D82" s="418" t="s">
        <v>14</v>
      </c>
      <c r="E82" s="118">
        <v>10000</v>
      </c>
      <c r="F82" s="276">
        <v>3697</v>
      </c>
      <c r="G82" s="255">
        <f t="shared" si="1"/>
        <v>2.7048958615093319</v>
      </c>
      <c r="H82" s="684" t="s">
        <v>41</v>
      </c>
      <c r="I82" s="134" t="s">
        <v>43</v>
      </c>
      <c r="J82" s="684" t="s">
        <v>266</v>
      </c>
      <c r="K82" s="779" t="s">
        <v>179</v>
      </c>
      <c r="L82" s="133" t="s">
        <v>44</v>
      </c>
      <c r="M82" s="296"/>
      <c r="N82" s="277"/>
    </row>
    <row r="83" spans="1:14" s="2" customFormat="1" ht="15" customHeight="1" x14ac:dyDescent="0.35">
      <c r="A83" s="132">
        <v>45541</v>
      </c>
      <c r="B83" s="284" t="s">
        <v>111</v>
      </c>
      <c r="C83" s="284" t="s">
        <v>112</v>
      </c>
      <c r="D83" s="418" t="s">
        <v>14</v>
      </c>
      <c r="E83" s="118">
        <v>10000</v>
      </c>
      <c r="F83" s="276">
        <v>3697</v>
      </c>
      <c r="G83" s="255">
        <f t="shared" si="1"/>
        <v>2.7048958615093319</v>
      </c>
      <c r="H83" s="684" t="s">
        <v>41</v>
      </c>
      <c r="I83" s="134" t="s">
        <v>43</v>
      </c>
      <c r="J83" s="684" t="s">
        <v>266</v>
      </c>
      <c r="K83" s="779" t="s">
        <v>179</v>
      </c>
      <c r="L83" s="133" t="s">
        <v>44</v>
      </c>
      <c r="M83" s="296"/>
      <c r="N83" s="277"/>
    </row>
    <row r="84" spans="1:14" s="2" customFormat="1" ht="15" customHeight="1" x14ac:dyDescent="0.35">
      <c r="A84" s="132">
        <v>45541</v>
      </c>
      <c r="B84" s="284" t="s">
        <v>111</v>
      </c>
      <c r="C84" s="284" t="s">
        <v>112</v>
      </c>
      <c r="D84" s="418" t="s">
        <v>14</v>
      </c>
      <c r="E84" s="118">
        <v>15000</v>
      </c>
      <c r="F84" s="276">
        <v>3697</v>
      </c>
      <c r="G84" s="255">
        <f t="shared" si="1"/>
        <v>4.0573437922639979</v>
      </c>
      <c r="H84" s="684" t="s">
        <v>41</v>
      </c>
      <c r="I84" s="134" t="s">
        <v>43</v>
      </c>
      <c r="J84" s="684" t="s">
        <v>266</v>
      </c>
      <c r="K84" s="779" t="s">
        <v>179</v>
      </c>
      <c r="L84" s="133" t="s">
        <v>44</v>
      </c>
      <c r="M84" s="296"/>
      <c r="N84" s="277"/>
    </row>
    <row r="85" spans="1:14" s="2" customFormat="1" ht="15" customHeight="1" x14ac:dyDescent="0.35">
      <c r="A85" s="132">
        <v>45542</v>
      </c>
      <c r="B85" s="284" t="s">
        <v>111</v>
      </c>
      <c r="C85" s="284" t="s">
        <v>112</v>
      </c>
      <c r="D85" s="418" t="s">
        <v>119</v>
      </c>
      <c r="E85" s="387">
        <v>10000</v>
      </c>
      <c r="F85" s="276">
        <v>3697</v>
      </c>
      <c r="G85" s="255">
        <f t="shared" si="1"/>
        <v>2.7048958615093319</v>
      </c>
      <c r="H85" s="143" t="s">
        <v>125</v>
      </c>
      <c r="I85" s="134" t="s">
        <v>43</v>
      </c>
      <c r="J85" s="293" t="s">
        <v>239</v>
      </c>
      <c r="K85" s="779" t="s">
        <v>179</v>
      </c>
      <c r="L85" s="133" t="s">
        <v>44</v>
      </c>
      <c r="M85" s="296"/>
      <c r="N85" s="277"/>
    </row>
    <row r="86" spans="1:14" s="2" customFormat="1" ht="15" customHeight="1" x14ac:dyDescent="0.35">
      <c r="A86" s="132">
        <v>45542</v>
      </c>
      <c r="B86" s="284" t="s">
        <v>111</v>
      </c>
      <c r="C86" s="284" t="s">
        <v>112</v>
      </c>
      <c r="D86" s="418" t="s">
        <v>119</v>
      </c>
      <c r="E86" s="387">
        <v>5000</v>
      </c>
      <c r="F86" s="276">
        <v>3697</v>
      </c>
      <c r="G86" s="255">
        <f t="shared" si="1"/>
        <v>1.352447930754666</v>
      </c>
      <c r="H86" s="143" t="s">
        <v>125</v>
      </c>
      <c r="I86" s="134" t="s">
        <v>43</v>
      </c>
      <c r="J86" s="293" t="s">
        <v>239</v>
      </c>
      <c r="K86" s="779" t="s">
        <v>179</v>
      </c>
      <c r="L86" s="133" t="s">
        <v>44</v>
      </c>
      <c r="M86" s="296"/>
      <c r="N86" s="277"/>
    </row>
    <row r="87" spans="1:14" s="2" customFormat="1" ht="15" customHeight="1" x14ac:dyDescent="0.35">
      <c r="A87" s="132">
        <v>45542</v>
      </c>
      <c r="B87" s="284" t="s">
        <v>111</v>
      </c>
      <c r="C87" s="284" t="s">
        <v>112</v>
      </c>
      <c r="D87" s="418" t="s">
        <v>119</v>
      </c>
      <c r="E87" s="387">
        <v>5000</v>
      </c>
      <c r="F87" s="276">
        <v>3697</v>
      </c>
      <c r="G87" s="255">
        <f t="shared" si="1"/>
        <v>1.352447930754666</v>
      </c>
      <c r="H87" s="143" t="s">
        <v>125</v>
      </c>
      <c r="I87" s="134" t="s">
        <v>43</v>
      </c>
      <c r="J87" s="293" t="s">
        <v>239</v>
      </c>
      <c r="K87" s="779" t="s">
        <v>179</v>
      </c>
      <c r="L87" s="133" t="s">
        <v>44</v>
      </c>
      <c r="M87" s="296"/>
      <c r="N87" s="277"/>
    </row>
    <row r="88" spans="1:14" s="2" customFormat="1" ht="15" customHeight="1" x14ac:dyDescent="0.35">
      <c r="A88" s="132">
        <v>45542</v>
      </c>
      <c r="B88" s="284" t="s">
        <v>124</v>
      </c>
      <c r="C88" s="284" t="s">
        <v>124</v>
      </c>
      <c r="D88" s="418" t="s">
        <v>119</v>
      </c>
      <c r="E88" s="387">
        <v>10000</v>
      </c>
      <c r="F88" s="276">
        <v>3697</v>
      </c>
      <c r="G88" s="255">
        <f t="shared" si="1"/>
        <v>2.7048958615093319</v>
      </c>
      <c r="H88" s="143" t="s">
        <v>125</v>
      </c>
      <c r="I88" s="134" t="s">
        <v>43</v>
      </c>
      <c r="J88" s="293" t="s">
        <v>239</v>
      </c>
      <c r="K88" s="779" t="s">
        <v>179</v>
      </c>
      <c r="L88" s="133" t="s">
        <v>44</v>
      </c>
      <c r="M88" s="296"/>
      <c r="N88" s="277"/>
    </row>
    <row r="89" spans="1:14" s="2" customFormat="1" ht="15" customHeight="1" x14ac:dyDescent="0.35">
      <c r="A89" s="132">
        <v>45542</v>
      </c>
      <c r="B89" s="284" t="s">
        <v>124</v>
      </c>
      <c r="C89" s="284" t="s">
        <v>124</v>
      </c>
      <c r="D89" s="418" t="s">
        <v>119</v>
      </c>
      <c r="E89" s="387">
        <v>10000</v>
      </c>
      <c r="F89" s="276">
        <v>3697</v>
      </c>
      <c r="G89" s="255">
        <f t="shared" si="1"/>
        <v>2.7048958615093319</v>
      </c>
      <c r="H89" s="143" t="s">
        <v>125</v>
      </c>
      <c r="I89" s="134" t="s">
        <v>43</v>
      </c>
      <c r="J89" s="293" t="s">
        <v>239</v>
      </c>
      <c r="K89" s="779" t="s">
        <v>179</v>
      </c>
      <c r="L89" s="133" t="s">
        <v>44</v>
      </c>
      <c r="M89" s="296"/>
      <c r="N89" s="277"/>
    </row>
    <row r="90" spans="1:14" s="2" customFormat="1" ht="15" customHeight="1" x14ac:dyDescent="0.35">
      <c r="A90" s="132">
        <v>45544</v>
      </c>
      <c r="B90" s="284" t="s">
        <v>111</v>
      </c>
      <c r="C90" s="284" t="s">
        <v>112</v>
      </c>
      <c r="D90" s="418" t="s">
        <v>119</v>
      </c>
      <c r="E90" s="118">
        <v>8000</v>
      </c>
      <c r="F90" s="276">
        <v>3697</v>
      </c>
      <c r="G90" s="255">
        <f t="shared" si="1"/>
        <v>2.1639166892074657</v>
      </c>
      <c r="H90" s="143" t="s">
        <v>125</v>
      </c>
      <c r="I90" s="134" t="s">
        <v>43</v>
      </c>
      <c r="J90" s="293" t="s">
        <v>267</v>
      </c>
      <c r="K90" s="779" t="s">
        <v>179</v>
      </c>
      <c r="L90" s="133" t="s">
        <v>44</v>
      </c>
      <c r="M90" s="296"/>
      <c r="N90" s="277"/>
    </row>
    <row r="91" spans="1:14" s="2" customFormat="1" ht="15" customHeight="1" x14ac:dyDescent="0.35">
      <c r="A91" s="132">
        <v>45544</v>
      </c>
      <c r="B91" s="284" t="s">
        <v>111</v>
      </c>
      <c r="C91" s="284" t="s">
        <v>112</v>
      </c>
      <c r="D91" s="418" t="s">
        <v>119</v>
      </c>
      <c r="E91" s="118">
        <v>16000</v>
      </c>
      <c r="F91" s="276">
        <v>3697</v>
      </c>
      <c r="G91" s="255">
        <f t="shared" si="1"/>
        <v>4.3278333784149314</v>
      </c>
      <c r="H91" s="143" t="s">
        <v>125</v>
      </c>
      <c r="I91" s="134" t="s">
        <v>43</v>
      </c>
      <c r="J91" s="293" t="s">
        <v>267</v>
      </c>
      <c r="K91" s="779" t="s">
        <v>179</v>
      </c>
      <c r="L91" s="133" t="s">
        <v>44</v>
      </c>
      <c r="M91" s="296"/>
      <c r="N91" s="277"/>
    </row>
    <row r="92" spans="1:14" s="2" customFormat="1" ht="15" customHeight="1" x14ac:dyDescent="0.35">
      <c r="A92" s="132">
        <v>45544</v>
      </c>
      <c r="B92" s="284" t="s">
        <v>111</v>
      </c>
      <c r="C92" s="284" t="s">
        <v>112</v>
      </c>
      <c r="D92" s="418" t="s">
        <v>119</v>
      </c>
      <c r="E92" s="118">
        <v>15000</v>
      </c>
      <c r="F92" s="276">
        <v>3697</v>
      </c>
      <c r="G92" s="255">
        <f t="shared" si="1"/>
        <v>4.0573437922639979</v>
      </c>
      <c r="H92" s="143" t="s">
        <v>125</v>
      </c>
      <c r="I92" s="134" t="s">
        <v>43</v>
      </c>
      <c r="J92" s="293" t="s">
        <v>267</v>
      </c>
      <c r="K92" s="779" t="s">
        <v>179</v>
      </c>
      <c r="L92" s="133" t="s">
        <v>44</v>
      </c>
      <c r="M92" s="296"/>
      <c r="N92" s="277"/>
    </row>
    <row r="93" spans="1:14" s="2" customFormat="1" ht="15" customHeight="1" x14ac:dyDescent="0.35">
      <c r="A93" s="132">
        <v>45544</v>
      </c>
      <c r="B93" s="284" t="s">
        <v>124</v>
      </c>
      <c r="C93" s="284" t="s">
        <v>124</v>
      </c>
      <c r="D93" s="418" t="s">
        <v>119</v>
      </c>
      <c r="E93" s="118">
        <v>5000</v>
      </c>
      <c r="F93" s="276">
        <v>3697</v>
      </c>
      <c r="G93" s="255">
        <f t="shared" si="1"/>
        <v>1.352447930754666</v>
      </c>
      <c r="H93" s="143" t="s">
        <v>125</v>
      </c>
      <c r="I93" s="134" t="s">
        <v>43</v>
      </c>
      <c r="J93" s="293" t="s">
        <v>267</v>
      </c>
      <c r="K93" s="779" t="s">
        <v>179</v>
      </c>
      <c r="L93" s="133" t="s">
        <v>44</v>
      </c>
      <c r="M93" s="296"/>
      <c r="N93" s="277"/>
    </row>
    <row r="94" spans="1:14" s="2" customFormat="1" ht="15" customHeight="1" x14ac:dyDescent="0.35">
      <c r="A94" s="132">
        <v>45544</v>
      </c>
      <c r="B94" s="284" t="s">
        <v>124</v>
      </c>
      <c r="C94" s="284" t="s">
        <v>124</v>
      </c>
      <c r="D94" s="418" t="s">
        <v>119</v>
      </c>
      <c r="E94" s="118">
        <v>15000</v>
      </c>
      <c r="F94" s="276">
        <v>3697</v>
      </c>
      <c r="G94" s="255">
        <f t="shared" si="1"/>
        <v>4.0573437922639979</v>
      </c>
      <c r="H94" s="143" t="s">
        <v>125</v>
      </c>
      <c r="I94" s="134" t="s">
        <v>43</v>
      </c>
      <c r="J94" s="293" t="s">
        <v>267</v>
      </c>
      <c r="K94" s="779" t="s">
        <v>179</v>
      </c>
      <c r="L94" s="133" t="s">
        <v>44</v>
      </c>
      <c r="M94" s="296"/>
      <c r="N94" s="277"/>
    </row>
    <row r="95" spans="1:14" s="2" customFormat="1" ht="15" customHeight="1" x14ac:dyDescent="0.35">
      <c r="A95" s="132">
        <v>45544</v>
      </c>
      <c r="B95" s="284" t="s">
        <v>111</v>
      </c>
      <c r="C95" s="284" t="s">
        <v>112</v>
      </c>
      <c r="D95" s="418" t="s">
        <v>119</v>
      </c>
      <c r="E95" s="118">
        <v>2000</v>
      </c>
      <c r="F95" s="276">
        <v>3697</v>
      </c>
      <c r="G95" s="255">
        <f t="shared" si="1"/>
        <v>0.54097917230186643</v>
      </c>
      <c r="H95" s="143" t="s">
        <v>151</v>
      </c>
      <c r="I95" s="134" t="s">
        <v>43</v>
      </c>
      <c r="J95" s="293" t="s">
        <v>271</v>
      </c>
      <c r="K95" s="779" t="s">
        <v>179</v>
      </c>
      <c r="L95" s="133" t="s">
        <v>44</v>
      </c>
      <c r="M95" s="296"/>
      <c r="N95" s="277"/>
    </row>
    <row r="96" spans="1:14" s="2" customFormat="1" ht="15" customHeight="1" x14ac:dyDescent="0.35">
      <c r="A96" s="132">
        <v>45544</v>
      </c>
      <c r="B96" s="284" t="s">
        <v>111</v>
      </c>
      <c r="C96" s="284" t="s">
        <v>112</v>
      </c>
      <c r="D96" s="418" t="s">
        <v>119</v>
      </c>
      <c r="E96" s="118">
        <v>7000</v>
      </c>
      <c r="F96" s="276">
        <v>3697</v>
      </c>
      <c r="G96" s="255">
        <f t="shared" si="1"/>
        <v>1.8934271030565324</v>
      </c>
      <c r="H96" s="143" t="s">
        <v>151</v>
      </c>
      <c r="I96" s="134" t="s">
        <v>43</v>
      </c>
      <c r="J96" s="293" t="s">
        <v>271</v>
      </c>
      <c r="K96" s="779" t="s">
        <v>179</v>
      </c>
      <c r="L96" s="133" t="s">
        <v>44</v>
      </c>
      <c r="M96" s="296"/>
      <c r="N96" s="277"/>
    </row>
    <row r="97" spans="1:14" s="2" customFormat="1" ht="15" customHeight="1" x14ac:dyDescent="0.35">
      <c r="A97" s="132">
        <v>45544</v>
      </c>
      <c r="B97" s="284" t="s">
        <v>111</v>
      </c>
      <c r="C97" s="284" t="s">
        <v>112</v>
      </c>
      <c r="D97" s="418" t="s">
        <v>119</v>
      </c>
      <c r="E97" s="118">
        <v>8000</v>
      </c>
      <c r="F97" s="276">
        <v>3697</v>
      </c>
      <c r="G97" s="255">
        <f t="shared" si="1"/>
        <v>2.1639166892074657</v>
      </c>
      <c r="H97" s="143" t="s">
        <v>151</v>
      </c>
      <c r="I97" s="134" t="s">
        <v>43</v>
      </c>
      <c r="J97" s="293" t="s">
        <v>271</v>
      </c>
      <c r="K97" s="779" t="s">
        <v>179</v>
      </c>
      <c r="L97" s="133" t="s">
        <v>44</v>
      </c>
      <c r="M97" s="296"/>
      <c r="N97" s="277"/>
    </row>
    <row r="98" spans="1:14" s="2" customFormat="1" ht="15" customHeight="1" x14ac:dyDescent="0.35">
      <c r="A98" s="132">
        <v>45544</v>
      </c>
      <c r="B98" s="284" t="s">
        <v>111</v>
      </c>
      <c r="C98" s="284" t="s">
        <v>112</v>
      </c>
      <c r="D98" s="418" t="s">
        <v>119</v>
      </c>
      <c r="E98" s="118">
        <v>7000</v>
      </c>
      <c r="F98" s="276">
        <v>3697</v>
      </c>
      <c r="G98" s="255">
        <f t="shared" si="1"/>
        <v>1.8934271030565324</v>
      </c>
      <c r="H98" s="143" t="s">
        <v>151</v>
      </c>
      <c r="I98" s="134" t="s">
        <v>43</v>
      </c>
      <c r="J98" s="293" t="s">
        <v>271</v>
      </c>
      <c r="K98" s="779" t="s">
        <v>179</v>
      </c>
      <c r="L98" s="133" t="s">
        <v>44</v>
      </c>
      <c r="M98" s="296"/>
      <c r="N98" s="277"/>
    </row>
    <row r="99" spans="1:14" s="2" customFormat="1" ht="15" customHeight="1" x14ac:dyDescent="0.35">
      <c r="A99" s="132">
        <v>45544</v>
      </c>
      <c r="B99" s="284" t="s">
        <v>111</v>
      </c>
      <c r="C99" s="284" t="s">
        <v>112</v>
      </c>
      <c r="D99" s="418" t="s">
        <v>119</v>
      </c>
      <c r="E99" s="137">
        <v>4000</v>
      </c>
      <c r="F99" s="276">
        <v>3697</v>
      </c>
      <c r="G99" s="255">
        <f t="shared" si="1"/>
        <v>1.0819583446037329</v>
      </c>
      <c r="H99" s="143" t="s">
        <v>151</v>
      </c>
      <c r="I99" s="134" t="s">
        <v>43</v>
      </c>
      <c r="J99" s="293" t="s">
        <v>271</v>
      </c>
      <c r="K99" s="779" t="s">
        <v>179</v>
      </c>
      <c r="L99" s="133" t="s">
        <v>44</v>
      </c>
      <c r="M99" s="296"/>
      <c r="N99" s="277"/>
    </row>
    <row r="100" spans="1:14" s="2" customFormat="1" ht="15" customHeight="1" x14ac:dyDescent="0.35">
      <c r="A100" s="132">
        <v>45544</v>
      </c>
      <c r="B100" s="284" t="s">
        <v>124</v>
      </c>
      <c r="C100" s="284" t="s">
        <v>124</v>
      </c>
      <c r="D100" s="418" t="s">
        <v>119</v>
      </c>
      <c r="E100" s="137">
        <v>10000</v>
      </c>
      <c r="F100" s="276">
        <v>3697</v>
      </c>
      <c r="G100" s="255">
        <f t="shared" si="1"/>
        <v>2.7048958615093319</v>
      </c>
      <c r="H100" s="143" t="s">
        <v>151</v>
      </c>
      <c r="I100" s="134" t="s">
        <v>43</v>
      </c>
      <c r="J100" s="293" t="s">
        <v>271</v>
      </c>
      <c r="K100" s="779" t="s">
        <v>179</v>
      </c>
      <c r="L100" s="133" t="s">
        <v>44</v>
      </c>
      <c r="M100" s="296"/>
      <c r="N100" s="277"/>
    </row>
    <row r="101" spans="1:14" s="2" customFormat="1" ht="15" customHeight="1" x14ac:dyDescent="0.35">
      <c r="A101" s="132">
        <v>45544</v>
      </c>
      <c r="B101" s="284" t="s">
        <v>124</v>
      </c>
      <c r="C101" s="284" t="s">
        <v>124</v>
      </c>
      <c r="D101" s="418" t="s">
        <v>119</v>
      </c>
      <c r="E101" s="137">
        <v>10000</v>
      </c>
      <c r="F101" s="276">
        <v>3697</v>
      </c>
      <c r="G101" s="255">
        <f t="shared" si="1"/>
        <v>2.7048958615093319</v>
      </c>
      <c r="H101" s="143" t="s">
        <v>151</v>
      </c>
      <c r="I101" s="134" t="s">
        <v>43</v>
      </c>
      <c r="J101" s="293" t="s">
        <v>271</v>
      </c>
      <c r="K101" s="779" t="s">
        <v>179</v>
      </c>
      <c r="L101" s="133" t="s">
        <v>44</v>
      </c>
      <c r="M101" s="296"/>
      <c r="N101" s="277"/>
    </row>
    <row r="102" spans="1:14" s="2" customFormat="1" ht="15" customHeight="1" x14ac:dyDescent="0.35">
      <c r="A102" s="132">
        <v>45544</v>
      </c>
      <c r="B102" s="79" t="s">
        <v>167</v>
      </c>
      <c r="C102" s="79" t="s">
        <v>113</v>
      </c>
      <c r="D102" s="139" t="s">
        <v>14</v>
      </c>
      <c r="E102" s="129">
        <v>50000</v>
      </c>
      <c r="F102" s="276">
        <v>3697</v>
      </c>
      <c r="G102" s="255">
        <f t="shared" si="1"/>
        <v>13.52447930754666</v>
      </c>
      <c r="H102" s="143" t="s">
        <v>41</v>
      </c>
      <c r="I102" s="134" t="s">
        <v>43</v>
      </c>
      <c r="J102" s="650" t="s">
        <v>590</v>
      </c>
      <c r="K102" s="779" t="s">
        <v>179</v>
      </c>
      <c r="L102" s="133" t="s">
        <v>44</v>
      </c>
      <c r="M102" s="296"/>
      <c r="N102" s="277"/>
    </row>
    <row r="103" spans="1:14" s="2" customFormat="1" ht="15" customHeight="1" x14ac:dyDescent="0.35">
      <c r="A103" s="132">
        <v>45544</v>
      </c>
      <c r="B103" s="79" t="s">
        <v>201</v>
      </c>
      <c r="C103" s="79" t="s">
        <v>113</v>
      </c>
      <c r="D103" s="139" t="s">
        <v>110</v>
      </c>
      <c r="E103" s="137">
        <v>20000</v>
      </c>
      <c r="F103" s="276">
        <v>3697</v>
      </c>
      <c r="G103" s="255">
        <f t="shared" si="1"/>
        <v>5.4097917230186638</v>
      </c>
      <c r="H103" s="143" t="s">
        <v>174</v>
      </c>
      <c r="I103" s="134" t="s">
        <v>43</v>
      </c>
      <c r="J103" s="650" t="s">
        <v>590</v>
      </c>
      <c r="K103" s="779" t="s">
        <v>179</v>
      </c>
      <c r="L103" s="133" t="s">
        <v>44</v>
      </c>
      <c r="M103" s="296"/>
      <c r="N103" s="277"/>
    </row>
    <row r="104" spans="1:14" s="2" customFormat="1" ht="15" customHeight="1" x14ac:dyDescent="0.35">
      <c r="A104" s="132">
        <v>45544</v>
      </c>
      <c r="B104" s="79" t="s">
        <v>202</v>
      </c>
      <c r="C104" s="79" t="s">
        <v>113</v>
      </c>
      <c r="D104" s="139" t="s">
        <v>119</v>
      </c>
      <c r="E104" s="340">
        <v>25000</v>
      </c>
      <c r="F104" s="276">
        <v>3697</v>
      </c>
      <c r="G104" s="255">
        <f t="shared" si="1"/>
        <v>6.7622396537733298</v>
      </c>
      <c r="H104" s="143" t="s">
        <v>125</v>
      </c>
      <c r="I104" s="134" t="s">
        <v>43</v>
      </c>
      <c r="J104" s="650" t="s">
        <v>590</v>
      </c>
      <c r="K104" s="779" t="s">
        <v>179</v>
      </c>
      <c r="L104" s="133" t="s">
        <v>44</v>
      </c>
      <c r="M104" s="296"/>
      <c r="N104" s="277"/>
    </row>
    <row r="105" spans="1:14" s="2" customFormat="1" ht="15" customHeight="1" x14ac:dyDescent="0.35">
      <c r="A105" s="132">
        <v>45544</v>
      </c>
      <c r="B105" s="79" t="s">
        <v>168</v>
      </c>
      <c r="C105" s="79" t="s">
        <v>113</v>
      </c>
      <c r="D105" s="139" t="s">
        <v>119</v>
      </c>
      <c r="E105" s="129">
        <v>25000</v>
      </c>
      <c r="F105" s="276">
        <v>3697</v>
      </c>
      <c r="G105" s="255">
        <f t="shared" si="1"/>
        <v>6.7622396537733298</v>
      </c>
      <c r="H105" s="143" t="s">
        <v>151</v>
      </c>
      <c r="I105" s="134" t="s">
        <v>43</v>
      </c>
      <c r="J105" s="650" t="s">
        <v>590</v>
      </c>
      <c r="K105" s="779" t="s">
        <v>179</v>
      </c>
      <c r="L105" s="133" t="s">
        <v>44</v>
      </c>
      <c r="M105" s="296"/>
      <c r="N105" s="277"/>
    </row>
    <row r="106" spans="1:14" s="2" customFormat="1" ht="27" customHeight="1" x14ac:dyDescent="0.35">
      <c r="A106" s="132">
        <v>45544</v>
      </c>
      <c r="B106" s="284" t="s">
        <v>279</v>
      </c>
      <c r="C106" s="133" t="s">
        <v>348</v>
      </c>
      <c r="D106" s="418" t="s">
        <v>14</v>
      </c>
      <c r="E106" s="118">
        <v>600000</v>
      </c>
      <c r="F106" s="276">
        <v>3697</v>
      </c>
      <c r="G106" s="255">
        <f t="shared" si="1"/>
        <v>162.2937516905599</v>
      </c>
      <c r="H106" s="143" t="s">
        <v>41</v>
      </c>
      <c r="I106" s="134" t="s">
        <v>43</v>
      </c>
      <c r="J106" s="293" t="s">
        <v>591</v>
      </c>
      <c r="K106" s="779" t="s">
        <v>179</v>
      </c>
      <c r="L106" s="133" t="s">
        <v>44</v>
      </c>
      <c r="M106" s="296"/>
      <c r="N106" s="277"/>
    </row>
    <row r="107" spans="1:14" s="2" customFormat="1" ht="15" customHeight="1" x14ac:dyDescent="0.35">
      <c r="A107" s="132">
        <v>45544</v>
      </c>
      <c r="B107" s="284" t="s">
        <v>281</v>
      </c>
      <c r="C107" s="284" t="s">
        <v>283</v>
      </c>
      <c r="D107" s="418" t="s">
        <v>14</v>
      </c>
      <c r="E107" s="118">
        <v>1000</v>
      </c>
      <c r="F107" s="276">
        <v>3697</v>
      </c>
      <c r="G107" s="255">
        <f t="shared" si="1"/>
        <v>0.27048958615093321</v>
      </c>
      <c r="H107" s="143" t="s">
        <v>41</v>
      </c>
      <c r="I107" s="134" t="s">
        <v>43</v>
      </c>
      <c r="J107" s="293" t="s">
        <v>278</v>
      </c>
      <c r="K107" s="779" t="s">
        <v>179</v>
      </c>
      <c r="L107" s="133" t="s">
        <v>44</v>
      </c>
      <c r="M107" s="296"/>
      <c r="N107" s="277"/>
    </row>
    <row r="108" spans="1:14" s="2" customFormat="1" ht="15" customHeight="1" x14ac:dyDescent="0.35">
      <c r="A108" s="132">
        <v>45544</v>
      </c>
      <c r="B108" s="284" t="s">
        <v>282</v>
      </c>
      <c r="C108" s="284" t="s">
        <v>283</v>
      </c>
      <c r="D108" s="418" t="s">
        <v>14</v>
      </c>
      <c r="E108" s="118">
        <v>15000</v>
      </c>
      <c r="F108" s="276">
        <v>3697</v>
      </c>
      <c r="G108" s="255">
        <f t="shared" si="1"/>
        <v>4.0573437922639979</v>
      </c>
      <c r="H108" s="143" t="s">
        <v>41</v>
      </c>
      <c r="I108" s="134" t="s">
        <v>43</v>
      </c>
      <c r="J108" s="293" t="s">
        <v>278</v>
      </c>
      <c r="K108" s="779" t="s">
        <v>179</v>
      </c>
      <c r="L108" s="133" t="s">
        <v>44</v>
      </c>
      <c r="M108" s="296"/>
      <c r="N108" s="277"/>
    </row>
    <row r="109" spans="1:14" s="2" customFormat="1" ht="15" customHeight="1" x14ac:dyDescent="0.35">
      <c r="A109" s="397">
        <v>45544</v>
      </c>
      <c r="B109" s="406" t="s">
        <v>111</v>
      </c>
      <c r="C109" s="406" t="s">
        <v>112</v>
      </c>
      <c r="D109" s="655" t="s">
        <v>110</v>
      </c>
      <c r="E109" s="387">
        <v>15000</v>
      </c>
      <c r="F109" s="276">
        <v>3697</v>
      </c>
      <c r="G109" s="255">
        <f t="shared" si="1"/>
        <v>4.0573437922639979</v>
      </c>
      <c r="H109" s="143" t="s">
        <v>174</v>
      </c>
      <c r="I109" s="134" t="s">
        <v>43</v>
      </c>
      <c r="J109" s="293" t="s">
        <v>257</v>
      </c>
      <c r="K109" s="779" t="s">
        <v>179</v>
      </c>
      <c r="L109" s="133" t="s">
        <v>44</v>
      </c>
      <c r="M109" s="296"/>
      <c r="N109" s="277"/>
    </row>
    <row r="110" spans="1:14" s="2" customFormat="1" ht="15" customHeight="1" x14ac:dyDescent="0.35">
      <c r="A110" s="397">
        <v>45544</v>
      </c>
      <c r="B110" s="406" t="s">
        <v>111</v>
      </c>
      <c r="C110" s="406" t="s">
        <v>112</v>
      </c>
      <c r="D110" s="655" t="s">
        <v>110</v>
      </c>
      <c r="E110" s="387">
        <v>15000</v>
      </c>
      <c r="F110" s="276">
        <v>3697</v>
      </c>
      <c r="G110" s="255">
        <f t="shared" si="1"/>
        <v>4.0573437922639979</v>
      </c>
      <c r="H110" s="143" t="s">
        <v>174</v>
      </c>
      <c r="I110" s="134" t="s">
        <v>43</v>
      </c>
      <c r="J110" s="293" t="s">
        <v>257</v>
      </c>
      <c r="K110" s="779" t="s">
        <v>179</v>
      </c>
      <c r="L110" s="133" t="s">
        <v>44</v>
      </c>
      <c r="M110" s="296"/>
      <c r="N110" s="277"/>
    </row>
    <row r="111" spans="1:14" s="2" customFormat="1" ht="15" customHeight="1" x14ac:dyDescent="0.35">
      <c r="A111" s="397">
        <v>45545</v>
      </c>
      <c r="B111" s="406" t="s">
        <v>111</v>
      </c>
      <c r="C111" s="406" t="s">
        <v>112</v>
      </c>
      <c r="D111" s="655" t="s">
        <v>110</v>
      </c>
      <c r="E111" s="387">
        <v>15000</v>
      </c>
      <c r="F111" s="276">
        <v>3697</v>
      </c>
      <c r="G111" s="255">
        <f t="shared" si="1"/>
        <v>4.0573437922639979</v>
      </c>
      <c r="H111" s="143" t="s">
        <v>174</v>
      </c>
      <c r="I111" s="134" t="s">
        <v>43</v>
      </c>
      <c r="J111" s="293" t="s">
        <v>284</v>
      </c>
      <c r="K111" s="779" t="s">
        <v>179</v>
      </c>
      <c r="L111" s="133" t="s">
        <v>44</v>
      </c>
      <c r="M111" s="296"/>
      <c r="N111" s="277"/>
    </row>
    <row r="112" spans="1:14" s="2" customFormat="1" ht="15" customHeight="1" x14ac:dyDescent="0.35">
      <c r="A112" s="397">
        <v>45545</v>
      </c>
      <c r="B112" s="406" t="s">
        <v>111</v>
      </c>
      <c r="C112" s="406" t="s">
        <v>112</v>
      </c>
      <c r="D112" s="655" t="s">
        <v>110</v>
      </c>
      <c r="E112" s="387">
        <v>23000</v>
      </c>
      <c r="F112" s="276">
        <v>3697</v>
      </c>
      <c r="G112" s="255">
        <f t="shared" si="1"/>
        <v>6.2212604814714636</v>
      </c>
      <c r="H112" s="143" t="s">
        <v>174</v>
      </c>
      <c r="I112" s="134" t="s">
        <v>43</v>
      </c>
      <c r="J112" s="293" t="s">
        <v>284</v>
      </c>
      <c r="K112" s="779" t="s">
        <v>179</v>
      </c>
      <c r="L112" s="133" t="s">
        <v>44</v>
      </c>
      <c r="M112" s="296"/>
      <c r="N112" s="277"/>
    </row>
    <row r="113" spans="1:14" s="2" customFormat="1" ht="15" customHeight="1" x14ac:dyDescent="0.35">
      <c r="A113" s="397">
        <v>45545</v>
      </c>
      <c r="B113" s="406" t="s">
        <v>111</v>
      </c>
      <c r="C113" s="406" t="s">
        <v>112</v>
      </c>
      <c r="D113" s="655" t="s">
        <v>110</v>
      </c>
      <c r="E113" s="387">
        <v>1000</v>
      </c>
      <c r="F113" s="276">
        <v>3697</v>
      </c>
      <c r="G113" s="255">
        <f t="shared" si="1"/>
        <v>0.27048958615093321</v>
      </c>
      <c r="H113" s="143" t="s">
        <v>174</v>
      </c>
      <c r="I113" s="134" t="s">
        <v>43</v>
      </c>
      <c r="J113" s="293" t="s">
        <v>284</v>
      </c>
      <c r="K113" s="779" t="s">
        <v>179</v>
      </c>
      <c r="L113" s="133" t="s">
        <v>44</v>
      </c>
      <c r="M113" s="296"/>
      <c r="N113" s="277"/>
    </row>
    <row r="114" spans="1:14" s="2" customFormat="1" ht="15" customHeight="1" x14ac:dyDescent="0.35">
      <c r="A114" s="397">
        <v>45545</v>
      </c>
      <c r="B114" s="406" t="s">
        <v>111</v>
      </c>
      <c r="C114" s="406" t="s">
        <v>112</v>
      </c>
      <c r="D114" s="655" t="s">
        <v>110</v>
      </c>
      <c r="E114" s="387">
        <v>1000</v>
      </c>
      <c r="F114" s="276">
        <v>3697</v>
      </c>
      <c r="G114" s="255">
        <f t="shared" si="1"/>
        <v>0.27048958615093321</v>
      </c>
      <c r="H114" s="143" t="s">
        <v>174</v>
      </c>
      <c r="I114" s="134" t="s">
        <v>43</v>
      </c>
      <c r="J114" s="293" t="s">
        <v>284</v>
      </c>
      <c r="K114" s="779" t="s">
        <v>179</v>
      </c>
      <c r="L114" s="133" t="s">
        <v>44</v>
      </c>
      <c r="M114" s="296"/>
      <c r="N114" s="277"/>
    </row>
    <row r="115" spans="1:14" s="2" customFormat="1" ht="15" customHeight="1" x14ac:dyDescent="0.35">
      <c r="A115" s="397">
        <v>45545</v>
      </c>
      <c r="B115" s="406" t="s">
        <v>111</v>
      </c>
      <c r="C115" s="406" t="s">
        <v>112</v>
      </c>
      <c r="D115" s="655" t="s">
        <v>110</v>
      </c>
      <c r="E115" s="387">
        <v>24000</v>
      </c>
      <c r="F115" s="276">
        <v>3697</v>
      </c>
      <c r="G115" s="255">
        <f t="shared" si="1"/>
        <v>6.4917500676223963</v>
      </c>
      <c r="H115" s="143" t="s">
        <v>174</v>
      </c>
      <c r="I115" s="134" t="s">
        <v>43</v>
      </c>
      <c r="J115" s="293" t="s">
        <v>284</v>
      </c>
      <c r="K115" s="779" t="s">
        <v>179</v>
      </c>
      <c r="L115" s="133" t="s">
        <v>44</v>
      </c>
      <c r="M115" s="296"/>
      <c r="N115" s="277"/>
    </row>
    <row r="116" spans="1:14" s="2" customFormat="1" ht="15" customHeight="1" x14ac:dyDescent="0.35">
      <c r="A116" s="397">
        <v>45545</v>
      </c>
      <c r="B116" s="406" t="s">
        <v>111</v>
      </c>
      <c r="C116" s="406" t="s">
        <v>112</v>
      </c>
      <c r="D116" s="655" t="s">
        <v>110</v>
      </c>
      <c r="E116" s="387">
        <v>3000</v>
      </c>
      <c r="F116" s="276">
        <v>3697</v>
      </c>
      <c r="G116" s="255">
        <f t="shared" si="1"/>
        <v>0.81146875845279953</v>
      </c>
      <c r="H116" s="143" t="s">
        <v>174</v>
      </c>
      <c r="I116" s="134" t="s">
        <v>43</v>
      </c>
      <c r="J116" s="293" t="s">
        <v>284</v>
      </c>
      <c r="K116" s="779" t="s">
        <v>179</v>
      </c>
      <c r="L116" s="133" t="s">
        <v>44</v>
      </c>
      <c r="M116" s="296"/>
      <c r="N116" s="277"/>
    </row>
    <row r="117" spans="1:14" s="2" customFormat="1" ht="15" customHeight="1" x14ac:dyDescent="0.35">
      <c r="A117" s="397">
        <v>45545</v>
      </c>
      <c r="B117" s="406" t="s">
        <v>111</v>
      </c>
      <c r="C117" s="406" t="s">
        <v>112</v>
      </c>
      <c r="D117" s="655" t="s">
        <v>110</v>
      </c>
      <c r="E117" s="387">
        <v>5000</v>
      </c>
      <c r="F117" s="276">
        <v>3697</v>
      </c>
      <c r="G117" s="255">
        <f t="shared" si="1"/>
        <v>1.352447930754666</v>
      </c>
      <c r="H117" s="143" t="s">
        <v>174</v>
      </c>
      <c r="I117" s="134" t="s">
        <v>43</v>
      </c>
      <c r="J117" s="293" t="s">
        <v>284</v>
      </c>
      <c r="K117" s="779" t="s">
        <v>179</v>
      </c>
      <c r="L117" s="133" t="s">
        <v>44</v>
      </c>
      <c r="M117" s="296"/>
      <c r="N117" s="277"/>
    </row>
    <row r="118" spans="1:14" s="2" customFormat="1" ht="15" customHeight="1" x14ac:dyDescent="0.35">
      <c r="A118" s="397">
        <v>45545</v>
      </c>
      <c r="B118" s="406" t="s">
        <v>111</v>
      </c>
      <c r="C118" s="406" t="s">
        <v>112</v>
      </c>
      <c r="D118" s="655" t="s">
        <v>110</v>
      </c>
      <c r="E118" s="387">
        <v>15000</v>
      </c>
      <c r="F118" s="276">
        <v>3697</v>
      </c>
      <c r="G118" s="255">
        <f t="shared" si="1"/>
        <v>4.0573437922639979</v>
      </c>
      <c r="H118" s="143" t="s">
        <v>174</v>
      </c>
      <c r="I118" s="134" t="s">
        <v>43</v>
      </c>
      <c r="J118" s="293" t="s">
        <v>284</v>
      </c>
      <c r="K118" s="779" t="s">
        <v>179</v>
      </c>
      <c r="L118" s="133" t="s">
        <v>44</v>
      </c>
      <c r="M118" s="296"/>
      <c r="N118" s="277"/>
    </row>
    <row r="119" spans="1:14" s="2" customFormat="1" ht="15" customHeight="1" x14ac:dyDescent="0.35">
      <c r="A119" s="132">
        <v>45545</v>
      </c>
      <c r="B119" s="284" t="s">
        <v>111</v>
      </c>
      <c r="C119" s="284" t="s">
        <v>112</v>
      </c>
      <c r="D119" s="418" t="s">
        <v>119</v>
      </c>
      <c r="E119" s="118">
        <v>20000</v>
      </c>
      <c r="F119" s="276">
        <v>3697</v>
      </c>
      <c r="G119" s="255">
        <f t="shared" si="1"/>
        <v>5.4097917230186638</v>
      </c>
      <c r="H119" s="143" t="s">
        <v>125</v>
      </c>
      <c r="I119" s="134" t="s">
        <v>43</v>
      </c>
      <c r="J119" s="293" t="s">
        <v>292</v>
      </c>
      <c r="K119" s="779" t="s">
        <v>179</v>
      </c>
      <c r="L119" s="133" t="s">
        <v>44</v>
      </c>
      <c r="M119" s="296"/>
      <c r="N119" s="277"/>
    </row>
    <row r="120" spans="1:14" s="2" customFormat="1" ht="15" customHeight="1" x14ac:dyDescent="0.35">
      <c r="A120" s="132">
        <v>45545</v>
      </c>
      <c r="B120" s="284" t="s">
        <v>111</v>
      </c>
      <c r="C120" s="284" t="s">
        <v>112</v>
      </c>
      <c r="D120" s="418" t="s">
        <v>119</v>
      </c>
      <c r="E120" s="118">
        <v>12000</v>
      </c>
      <c r="F120" s="276">
        <v>3697</v>
      </c>
      <c r="G120" s="255">
        <f t="shared" si="1"/>
        <v>3.2458750338111981</v>
      </c>
      <c r="H120" s="143" t="s">
        <v>125</v>
      </c>
      <c r="I120" s="134" t="s">
        <v>43</v>
      </c>
      <c r="J120" s="293" t="s">
        <v>292</v>
      </c>
      <c r="K120" s="779" t="s">
        <v>179</v>
      </c>
      <c r="L120" s="133" t="s">
        <v>44</v>
      </c>
      <c r="M120" s="296"/>
      <c r="N120" s="277"/>
    </row>
    <row r="121" spans="1:14" s="2" customFormat="1" ht="15" customHeight="1" x14ac:dyDescent="0.35">
      <c r="A121" s="132">
        <v>45545</v>
      </c>
      <c r="B121" s="284" t="s">
        <v>124</v>
      </c>
      <c r="C121" s="284" t="s">
        <v>124</v>
      </c>
      <c r="D121" s="418" t="s">
        <v>119</v>
      </c>
      <c r="E121" s="118">
        <v>10000</v>
      </c>
      <c r="F121" s="276">
        <v>3697</v>
      </c>
      <c r="G121" s="255">
        <f t="shared" si="1"/>
        <v>2.7048958615093319</v>
      </c>
      <c r="H121" s="143" t="s">
        <v>125</v>
      </c>
      <c r="I121" s="134" t="s">
        <v>43</v>
      </c>
      <c r="J121" s="293" t="s">
        <v>292</v>
      </c>
      <c r="K121" s="779" t="s">
        <v>179</v>
      </c>
      <c r="L121" s="133" t="s">
        <v>44</v>
      </c>
      <c r="M121" s="296"/>
      <c r="N121" s="277"/>
    </row>
    <row r="122" spans="1:14" s="2" customFormat="1" ht="15" customHeight="1" x14ac:dyDescent="0.35">
      <c r="A122" s="132">
        <v>45545</v>
      </c>
      <c r="B122" s="284" t="s">
        <v>124</v>
      </c>
      <c r="C122" s="284" t="s">
        <v>124</v>
      </c>
      <c r="D122" s="418" t="s">
        <v>119</v>
      </c>
      <c r="E122" s="118">
        <v>10000</v>
      </c>
      <c r="F122" s="276">
        <v>3697</v>
      </c>
      <c r="G122" s="255">
        <f t="shared" si="1"/>
        <v>2.7048958615093319</v>
      </c>
      <c r="H122" s="143" t="s">
        <v>125</v>
      </c>
      <c r="I122" s="134" t="s">
        <v>43</v>
      </c>
      <c r="J122" s="293" t="s">
        <v>292</v>
      </c>
      <c r="K122" s="779" t="s">
        <v>179</v>
      </c>
      <c r="L122" s="133" t="s">
        <v>44</v>
      </c>
      <c r="M122" s="296"/>
      <c r="N122" s="277"/>
    </row>
    <row r="123" spans="1:14" s="2" customFormat="1" ht="15" customHeight="1" x14ac:dyDescent="0.35">
      <c r="A123" s="132">
        <v>45545</v>
      </c>
      <c r="B123" s="284" t="s">
        <v>111</v>
      </c>
      <c r="C123" s="284" t="s">
        <v>112</v>
      </c>
      <c r="D123" s="418" t="s">
        <v>119</v>
      </c>
      <c r="E123" s="137">
        <v>55000</v>
      </c>
      <c r="F123" s="276">
        <v>3697</v>
      </c>
      <c r="G123" s="255">
        <f t="shared" si="1"/>
        <v>14.876927238301326</v>
      </c>
      <c r="H123" s="143" t="s">
        <v>151</v>
      </c>
      <c r="I123" s="134" t="s">
        <v>43</v>
      </c>
      <c r="J123" s="293" t="s">
        <v>295</v>
      </c>
      <c r="K123" s="779" t="s">
        <v>179</v>
      </c>
      <c r="L123" s="133" t="s">
        <v>44</v>
      </c>
      <c r="M123" s="296"/>
      <c r="N123" s="277"/>
    </row>
    <row r="124" spans="1:14" s="2" customFormat="1" ht="15" customHeight="1" x14ac:dyDescent="0.35">
      <c r="A124" s="132">
        <v>45545</v>
      </c>
      <c r="B124" s="284" t="s">
        <v>111</v>
      </c>
      <c r="C124" s="284" t="s">
        <v>112</v>
      </c>
      <c r="D124" s="418" t="s">
        <v>119</v>
      </c>
      <c r="E124" s="137">
        <v>9000</v>
      </c>
      <c r="F124" s="276">
        <v>3697</v>
      </c>
      <c r="G124" s="255">
        <f t="shared" ref="G124:G131" si="2">E124/F124</f>
        <v>2.4344062753583988</v>
      </c>
      <c r="H124" s="143" t="s">
        <v>151</v>
      </c>
      <c r="I124" s="134" t="s">
        <v>43</v>
      </c>
      <c r="J124" s="293" t="s">
        <v>295</v>
      </c>
      <c r="K124" s="779" t="s">
        <v>179</v>
      </c>
      <c r="L124" s="133" t="s">
        <v>44</v>
      </c>
      <c r="M124" s="296"/>
      <c r="N124" s="277"/>
    </row>
    <row r="125" spans="1:14" s="2" customFormat="1" ht="15" customHeight="1" x14ac:dyDescent="0.35">
      <c r="A125" s="132">
        <v>45545</v>
      </c>
      <c r="B125" s="284" t="s">
        <v>111</v>
      </c>
      <c r="C125" s="284" t="s">
        <v>112</v>
      </c>
      <c r="D125" s="418" t="s">
        <v>119</v>
      </c>
      <c r="E125" s="137">
        <v>40000</v>
      </c>
      <c r="F125" s="276">
        <v>3697</v>
      </c>
      <c r="G125" s="255">
        <f t="shared" si="2"/>
        <v>10.819583446037328</v>
      </c>
      <c r="H125" s="143" t="s">
        <v>151</v>
      </c>
      <c r="I125" s="134" t="s">
        <v>43</v>
      </c>
      <c r="J125" s="293" t="s">
        <v>295</v>
      </c>
      <c r="K125" s="779" t="s">
        <v>179</v>
      </c>
      <c r="L125" s="133" t="s">
        <v>44</v>
      </c>
      <c r="M125" s="296"/>
      <c r="N125" s="277"/>
    </row>
    <row r="126" spans="1:14" s="2" customFormat="1" ht="15" customHeight="1" x14ac:dyDescent="0.35">
      <c r="A126" s="132">
        <v>45545</v>
      </c>
      <c r="B126" s="284" t="s">
        <v>111</v>
      </c>
      <c r="C126" s="284" t="s">
        <v>112</v>
      </c>
      <c r="D126" s="418" t="s">
        <v>119</v>
      </c>
      <c r="E126" s="137">
        <v>5000</v>
      </c>
      <c r="F126" s="276">
        <v>3697</v>
      </c>
      <c r="G126" s="255">
        <f t="shared" si="2"/>
        <v>1.352447930754666</v>
      </c>
      <c r="H126" s="143" t="s">
        <v>151</v>
      </c>
      <c r="I126" s="134" t="s">
        <v>43</v>
      </c>
      <c r="J126" s="293" t="s">
        <v>295</v>
      </c>
      <c r="K126" s="779" t="s">
        <v>179</v>
      </c>
      <c r="L126" s="133" t="s">
        <v>44</v>
      </c>
      <c r="M126" s="296"/>
      <c r="N126" s="277"/>
    </row>
    <row r="127" spans="1:14" s="2" customFormat="1" ht="15" customHeight="1" x14ac:dyDescent="0.35">
      <c r="A127" s="132">
        <v>45545</v>
      </c>
      <c r="B127" s="284" t="s">
        <v>124</v>
      </c>
      <c r="C127" s="284" t="s">
        <v>124</v>
      </c>
      <c r="D127" s="418" t="s">
        <v>119</v>
      </c>
      <c r="E127" s="137">
        <v>5000</v>
      </c>
      <c r="F127" s="276">
        <v>3697</v>
      </c>
      <c r="G127" s="255">
        <f t="shared" si="2"/>
        <v>1.352447930754666</v>
      </c>
      <c r="H127" s="143" t="s">
        <v>151</v>
      </c>
      <c r="I127" s="134" t="s">
        <v>43</v>
      </c>
      <c r="J127" s="293" t="s">
        <v>295</v>
      </c>
      <c r="K127" s="779" t="s">
        <v>179</v>
      </c>
      <c r="L127" s="133" t="s">
        <v>44</v>
      </c>
      <c r="M127" s="296"/>
      <c r="N127" s="277"/>
    </row>
    <row r="128" spans="1:14" s="2" customFormat="1" ht="15" customHeight="1" x14ac:dyDescent="0.35">
      <c r="A128" s="132">
        <v>45545</v>
      </c>
      <c r="B128" s="284" t="s">
        <v>124</v>
      </c>
      <c r="C128" s="284" t="s">
        <v>124</v>
      </c>
      <c r="D128" s="418" t="s">
        <v>119</v>
      </c>
      <c r="E128" s="137">
        <v>15000</v>
      </c>
      <c r="F128" s="276">
        <v>3697</v>
      </c>
      <c r="G128" s="255">
        <f t="shared" si="2"/>
        <v>4.0573437922639979</v>
      </c>
      <c r="H128" s="143" t="s">
        <v>151</v>
      </c>
      <c r="I128" s="134" t="s">
        <v>43</v>
      </c>
      <c r="J128" s="293" t="s">
        <v>295</v>
      </c>
      <c r="K128" s="779" t="s">
        <v>179</v>
      </c>
      <c r="L128" s="133" t="s">
        <v>44</v>
      </c>
      <c r="M128" s="296"/>
      <c r="N128" s="277"/>
    </row>
    <row r="129" spans="1:14" s="2" customFormat="1" ht="15" customHeight="1" x14ac:dyDescent="0.35">
      <c r="A129" s="132">
        <v>45545</v>
      </c>
      <c r="B129" s="284" t="s">
        <v>111</v>
      </c>
      <c r="C129" s="284" t="s">
        <v>112</v>
      </c>
      <c r="D129" s="418" t="s">
        <v>14</v>
      </c>
      <c r="E129" s="129">
        <v>15000</v>
      </c>
      <c r="F129" s="276">
        <v>3697</v>
      </c>
      <c r="G129" s="255">
        <f t="shared" si="2"/>
        <v>4.0573437922639979</v>
      </c>
      <c r="H129" s="143" t="s">
        <v>41</v>
      </c>
      <c r="I129" s="134" t="s">
        <v>43</v>
      </c>
      <c r="J129" s="293" t="s">
        <v>318</v>
      </c>
      <c r="K129" s="779" t="s">
        <v>179</v>
      </c>
      <c r="L129" s="133" t="s">
        <v>44</v>
      </c>
      <c r="M129" s="296"/>
      <c r="N129" s="277"/>
    </row>
    <row r="130" spans="1:14" s="2" customFormat="1" ht="15" customHeight="1" x14ac:dyDescent="0.35">
      <c r="A130" s="132">
        <v>45545</v>
      </c>
      <c r="B130" s="284" t="s">
        <v>111</v>
      </c>
      <c r="C130" s="284" t="s">
        <v>112</v>
      </c>
      <c r="D130" s="418" t="s">
        <v>14</v>
      </c>
      <c r="E130" s="129">
        <v>12000</v>
      </c>
      <c r="F130" s="276">
        <v>3697</v>
      </c>
      <c r="G130" s="255">
        <f t="shared" si="2"/>
        <v>3.2458750338111981</v>
      </c>
      <c r="H130" s="143" t="s">
        <v>41</v>
      </c>
      <c r="I130" s="134" t="s">
        <v>43</v>
      </c>
      <c r="J130" s="293" t="s">
        <v>318</v>
      </c>
      <c r="K130" s="779" t="s">
        <v>179</v>
      </c>
      <c r="L130" s="133" t="s">
        <v>44</v>
      </c>
      <c r="M130" s="296"/>
      <c r="N130" s="277"/>
    </row>
    <row r="131" spans="1:14" s="2" customFormat="1" ht="15" customHeight="1" x14ac:dyDescent="0.35">
      <c r="A131" s="132">
        <v>45545</v>
      </c>
      <c r="B131" s="284" t="s">
        <v>111</v>
      </c>
      <c r="C131" s="284" t="s">
        <v>112</v>
      </c>
      <c r="D131" s="418" t="s">
        <v>14</v>
      </c>
      <c r="E131" s="129">
        <v>10000</v>
      </c>
      <c r="F131" s="276">
        <v>3697</v>
      </c>
      <c r="G131" s="255">
        <f t="shared" si="2"/>
        <v>2.7048958615093319</v>
      </c>
      <c r="H131" s="143" t="s">
        <v>41</v>
      </c>
      <c r="I131" s="134" t="s">
        <v>43</v>
      </c>
      <c r="J131" s="293" t="s">
        <v>318</v>
      </c>
      <c r="K131" s="779" t="s">
        <v>179</v>
      </c>
      <c r="L131" s="133" t="s">
        <v>44</v>
      </c>
      <c r="M131" s="296"/>
      <c r="N131" s="277"/>
    </row>
    <row r="132" spans="1:14" s="2" customFormat="1" ht="15" customHeight="1" x14ac:dyDescent="0.35">
      <c r="A132" s="132">
        <v>45545</v>
      </c>
      <c r="B132" s="284" t="s">
        <v>111</v>
      </c>
      <c r="C132" s="284" t="s">
        <v>112</v>
      </c>
      <c r="D132" s="418" t="s">
        <v>14</v>
      </c>
      <c r="E132" s="129">
        <v>20000</v>
      </c>
      <c r="F132" s="276">
        <v>3697</v>
      </c>
      <c r="G132" s="255">
        <f t="shared" si="1"/>
        <v>5.4097917230186638</v>
      </c>
      <c r="H132" s="143" t="s">
        <v>41</v>
      </c>
      <c r="I132" s="134" t="s">
        <v>43</v>
      </c>
      <c r="J132" s="293" t="s">
        <v>318</v>
      </c>
      <c r="K132" s="779" t="s">
        <v>179</v>
      </c>
      <c r="L132" s="133" t="s">
        <v>44</v>
      </c>
      <c r="M132" s="296"/>
      <c r="N132" s="277"/>
    </row>
    <row r="133" spans="1:14" s="2" customFormat="1" ht="15" customHeight="1" x14ac:dyDescent="0.35">
      <c r="A133" s="132">
        <v>45546</v>
      </c>
      <c r="B133" s="284" t="s">
        <v>305</v>
      </c>
      <c r="C133" s="284" t="s">
        <v>128</v>
      </c>
      <c r="D133" s="418" t="s">
        <v>119</v>
      </c>
      <c r="E133" s="137">
        <v>1500000</v>
      </c>
      <c r="F133" s="276">
        <v>3697</v>
      </c>
      <c r="G133" s="255">
        <f t="shared" si="1"/>
        <v>405.73437922639977</v>
      </c>
      <c r="H133" s="143" t="s">
        <v>151</v>
      </c>
      <c r="I133" s="134" t="s">
        <v>43</v>
      </c>
      <c r="J133" s="293" t="s">
        <v>593</v>
      </c>
      <c r="K133" s="779" t="s">
        <v>179</v>
      </c>
      <c r="L133" s="133" t="s">
        <v>44</v>
      </c>
      <c r="M133" s="296"/>
      <c r="N133" s="277"/>
    </row>
    <row r="134" spans="1:14" s="2" customFormat="1" ht="18" customHeight="1" x14ac:dyDescent="0.35">
      <c r="A134" s="397">
        <v>45546</v>
      </c>
      <c r="B134" s="406" t="s">
        <v>111</v>
      </c>
      <c r="C134" s="406" t="s">
        <v>112</v>
      </c>
      <c r="D134" s="655" t="s">
        <v>110</v>
      </c>
      <c r="E134" s="387">
        <v>15000</v>
      </c>
      <c r="F134" s="276">
        <v>3697</v>
      </c>
      <c r="G134" s="255">
        <f t="shared" si="1"/>
        <v>4.0573437922639979</v>
      </c>
      <c r="H134" s="143" t="s">
        <v>174</v>
      </c>
      <c r="I134" s="134" t="s">
        <v>43</v>
      </c>
      <c r="J134" s="293" t="s">
        <v>285</v>
      </c>
      <c r="K134" s="779" t="s">
        <v>179</v>
      </c>
      <c r="L134" s="133" t="s">
        <v>44</v>
      </c>
      <c r="M134" s="296"/>
      <c r="N134" s="277"/>
    </row>
    <row r="135" spans="1:14" s="2" customFormat="1" ht="15" customHeight="1" x14ac:dyDescent="0.35">
      <c r="A135" s="397">
        <v>45546</v>
      </c>
      <c r="B135" s="406" t="s">
        <v>111</v>
      </c>
      <c r="C135" s="406" t="s">
        <v>112</v>
      </c>
      <c r="D135" s="655" t="s">
        <v>110</v>
      </c>
      <c r="E135" s="720">
        <v>9000</v>
      </c>
      <c r="F135" s="276">
        <v>3697</v>
      </c>
      <c r="G135" s="255">
        <f t="shared" si="1"/>
        <v>2.4344062753583988</v>
      </c>
      <c r="H135" s="143" t="s">
        <v>174</v>
      </c>
      <c r="I135" s="134" t="s">
        <v>43</v>
      </c>
      <c r="J135" s="293" t="s">
        <v>285</v>
      </c>
      <c r="K135" s="779" t="s">
        <v>179</v>
      </c>
      <c r="L135" s="133" t="s">
        <v>44</v>
      </c>
      <c r="M135" s="296"/>
      <c r="N135" s="277"/>
    </row>
    <row r="136" spans="1:14" s="2" customFormat="1" ht="15" customHeight="1" x14ac:dyDescent="0.35">
      <c r="A136" s="397">
        <v>45546</v>
      </c>
      <c r="B136" s="406" t="s">
        <v>111</v>
      </c>
      <c r="C136" s="406" t="s">
        <v>112</v>
      </c>
      <c r="D136" s="655" t="s">
        <v>110</v>
      </c>
      <c r="E136" s="629">
        <v>10000</v>
      </c>
      <c r="F136" s="276">
        <v>3697</v>
      </c>
      <c r="G136" s="255">
        <f t="shared" si="1"/>
        <v>2.7048958615093319</v>
      </c>
      <c r="H136" s="143" t="s">
        <v>174</v>
      </c>
      <c r="I136" s="134" t="s">
        <v>43</v>
      </c>
      <c r="J136" s="293" t="s">
        <v>285</v>
      </c>
      <c r="K136" s="779" t="s">
        <v>179</v>
      </c>
      <c r="L136" s="133" t="s">
        <v>44</v>
      </c>
      <c r="M136" s="296"/>
      <c r="N136" s="277"/>
    </row>
    <row r="137" spans="1:14" s="2" customFormat="1" ht="15" customHeight="1" x14ac:dyDescent="0.35">
      <c r="A137" s="397">
        <v>45546</v>
      </c>
      <c r="B137" s="406" t="s">
        <v>111</v>
      </c>
      <c r="C137" s="406" t="s">
        <v>112</v>
      </c>
      <c r="D137" s="655" t="s">
        <v>110</v>
      </c>
      <c r="E137" s="629">
        <v>10000</v>
      </c>
      <c r="F137" s="276">
        <v>3697</v>
      </c>
      <c r="G137" s="255">
        <f t="shared" si="1"/>
        <v>2.7048958615093319</v>
      </c>
      <c r="H137" s="143" t="s">
        <v>174</v>
      </c>
      <c r="I137" s="134" t="s">
        <v>43</v>
      </c>
      <c r="J137" s="293" t="s">
        <v>285</v>
      </c>
      <c r="K137" s="779" t="s">
        <v>179</v>
      </c>
      <c r="L137" s="133" t="s">
        <v>44</v>
      </c>
      <c r="M137" s="296"/>
      <c r="N137" s="277"/>
    </row>
    <row r="138" spans="1:14" s="2" customFormat="1" ht="15" customHeight="1" x14ac:dyDescent="0.35">
      <c r="A138" s="397">
        <v>45546</v>
      </c>
      <c r="B138" s="406" t="s">
        <v>111</v>
      </c>
      <c r="C138" s="406" t="s">
        <v>112</v>
      </c>
      <c r="D138" s="655" t="s">
        <v>110</v>
      </c>
      <c r="E138" s="629">
        <v>12000</v>
      </c>
      <c r="F138" s="276">
        <v>3697</v>
      </c>
      <c r="G138" s="255">
        <f t="shared" si="1"/>
        <v>3.2458750338111981</v>
      </c>
      <c r="H138" s="143" t="s">
        <v>174</v>
      </c>
      <c r="I138" s="134" t="s">
        <v>43</v>
      </c>
      <c r="J138" s="293" t="s">
        <v>285</v>
      </c>
      <c r="K138" s="779" t="s">
        <v>179</v>
      </c>
      <c r="L138" s="133" t="s">
        <v>44</v>
      </c>
      <c r="M138" s="296"/>
      <c r="N138" s="277"/>
    </row>
    <row r="139" spans="1:14" s="2" customFormat="1" ht="15" customHeight="1" x14ac:dyDescent="0.35">
      <c r="A139" s="132">
        <v>45546</v>
      </c>
      <c r="B139" s="284" t="s">
        <v>111</v>
      </c>
      <c r="C139" s="284" t="s">
        <v>112</v>
      </c>
      <c r="D139" s="418" t="s">
        <v>119</v>
      </c>
      <c r="E139" s="118">
        <v>18000</v>
      </c>
      <c r="F139" s="276">
        <v>3697</v>
      </c>
      <c r="G139" s="255">
        <f t="shared" si="1"/>
        <v>4.8688125507167976</v>
      </c>
      <c r="H139" s="143" t="s">
        <v>125</v>
      </c>
      <c r="I139" s="134" t="s">
        <v>43</v>
      </c>
      <c r="J139" s="293" t="s">
        <v>311</v>
      </c>
      <c r="K139" s="779" t="s">
        <v>179</v>
      </c>
      <c r="L139" s="133" t="s">
        <v>44</v>
      </c>
      <c r="M139" s="296"/>
      <c r="N139" s="277"/>
    </row>
    <row r="140" spans="1:14" s="2" customFormat="1" ht="15" customHeight="1" x14ac:dyDescent="0.35">
      <c r="A140" s="132">
        <v>45546</v>
      </c>
      <c r="B140" s="284" t="s">
        <v>111</v>
      </c>
      <c r="C140" s="284" t="s">
        <v>112</v>
      </c>
      <c r="D140" s="418" t="s">
        <v>119</v>
      </c>
      <c r="E140" s="118">
        <v>25000</v>
      </c>
      <c r="F140" s="276">
        <v>3697</v>
      </c>
      <c r="G140" s="255">
        <f t="shared" si="1"/>
        <v>6.7622396537733298</v>
      </c>
      <c r="H140" s="143" t="s">
        <v>125</v>
      </c>
      <c r="I140" s="134" t="s">
        <v>43</v>
      </c>
      <c r="J140" s="293" t="s">
        <v>311</v>
      </c>
      <c r="K140" s="779" t="s">
        <v>179</v>
      </c>
      <c r="L140" s="133" t="s">
        <v>44</v>
      </c>
      <c r="M140" s="296"/>
      <c r="N140" s="277"/>
    </row>
    <row r="141" spans="1:14" s="2" customFormat="1" ht="15" customHeight="1" x14ac:dyDescent="0.35">
      <c r="A141" s="132">
        <v>45546</v>
      </c>
      <c r="B141" s="284" t="s">
        <v>111</v>
      </c>
      <c r="C141" s="284" t="s">
        <v>112</v>
      </c>
      <c r="D141" s="418" t="s">
        <v>119</v>
      </c>
      <c r="E141" s="118">
        <v>4000</v>
      </c>
      <c r="F141" s="276">
        <v>3697</v>
      </c>
      <c r="G141" s="255">
        <f t="shared" si="1"/>
        <v>1.0819583446037329</v>
      </c>
      <c r="H141" s="143" t="s">
        <v>125</v>
      </c>
      <c r="I141" s="134" t="s">
        <v>43</v>
      </c>
      <c r="J141" s="293" t="s">
        <v>311</v>
      </c>
      <c r="K141" s="779" t="s">
        <v>179</v>
      </c>
      <c r="L141" s="133" t="s">
        <v>44</v>
      </c>
      <c r="M141" s="296"/>
      <c r="N141" s="277"/>
    </row>
    <row r="142" spans="1:14" s="2" customFormat="1" ht="15" customHeight="1" x14ac:dyDescent="0.35">
      <c r="A142" s="132">
        <v>45546</v>
      </c>
      <c r="B142" s="284" t="s">
        <v>124</v>
      </c>
      <c r="C142" s="284" t="s">
        <v>124</v>
      </c>
      <c r="D142" s="418" t="s">
        <v>119</v>
      </c>
      <c r="E142" s="137">
        <v>10000</v>
      </c>
      <c r="F142" s="276">
        <v>3697</v>
      </c>
      <c r="G142" s="255">
        <f t="shared" si="1"/>
        <v>2.7048958615093319</v>
      </c>
      <c r="H142" s="143" t="s">
        <v>125</v>
      </c>
      <c r="I142" s="134" t="s">
        <v>43</v>
      </c>
      <c r="J142" s="293" t="s">
        <v>311</v>
      </c>
      <c r="K142" s="779" t="s">
        <v>179</v>
      </c>
      <c r="L142" s="133" t="s">
        <v>44</v>
      </c>
      <c r="M142" s="296"/>
      <c r="N142" s="277"/>
    </row>
    <row r="143" spans="1:14" s="2" customFormat="1" ht="15" customHeight="1" x14ac:dyDescent="0.35">
      <c r="A143" s="132">
        <v>45546</v>
      </c>
      <c r="B143" s="284" t="s">
        <v>124</v>
      </c>
      <c r="C143" s="284" t="s">
        <v>124</v>
      </c>
      <c r="D143" s="418" t="s">
        <v>119</v>
      </c>
      <c r="E143" s="137">
        <v>10000</v>
      </c>
      <c r="F143" s="276">
        <v>3697</v>
      </c>
      <c r="G143" s="255">
        <f t="shared" si="1"/>
        <v>2.7048958615093319</v>
      </c>
      <c r="H143" s="143" t="s">
        <v>125</v>
      </c>
      <c r="I143" s="134" t="s">
        <v>43</v>
      </c>
      <c r="J143" s="293" t="s">
        <v>311</v>
      </c>
      <c r="K143" s="779" t="s">
        <v>179</v>
      </c>
      <c r="L143" s="133" t="s">
        <v>44</v>
      </c>
      <c r="M143" s="296"/>
      <c r="N143" s="277"/>
    </row>
    <row r="144" spans="1:14" s="2" customFormat="1" ht="15" customHeight="1" x14ac:dyDescent="0.35">
      <c r="A144" s="132">
        <v>45546</v>
      </c>
      <c r="B144" s="284" t="s">
        <v>111</v>
      </c>
      <c r="C144" s="284" t="s">
        <v>112</v>
      </c>
      <c r="D144" s="418" t="s">
        <v>14</v>
      </c>
      <c r="E144" s="129">
        <v>1000</v>
      </c>
      <c r="F144" s="276">
        <v>3697</v>
      </c>
      <c r="G144" s="255">
        <f t="shared" si="1"/>
        <v>0.27048958615093321</v>
      </c>
      <c r="H144" s="143" t="s">
        <v>41</v>
      </c>
      <c r="I144" s="134" t="s">
        <v>43</v>
      </c>
      <c r="J144" s="684" t="s">
        <v>278</v>
      </c>
      <c r="K144" s="779" t="s">
        <v>179</v>
      </c>
      <c r="L144" s="133" t="s">
        <v>44</v>
      </c>
      <c r="M144" s="296"/>
      <c r="N144" s="277"/>
    </row>
    <row r="145" spans="1:14" s="2" customFormat="1" ht="15" customHeight="1" x14ac:dyDescent="0.35">
      <c r="A145" s="132">
        <v>45546</v>
      </c>
      <c r="B145" s="284" t="s">
        <v>314</v>
      </c>
      <c r="C145" s="284" t="s">
        <v>208</v>
      </c>
      <c r="D145" s="418" t="s">
        <v>14</v>
      </c>
      <c r="E145" s="338">
        <v>25000</v>
      </c>
      <c r="F145" s="276">
        <v>3697</v>
      </c>
      <c r="G145" s="255">
        <f t="shared" si="1"/>
        <v>6.7622396537733298</v>
      </c>
      <c r="H145" s="143" t="s">
        <v>41</v>
      </c>
      <c r="I145" s="134" t="s">
        <v>43</v>
      </c>
      <c r="J145" s="685" t="s">
        <v>323</v>
      </c>
      <c r="K145" s="779" t="s">
        <v>179</v>
      </c>
      <c r="L145" s="133" t="s">
        <v>44</v>
      </c>
      <c r="M145" s="296"/>
      <c r="N145" s="277"/>
    </row>
    <row r="146" spans="1:14" s="2" customFormat="1" ht="15" customHeight="1" x14ac:dyDescent="0.35">
      <c r="A146" s="132">
        <v>45546</v>
      </c>
      <c r="B146" s="284" t="s">
        <v>206</v>
      </c>
      <c r="C146" s="284" t="s">
        <v>208</v>
      </c>
      <c r="D146" s="418" t="s">
        <v>14</v>
      </c>
      <c r="E146" s="338">
        <v>5000</v>
      </c>
      <c r="F146" s="276">
        <v>3697</v>
      </c>
      <c r="G146" s="255">
        <f t="shared" si="1"/>
        <v>1.352447930754666</v>
      </c>
      <c r="H146" s="143" t="s">
        <v>41</v>
      </c>
      <c r="I146" s="134" t="s">
        <v>43</v>
      </c>
      <c r="J146" s="685" t="s">
        <v>323</v>
      </c>
      <c r="K146" s="779" t="s">
        <v>179</v>
      </c>
      <c r="L146" s="133" t="s">
        <v>44</v>
      </c>
      <c r="M146" s="296"/>
      <c r="N146" s="277"/>
    </row>
    <row r="147" spans="1:14" s="2" customFormat="1" ht="15" customHeight="1" x14ac:dyDescent="0.35">
      <c r="A147" s="132">
        <v>45546</v>
      </c>
      <c r="B147" s="284" t="s">
        <v>111</v>
      </c>
      <c r="C147" s="284" t="s">
        <v>112</v>
      </c>
      <c r="D147" s="418" t="s">
        <v>14</v>
      </c>
      <c r="E147" s="118">
        <v>7000</v>
      </c>
      <c r="F147" s="276">
        <v>3697</v>
      </c>
      <c r="G147" s="255">
        <f t="shared" si="1"/>
        <v>1.8934271030565324</v>
      </c>
      <c r="H147" s="143" t="s">
        <v>41</v>
      </c>
      <c r="I147" s="134" t="s">
        <v>43</v>
      </c>
      <c r="J147" s="685" t="s">
        <v>323</v>
      </c>
      <c r="K147" s="779" t="s">
        <v>179</v>
      </c>
      <c r="L147" s="133" t="s">
        <v>44</v>
      </c>
      <c r="M147" s="296"/>
      <c r="N147" s="277"/>
    </row>
    <row r="148" spans="1:14" s="2" customFormat="1" ht="15" customHeight="1" x14ac:dyDescent="0.35">
      <c r="A148" s="132">
        <v>45546</v>
      </c>
      <c r="B148" s="284" t="s">
        <v>111</v>
      </c>
      <c r="C148" s="284" t="s">
        <v>112</v>
      </c>
      <c r="D148" s="418" t="s">
        <v>14</v>
      </c>
      <c r="E148" s="118">
        <v>7000</v>
      </c>
      <c r="F148" s="276">
        <v>3697</v>
      </c>
      <c r="G148" s="255">
        <f t="shared" si="1"/>
        <v>1.8934271030565324</v>
      </c>
      <c r="H148" s="143" t="s">
        <v>41</v>
      </c>
      <c r="I148" s="134" t="s">
        <v>43</v>
      </c>
      <c r="J148" s="685" t="s">
        <v>323</v>
      </c>
      <c r="K148" s="779" t="s">
        <v>179</v>
      </c>
      <c r="L148" s="133" t="s">
        <v>44</v>
      </c>
      <c r="M148" s="296"/>
      <c r="N148" s="277"/>
    </row>
    <row r="149" spans="1:14" s="2" customFormat="1" ht="15" customHeight="1" x14ac:dyDescent="0.35">
      <c r="A149" s="132">
        <v>45546</v>
      </c>
      <c r="B149" s="284" t="s">
        <v>324</v>
      </c>
      <c r="C149" s="284" t="s">
        <v>325</v>
      </c>
      <c r="D149" s="418" t="s">
        <v>78</v>
      </c>
      <c r="E149" s="129">
        <v>195000</v>
      </c>
      <c r="F149" s="276">
        <v>3697</v>
      </c>
      <c r="G149" s="255">
        <f t="shared" si="1"/>
        <v>52.745469299431974</v>
      </c>
      <c r="H149" s="143" t="s">
        <v>41</v>
      </c>
      <c r="I149" s="134" t="s">
        <v>43</v>
      </c>
      <c r="J149" s="685" t="s">
        <v>594</v>
      </c>
      <c r="K149" s="779" t="s">
        <v>179</v>
      </c>
      <c r="L149" s="133" t="s">
        <v>44</v>
      </c>
      <c r="M149" s="296"/>
      <c r="N149" s="277"/>
    </row>
    <row r="150" spans="1:14" s="2" customFormat="1" ht="15" customHeight="1" x14ac:dyDescent="0.35">
      <c r="A150" s="132">
        <v>45546</v>
      </c>
      <c r="B150" s="284" t="s">
        <v>283</v>
      </c>
      <c r="C150" s="284" t="s">
        <v>283</v>
      </c>
      <c r="D150" s="418" t="s">
        <v>78</v>
      </c>
      <c r="E150" s="129">
        <v>5000</v>
      </c>
      <c r="F150" s="276">
        <v>3697</v>
      </c>
      <c r="G150" s="255">
        <f t="shared" si="1"/>
        <v>1.352447930754666</v>
      </c>
      <c r="H150" s="143" t="s">
        <v>41</v>
      </c>
      <c r="I150" s="134" t="s">
        <v>43</v>
      </c>
      <c r="J150" s="685" t="s">
        <v>594</v>
      </c>
      <c r="K150" s="779" t="s">
        <v>179</v>
      </c>
      <c r="L150" s="133" t="s">
        <v>44</v>
      </c>
      <c r="M150" s="296"/>
      <c r="N150" s="277"/>
    </row>
    <row r="151" spans="1:14" s="2" customFormat="1" ht="15" customHeight="1" x14ac:dyDescent="0.35">
      <c r="A151" s="132">
        <v>45546</v>
      </c>
      <c r="B151" s="133" t="s">
        <v>553</v>
      </c>
      <c r="C151" s="133" t="s">
        <v>118</v>
      </c>
      <c r="D151" s="134" t="s">
        <v>78</v>
      </c>
      <c r="E151" s="129">
        <f>PRODUCT(G151,F151)</f>
        <v>73940</v>
      </c>
      <c r="F151" s="276">
        <v>3697</v>
      </c>
      <c r="G151" s="255">
        <v>20</v>
      </c>
      <c r="H151" s="143" t="s">
        <v>554</v>
      </c>
      <c r="I151" s="134" t="s">
        <v>43</v>
      </c>
      <c r="J151" s="685" t="s">
        <v>596</v>
      </c>
      <c r="K151" s="779" t="s">
        <v>179</v>
      </c>
      <c r="L151" s="133" t="s">
        <v>44</v>
      </c>
      <c r="M151" s="296"/>
      <c r="N151" s="277"/>
    </row>
    <row r="152" spans="1:14" s="2" customFormat="1" ht="15" customHeight="1" x14ac:dyDescent="0.35">
      <c r="A152" s="132">
        <v>45546</v>
      </c>
      <c r="B152" s="133" t="s">
        <v>552</v>
      </c>
      <c r="C152" s="133" t="s">
        <v>118</v>
      </c>
      <c r="D152" s="134" t="s">
        <v>78</v>
      </c>
      <c r="E152" s="129">
        <f>PRODUCT(G152,F152)</f>
        <v>32089.96</v>
      </c>
      <c r="F152" s="276">
        <v>3697</v>
      </c>
      <c r="G152" s="255">
        <v>8.68</v>
      </c>
      <c r="H152" s="143" t="s">
        <v>554</v>
      </c>
      <c r="I152" s="134" t="s">
        <v>43</v>
      </c>
      <c r="J152" s="685" t="s">
        <v>598</v>
      </c>
      <c r="K152" s="779" t="s">
        <v>179</v>
      </c>
      <c r="L152" s="133" t="s">
        <v>44</v>
      </c>
      <c r="M152" s="296"/>
      <c r="N152" s="277"/>
    </row>
    <row r="153" spans="1:14" s="2" customFormat="1" ht="15" customHeight="1" x14ac:dyDescent="0.35">
      <c r="A153" s="132">
        <v>45546</v>
      </c>
      <c r="B153" s="133" t="s">
        <v>557</v>
      </c>
      <c r="C153" s="133" t="s">
        <v>118</v>
      </c>
      <c r="D153" s="134" t="s">
        <v>78</v>
      </c>
      <c r="E153" s="129">
        <v>20000</v>
      </c>
      <c r="F153" s="276">
        <v>3697</v>
      </c>
      <c r="G153" s="255">
        <f t="shared" si="1"/>
        <v>5.4097917230186638</v>
      </c>
      <c r="H153" s="143" t="s">
        <v>158</v>
      </c>
      <c r="I153" s="134" t="s">
        <v>43</v>
      </c>
      <c r="J153" s="685" t="s">
        <v>595</v>
      </c>
      <c r="K153" s="779" t="s">
        <v>179</v>
      </c>
      <c r="L153" s="133" t="s">
        <v>44</v>
      </c>
      <c r="M153" s="296"/>
      <c r="N153" s="277"/>
    </row>
    <row r="154" spans="1:14" s="2" customFormat="1" ht="15" customHeight="1" x14ac:dyDescent="0.35">
      <c r="A154" s="132">
        <v>45547</v>
      </c>
      <c r="B154" s="284" t="s">
        <v>111</v>
      </c>
      <c r="C154" s="284" t="s">
        <v>112</v>
      </c>
      <c r="D154" s="418" t="s">
        <v>14</v>
      </c>
      <c r="E154" s="129">
        <v>6000</v>
      </c>
      <c r="F154" s="276">
        <v>3697</v>
      </c>
      <c r="G154" s="255">
        <f t="shared" si="1"/>
        <v>1.6229375169055991</v>
      </c>
      <c r="H154" s="143" t="s">
        <v>41</v>
      </c>
      <c r="I154" s="134" t="s">
        <v>43</v>
      </c>
      <c r="J154" s="684" t="s">
        <v>345</v>
      </c>
      <c r="K154" s="779" t="s">
        <v>179</v>
      </c>
      <c r="L154" s="133" t="s">
        <v>44</v>
      </c>
      <c r="M154" s="296"/>
      <c r="N154" s="277"/>
    </row>
    <row r="155" spans="1:14" s="2" customFormat="1" ht="15" customHeight="1" x14ac:dyDescent="0.35">
      <c r="A155" s="132">
        <v>45547</v>
      </c>
      <c r="B155" s="284" t="s">
        <v>111</v>
      </c>
      <c r="C155" s="284" t="s">
        <v>112</v>
      </c>
      <c r="D155" s="418" t="s">
        <v>14</v>
      </c>
      <c r="E155" s="129">
        <v>6000</v>
      </c>
      <c r="F155" s="276">
        <v>3697</v>
      </c>
      <c r="G155" s="255">
        <f t="shared" si="1"/>
        <v>1.6229375169055991</v>
      </c>
      <c r="H155" s="143" t="s">
        <v>41</v>
      </c>
      <c r="I155" s="134" t="s">
        <v>43</v>
      </c>
      <c r="J155" s="684" t="s">
        <v>345</v>
      </c>
      <c r="K155" s="779" t="s">
        <v>179</v>
      </c>
      <c r="L155" s="133" t="s">
        <v>44</v>
      </c>
      <c r="M155" s="296"/>
      <c r="N155" s="277"/>
    </row>
    <row r="156" spans="1:14" s="2" customFormat="1" ht="15" customHeight="1" x14ac:dyDescent="0.35">
      <c r="A156" s="132">
        <v>45547</v>
      </c>
      <c r="B156" s="133" t="s">
        <v>206</v>
      </c>
      <c r="C156" s="133" t="s">
        <v>208</v>
      </c>
      <c r="D156" s="134" t="s">
        <v>14</v>
      </c>
      <c r="E156" s="129">
        <v>6000</v>
      </c>
      <c r="F156" s="276">
        <v>3697</v>
      </c>
      <c r="G156" s="255">
        <f t="shared" si="1"/>
        <v>1.6229375169055991</v>
      </c>
      <c r="H156" s="143" t="s">
        <v>41</v>
      </c>
      <c r="I156" s="134" t="s">
        <v>43</v>
      </c>
      <c r="J156" s="685" t="s">
        <v>599</v>
      </c>
      <c r="K156" s="779" t="s">
        <v>179</v>
      </c>
      <c r="L156" s="133" t="s">
        <v>44</v>
      </c>
      <c r="M156" s="296"/>
      <c r="N156" s="277"/>
    </row>
    <row r="157" spans="1:14" s="2" customFormat="1" ht="15" customHeight="1" x14ac:dyDescent="0.35">
      <c r="A157" s="132">
        <v>45547</v>
      </c>
      <c r="B157" s="284" t="s">
        <v>207</v>
      </c>
      <c r="C157" s="284" t="s">
        <v>208</v>
      </c>
      <c r="D157" s="418" t="s">
        <v>14</v>
      </c>
      <c r="E157" s="129">
        <v>25000</v>
      </c>
      <c r="F157" s="276">
        <v>3697</v>
      </c>
      <c r="G157" s="255">
        <f t="shared" si="1"/>
        <v>6.7622396537733298</v>
      </c>
      <c r="H157" s="143" t="s">
        <v>41</v>
      </c>
      <c r="I157" s="134" t="s">
        <v>43</v>
      </c>
      <c r="J157" s="685" t="s">
        <v>599</v>
      </c>
      <c r="K157" s="779" t="s">
        <v>179</v>
      </c>
      <c r="L157" s="133" t="s">
        <v>44</v>
      </c>
      <c r="M157" s="296"/>
      <c r="N157" s="277"/>
    </row>
    <row r="158" spans="1:14" s="2" customFormat="1" ht="15" customHeight="1" x14ac:dyDescent="0.35">
      <c r="A158" s="132">
        <v>45547</v>
      </c>
      <c r="B158" s="284" t="s">
        <v>206</v>
      </c>
      <c r="C158" s="284" t="s">
        <v>208</v>
      </c>
      <c r="D158" s="418" t="s">
        <v>14</v>
      </c>
      <c r="E158" s="129">
        <v>10000</v>
      </c>
      <c r="F158" s="276">
        <v>3697</v>
      </c>
      <c r="G158" s="255">
        <f t="shared" si="1"/>
        <v>2.7048958615093319</v>
      </c>
      <c r="H158" s="143" t="s">
        <v>41</v>
      </c>
      <c r="I158" s="134" t="s">
        <v>43</v>
      </c>
      <c r="J158" s="685" t="s">
        <v>599</v>
      </c>
      <c r="K158" s="779" t="s">
        <v>179</v>
      </c>
      <c r="L158" s="133" t="s">
        <v>44</v>
      </c>
      <c r="M158" s="296"/>
      <c r="N158" s="277"/>
    </row>
    <row r="159" spans="1:14" s="2" customFormat="1" ht="15" customHeight="1" x14ac:dyDescent="0.35">
      <c r="A159" s="30">
        <v>45547</v>
      </c>
      <c r="B159" s="406" t="s">
        <v>111</v>
      </c>
      <c r="C159" s="406" t="s">
        <v>112</v>
      </c>
      <c r="D159" s="655" t="s">
        <v>110</v>
      </c>
      <c r="E159" s="629">
        <v>15000</v>
      </c>
      <c r="F159" s="276">
        <v>3697</v>
      </c>
      <c r="G159" s="255">
        <f t="shared" si="1"/>
        <v>4.0573437922639979</v>
      </c>
      <c r="H159" s="143" t="s">
        <v>174</v>
      </c>
      <c r="I159" s="134" t="s">
        <v>43</v>
      </c>
      <c r="J159" s="293" t="s">
        <v>307</v>
      </c>
      <c r="K159" s="779" t="s">
        <v>179</v>
      </c>
      <c r="L159" s="133" t="s">
        <v>44</v>
      </c>
      <c r="M159" s="296"/>
      <c r="N159" s="277"/>
    </row>
    <row r="160" spans="1:14" s="2" customFormat="1" ht="15" customHeight="1" x14ac:dyDescent="0.35">
      <c r="A160" s="30">
        <v>45547</v>
      </c>
      <c r="B160" s="406" t="s">
        <v>111</v>
      </c>
      <c r="C160" s="406" t="s">
        <v>112</v>
      </c>
      <c r="D160" s="655" t="s">
        <v>110</v>
      </c>
      <c r="E160" s="629">
        <v>9000</v>
      </c>
      <c r="F160" s="276">
        <v>3697</v>
      </c>
      <c r="G160" s="255">
        <f t="shared" si="1"/>
        <v>2.4344062753583988</v>
      </c>
      <c r="H160" s="143" t="s">
        <v>174</v>
      </c>
      <c r="I160" s="134" t="s">
        <v>43</v>
      </c>
      <c r="J160" s="293" t="s">
        <v>307</v>
      </c>
      <c r="K160" s="779" t="s">
        <v>179</v>
      </c>
      <c r="L160" s="133" t="s">
        <v>44</v>
      </c>
      <c r="M160" s="296"/>
      <c r="N160" s="277"/>
    </row>
    <row r="161" spans="1:14" s="2" customFormat="1" ht="15" customHeight="1" x14ac:dyDescent="0.35">
      <c r="A161" s="30">
        <v>45547</v>
      </c>
      <c r="B161" s="406" t="s">
        <v>111</v>
      </c>
      <c r="C161" s="406" t="s">
        <v>112</v>
      </c>
      <c r="D161" s="655" t="s">
        <v>110</v>
      </c>
      <c r="E161" s="629">
        <v>9000</v>
      </c>
      <c r="F161" s="276">
        <v>3697</v>
      </c>
      <c r="G161" s="255">
        <f t="shared" si="1"/>
        <v>2.4344062753583988</v>
      </c>
      <c r="H161" s="143" t="s">
        <v>174</v>
      </c>
      <c r="I161" s="134" t="s">
        <v>43</v>
      </c>
      <c r="J161" s="293" t="s">
        <v>307</v>
      </c>
      <c r="K161" s="779" t="s">
        <v>179</v>
      </c>
      <c r="L161" s="133" t="s">
        <v>44</v>
      </c>
      <c r="M161" s="296"/>
      <c r="N161" s="277"/>
    </row>
    <row r="162" spans="1:14" s="2" customFormat="1" ht="15" customHeight="1" x14ac:dyDescent="0.35">
      <c r="A162" s="132">
        <v>45547</v>
      </c>
      <c r="B162" s="284" t="s">
        <v>111</v>
      </c>
      <c r="C162" s="284" t="s">
        <v>112</v>
      </c>
      <c r="D162" s="418" t="s">
        <v>119</v>
      </c>
      <c r="E162" s="137">
        <v>8000</v>
      </c>
      <c r="F162" s="276">
        <v>3697</v>
      </c>
      <c r="G162" s="255">
        <f t="shared" si="1"/>
        <v>2.1639166892074657</v>
      </c>
      <c r="H162" s="143" t="s">
        <v>125</v>
      </c>
      <c r="I162" s="134" t="s">
        <v>43</v>
      </c>
      <c r="J162" s="293" t="s">
        <v>330</v>
      </c>
      <c r="K162" s="779" t="s">
        <v>179</v>
      </c>
      <c r="L162" s="133" t="s">
        <v>44</v>
      </c>
      <c r="M162" s="296"/>
      <c r="N162" s="277"/>
    </row>
    <row r="163" spans="1:14" s="2" customFormat="1" ht="15" customHeight="1" x14ac:dyDescent="0.35">
      <c r="A163" s="132">
        <v>45547</v>
      </c>
      <c r="B163" s="284" t="s">
        <v>111</v>
      </c>
      <c r="C163" s="284" t="s">
        <v>112</v>
      </c>
      <c r="D163" s="418" t="s">
        <v>119</v>
      </c>
      <c r="E163" s="137">
        <v>18000</v>
      </c>
      <c r="F163" s="276">
        <v>3697</v>
      </c>
      <c r="G163" s="255">
        <f t="shared" si="1"/>
        <v>4.8688125507167976</v>
      </c>
      <c r="H163" s="143" t="s">
        <v>125</v>
      </c>
      <c r="I163" s="134" t="s">
        <v>43</v>
      </c>
      <c r="J163" s="293" t="s">
        <v>330</v>
      </c>
      <c r="K163" s="779" t="s">
        <v>179</v>
      </c>
      <c r="L163" s="133" t="s">
        <v>44</v>
      </c>
      <c r="M163" s="296"/>
      <c r="N163" s="277"/>
    </row>
    <row r="164" spans="1:14" s="2" customFormat="1" ht="15" customHeight="1" x14ac:dyDescent="0.35">
      <c r="A164" s="132">
        <v>45547</v>
      </c>
      <c r="B164" s="284" t="s">
        <v>111</v>
      </c>
      <c r="C164" s="284" t="s">
        <v>112</v>
      </c>
      <c r="D164" s="418" t="s">
        <v>119</v>
      </c>
      <c r="E164" s="137">
        <v>10000</v>
      </c>
      <c r="F164" s="276">
        <v>3697</v>
      </c>
      <c r="G164" s="255">
        <f t="shared" si="1"/>
        <v>2.7048958615093319</v>
      </c>
      <c r="H164" s="143" t="s">
        <v>125</v>
      </c>
      <c r="I164" s="134" t="s">
        <v>43</v>
      </c>
      <c r="J164" s="293" t="s">
        <v>330</v>
      </c>
      <c r="K164" s="779" t="s">
        <v>179</v>
      </c>
      <c r="L164" s="133" t="s">
        <v>44</v>
      </c>
      <c r="M164" s="296"/>
      <c r="N164" s="277"/>
    </row>
    <row r="165" spans="1:14" s="2" customFormat="1" ht="15" customHeight="1" x14ac:dyDescent="0.35">
      <c r="A165" s="132">
        <v>45547</v>
      </c>
      <c r="B165" s="284" t="s">
        <v>111</v>
      </c>
      <c r="C165" s="284" t="s">
        <v>112</v>
      </c>
      <c r="D165" s="418" t="s">
        <v>119</v>
      </c>
      <c r="E165" s="137">
        <v>8000</v>
      </c>
      <c r="F165" s="276">
        <v>3697</v>
      </c>
      <c r="G165" s="255">
        <f t="shared" si="1"/>
        <v>2.1639166892074657</v>
      </c>
      <c r="H165" s="143" t="s">
        <v>125</v>
      </c>
      <c r="I165" s="134" t="s">
        <v>43</v>
      </c>
      <c r="J165" s="293" t="s">
        <v>330</v>
      </c>
      <c r="K165" s="779" t="s">
        <v>179</v>
      </c>
      <c r="L165" s="133" t="s">
        <v>44</v>
      </c>
      <c r="M165" s="296"/>
      <c r="N165" s="277"/>
    </row>
    <row r="166" spans="1:14" s="2" customFormat="1" ht="15" customHeight="1" x14ac:dyDescent="0.35">
      <c r="A166" s="132">
        <v>45547</v>
      </c>
      <c r="B166" s="284" t="s">
        <v>124</v>
      </c>
      <c r="C166" s="284" t="s">
        <v>124</v>
      </c>
      <c r="D166" s="418" t="s">
        <v>119</v>
      </c>
      <c r="E166" s="137">
        <v>10000</v>
      </c>
      <c r="F166" s="276">
        <v>3697</v>
      </c>
      <c r="G166" s="255">
        <f t="shared" si="1"/>
        <v>2.7048958615093319</v>
      </c>
      <c r="H166" s="143" t="s">
        <v>125</v>
      </c>
      <c r="I166" s="134" t="s">
        <v>43</v>
      </c>
      <c r="J166" s="293" t="s">
        <v>330</v>
      </c>
      <c r="K166" s="779" t="s">
        <v>179</v>
      </c>
      <c r="L166" s="133" t="s">
        <v>44</v>
      </c>
      <c r="M166" s="296"/>
      <c r="N166" s="277"/>
    </row>
    <row r="167" spans="1:14" s="2" customFormat="1" ht="15" customHeight="1" x14ac:dyDescent="0.35">
      <c r="A167" s="132">
        <v>45547</v>
      </c>
      <c r="B167" s="284" t="s">
        <v>124</v>
      </c>
      <c r="C167" s="284" t="s">
        <v>124</v>
      </c>
      <c r="D167" s="418" t="s">
        <v>119</v>
      </c>
      <c r="E167" s="137">
        <v>10000</v>
      </c>
      <c r="F167" s="276">
        <v>3697</v>
      </c>
      <c r="G167" s="255">
        <f t="shared" si="1"/>
        <v>2.7048958615093319</v>
      </c>
      <c r="H167" s="143" t="s">
        <v>125</v>
      </c>
      <c r="I167" s="134" t="s">
        <v>43</v>
      </c>
      <c r="J167" s="293" t="s">
        <v>330</v>
      </c>
      <c r="K167" s="779" t="s">
        <v>179</v>
      </c>
      <c r="L167" s="133" t="s">
        <v>44</v>
      </c>
      <c r="M167" s="296"/>
      <c r="N167" s="277"/>
    </row>
    <row r="168" spans="1:14" s="2" customFormat="1" ht="15" customHeight="1" x14ac:dyDescent="0.35">
      <c r="A168" s="707">
        <v>45548</v>
      </c>
      <c r="B168" s="133" t="s">
        <v>111</v>
      </c>
      <c r="C168" s="133" t="s">
        <v>112</v>
      </c>
      <c r="D168" s="134" t="s">
        <v>119</v>
      </c>
      <c r="E168" s="129">
        <v>11000</v>
      </c>
      <c r="F168" s="276">
        <v>3697</v>
      </c>
      <c r="G168" s="255">
        <f t="shared" si="1"/>
        <v>2.975385447660265</v>
      </c>
      <c r="H168" s="143" t="s">
        <v>125</v>
      </c>
      <c r="I168" s="134" t="s">
        <v>43</v>
      </c>
      <c r="J168" s="293" t="s">
        <v>335</v>
      </c>
      <c r="K168" s="779" t="s">
        <v>179</v>
      </c>
      <c r="L168" s="133" t="s">
        <v>44</v>
      </c>
      <c r="M168" s="296"/>
      <c r="N168" s="277"/>
    </row>
    <row r="169" spans="1:14" s="2" customFormat="1" ht="15" customHeight="1" x14ac:dyDescent="0.35">
      <c r="A169" s="707">
        <v>45548</v>
      </c>
      <c r="B169" s="133" t="s">
        <v>111</v>
      </c>
      <c r="C169" s="133" t="s">
        <v>112</v>
      </c>
      <c r="D169" s="134" t="s">
        <v>119</v>
      </c>
      <c r="E169" s="129">
        <v>10000</v>
      </c>
      <c r="F169" s="276">
        <v>3697</v>
      </c>
      <c r="G169" s="255">
        <f t="shared" si="1"/>
        <v>2.7048958615093319</v>
      </c>
      <c r="H169" s="143" t="s">
        <v>125</v>
      </c>
      <c r="I169" s="134" t="s">
        <v>43</v>
      </c>
      <c r="J169" s="293" t="s">
        <v>335</v>
      </c>
      <c r="K169" s="779" t="s">
        <v>179</v>
      </c>
      <c r="L169" s="133" t="s">
        <v>44</v>
      </c>
      <c r="M169" s="296"/>
      <c r="N169" s="277"/>
    </row>
    <row r="170" spans="1:14" s="2" customFormat="1" ht="15" customHeight="1" x14ac:dyDescent="0.35">
      <c r="A170" s="707">
        <v>45548</v>
      </c>
      <c r="B170" s="133" t="s">
        <v>111</v>
      </c>
      <c r="C170" s="133" t="s">
        <v>112</v>
      </c>
      <c r="D170" s="134" t="s">
        <v>119</v>
      </c>
      <c r="E170" s="129">
        <v>12000</v>
      </c>
      <c r="F170" s="276">
        <v>3697</v>
      </c>
      <c r="G170" s="255">
        <f t="shared" si="1"/>
        <v>3.2458750338111981</v>
      </c>
      <c r="H170" s="143" t="s">
        <v>125</v>
      </c>
      <c r="I170" s="134" t="s">
        <v>43</v>
      </c>
      <c r="J170" s="293" t="s">
        <v>335</v>
      </c>
      <c r="K170" s="779" t="s">
        <v>179</v>
      </c>
      <c r="L170" s="133" t="s">
        <v>44</v>
      </c>
      <c r="M170" s="296"/>
      <c r="N170" s="277"/>
    </row>
    <row r="171" spans="1:14" s="2" customFormat="1" ht="15" customHeight="1" x14ac:dyDescent="0.35">
      <c r="A171" s="707">
        <v>45548</v>
      </c>
      <c r="B171" s="284" t="s">
        <v>124</v>
      </c>
      <c r="C171" s="284" t="s">
        <v>124</v>
      </c>
      <c r="D171" s="418" t="s">
        <v>119</v>
      </c>
      <c r="E171" s="129">
        <v>5000</v>
      </c>
      <c r="F171" s="276">
        <v>3697</v>
      </c>
      <c r="G171" s="255">
        <f t="shared" si="1"/>
        <v>1.352447930754666</v>
      </c>
      <c r="H171" s="143" t="s">
        <v>125</v>
      </c>
      <c r="I171" s="134" t="s">
        <v>43</v>
      </c>
      <c r="J171" s="293" t="s">
        <v>335</v>
      </c>
      <c r="K171" s="779" t="s">
        <v>179</v>
      </c>
      <c r="L171" s="133" t="s">
        <v>44</v>
      </c>
      <c r="M171" s="296"/>
      <c r="N171" s="277"/>
    </row>
    <row r="172" spans="1:14" s="2" customFormat="1" ht="15" customHeight="1" x14ac:dyDescent="0.35">
      <c r="A172" s="707">
        <v>45548</v>
      </c>
      <c r="B172" s="284" t="s">
        <v>124</v>
      </c>
      <c r="C172" s="284" t="s">
        <v>124</v>
      </c>
      <c r="D172" s="418" t="s">
        <v>119</v>
      </c>
      <c r="E172" s="129">
        <v>15000</v>
      </c>
      <c r="F172" s="276">
        <v>3697</v>
      </c>
      <c r="G172" s="255">
        <f t="shared" si="1"/>
        <v>4.0573437922639979</v>
      </c>
      <c r="H172" s="143" t="s">
        <v>125</v>
      </c>
      <c r="I172" s="134" t="s">
        <v>43</v>
      </c>
      <c r="J172" s="293" t="s">
        <v>335</v>
      </c>
      <c r="K172" s="779" t="s">
        <v>179</v>
      </c>
      <c r="L172" s="133" t="s">
        <v>44</v>
      </c>
      <c r="M172" s="296"/>
      <c r="N172" s="277"/>
    </row>
    <row r="173" spans="1:14" s="2" customFormat="1" ht="15" customHeight="1" x14ac:dyDescent="0.35">
      <c r="A173" s="397">
        <v>45548</v>
      </c>
      <c r="B173" s="406" t="s">
        <v>111</v>
      </c>
      <c r="C173" s="120" t="s">
        <v>112</v>
      </c>
      <c r="D173" s="120" t="s">
        <v>110</v>
      </c>
      <c r="E173" s="387">
        <v>15000</v>
      </c>
      <c r="F173" s="276">
        <v>3697</v>
      </c>
      <c r="G173" s="255">
        <f t="shared" si="1"/>
        <v>4.0573437922639979</v>
      </c>
      <c r="H173" s="143" t="s">
        <v>174</v>
      </c>
      <c r="I173" s="134" t="s">
        <v>43</v>
      </c>
      <c r="J173" s="293" t="s">
        <v>327</v>
      </c>
      <c r="K173" s="779" t="s">
        <v>179</v>
      </c>
      <c r="L173" s="133" t="s">
        <v>44</v>
      </c>
      <c r="M173" s="296"/>
      <c r="N173" s="277"/>
    </row>
    <row r="174" spans="1:14" s="2" customFormat="1" ht="15" customHeight="1" x14ac:dyDescent="0.35">
      <c r="A174" s="30">
        <v>45548</v>
      </c>
      <c r="B174" s="406" t="s">
        <v>111</v>
      </c>
      <c r="C174" s="14" t="s">
        <v>112</v>
      </c>
      <c r="D174" s="14" t="s">
        <v>110</v>
      </c>
      <c r="E174" s="629">
        <v>8000</v>
      </c>
      <c r="F174" s="276">
        <v>3697</v>
      </c>
      <c r="G174" s="255">
        <f t="shared" si="1"/>
        <v>2.1639166892074657</v>
      </c>
      <c r="H174" s="143" t="s">
        <v>174</v>
      </c>
      <c r="I174" s="134" t="s">
        <v>43</v>
      </c>
      <c r="J174" s="293" t="s">
        <v>327</v>
      </c>
      <c r="K174" s="779" t="s">
        <v>179</v>
      </c>
      <c r="L174" s="133" t="s">
        <v>44</v>
      </c>
      <c r="M174" s="296"/>
      <c r="N174" s="277"/>
    </row>
    <row r="175" spans="1:14" s="2" customFormat="1" ht="15" customHeight="1" x14ac:dyDescent="0.35">
      <c r="A175" s="30">
        <v>45548</v>
      </c>
      <c r="B175" s="406" t="s">
        <v>111</v>
      </c>
      <c r="C175" s="14" t="s">
        <v>112</v>
      </c>
      <c r="D175" s="14" t="s">
        <v>110</v>
      </c>
      <c r="E175" s="629">
        <v>24000</v>
      </c>
      <c r="F175" s="276">
        <v>3697</v>
      </c>
      <c r="G175" s="255">
        <f t="shared" si="1"/>
        <v>6.4917500676223963</v>
      </c>
      <c r="H175" s="143" t="s">
        <v>174</v>
      </c>
      <c r="I175" s="134" t="s">
        <v>43</v>
      </c>
      <c r="J175" s="293" t="s">
        <v>327</v>
      </c>
      <c r="K175" s="779" t="s">
        <v>179</v>
      </c>
      <c r="L175" s="133" t="s">
        <v>44</v>
      </c>
      <c r="M175" s="296"/>
      <c r="N175" s="277"/>
    </row>
    <row r="176" spans="1:14" s="2" customFormat="1" ht="15" customHeight="1" x14ac:dyDescent="0.35">
      <c r="A176" s="30">
        <v>45548</v>
      </c>
      <c r="B176" s="406" t="s">
        <v>111</v>
      </c>
      <c r="C176" s="14" t="s">
        <v>112</v>
      </c>
      <c r="D176" s="14" t="s">
        <v>110</v>
      </c>
      <c r="E176" s="629">
        <v>1000</v>
      </c>
      <c r="F176" s="276">
        <v>3697</v>
      </c>
      <c r="G176" s="255">
        <f t="shared" si="1"/>
        <v>0.27048958615093321</v>
      </c>
      <c r="H176" s="143" t="s">
        <v>174</v>
      </c>
      <c r="I176" s="134" t="s">
        <v>43</v>
      </c>
      <c r="J176" s="293" t="s">
        <v>327</v>
      </c>
      <c r="K176" s="779" t="s">
        <v>179</v>
      </c>
      <c r="L176" s="133" t="s">
        <v>44</v>
      </c>
      <c r="M176" s="296"/>
      <c r="N176" s="277"/>
    </row>
    <row r="177" spans="1:14" s="2" customFormat="1" ht="15" customHeight="1" x14ac:dyDescent="0.35">
      <c r="A177" s="30">
        <v>45548</v>
      </c>
      <c r="B177" s="406" t="s">
        <v>111</v>
      </c>
      <c r="C177" s="14" t="s">
        <v>112</v>
      </c>
      <c r="D177" s="14" t="s">
        <v>110</v>
      </c>
      <c r="E177" s="629">
        <v>1000</v>
      </c>
      <c r="F177" s="276">
        <v>3697</v>
      </c>
      <c r="G177" s="255">
        <f t="shared" si="1"/>
        <v>0.27048958615093321</v>
      </c>
      <c r="H177" s="143" t="s">
        <v>174</v>
      </c>
      <c r="I177" s="134" t="s">
        <v>43</v>
      </c>
      <c r="J177" s="293" t="s">
        <v>327</v>
      </c>
      <c r="K177" s="779" t="s">
        <v>179</v>
      </c>
      <c r="L177" s="133" t="s">
        <v>44</v>
      </c>
      <c r="M177" s="296"/>
      <c r="N177" s="277"/>
    </row>
    <row r="178" spans="1:14" s="2" customFormat="1" ht="15" customHeight="1" x14ac:dyDescent="0.35">
      <c r="A178" s="30">
        <v>45548</v>
      </c>
      <c r="B178" s="406" t="s">
        <v>111</v>
      </c>
      <c r="C178" s="14" t="s">
        <v>112</v>
      </c>
      <c r="D178" s="14" t="s">
        <v>110</v>
      </c>
      <c r="E178" s="629">
        <v>25000</v>
      </c>
      <c r="F178" s="276">
        <v>3697</v>
      </c>
      <c r="G178" s="255">
        <f t="shared" si="1"/>
        <v>6.7622396537733298</v>
      </c>
      <c r="H178" s="143" t="s">
        <v>174</v>
      </c>
      <c r="I178" s="134" t="s">
        <v>43</v>
      </c>
      <c r="J178" s="293" t="s">
        <v>327</v>
      </c>
      <c r="K178" s="779" t="s">
        <v>179</v>
      </c>
      <c r="L178" s="133" t="s">
        <v>44</v>
      </c>
      <c r="M178" s="296"/>
      <c r="N178" s="277"/>
    </row>
    <row r="179" spans="1:14" s="2" customFormat="1" ht="15" customHeight="1" x14ac:dyDescent="0.35">
      <c r="A179" s="30">
        <v>45548</v>
      </c>
      <c r="B179" s="406" t="s">
        <v>111</v>
      </c>
      <c r="C179" s="14" t="s">
        <v>112</v>
      </c>
      <c r="D179" s="14" t="s">
        <v>110</v>
      </c>
      <c r="E179" s="629">
        <v>6000</v>
      </c>
      <c r="F179" s="276">
        <v>3697</v>
      </c>
      <c r="G179" s="255">
        <f t="shared" si="1"/>
        <v>1.6229375169055991</v>
      </c>
      <c r="H179" s="143" t="s">
        <v>174</v>
      </c>
      <c r="I179" s="418" t="s">
        <v>43</v>
      </c>
      <c r="J179" s="293" t="s">
        <v>327</v>
      </c>
      <c r="K179" s="779" t="s">
        <v>179</v>
      </c>
      <c r="L179" s="133" t="s">
        <v>44</v>
      </c>
      <c r="M179" s="296"/>
      <c r="N179" s="624"/>
    </row>
    <row r="180" spans="1:14" s="2" customFormat="1" ht="15" customHeight="1" x14ac:dyDescent="0.35">
      <c r="A180" s="30">
        <v>45548</v>
      </c>
      <c r="B180" s="406" t="s">
        <v>111</v>
      </c>
      <c r="C180" s="14" t="s">
        <v>112</v>
      </c>
      <c r="D180" s="14" t="s">
        <v>110</v>
      </c>
      <c r="E180" s="629">
        <v>20000</v>
      </c>
      <c r="F180" s="276">
        <v>3697</v>
      </c>
      <c r="G180" s="255">
        <f t="shared" si="1"/>
        <v>5.4097917230186638</v>
      </c>
      <c r="H180" s="143" t="s">
        <v>174</v>
      </c>
      <c r="I180" s="134" t="s">
        <v>43</v>
      </c>
      <c r="J180" s="293" t="s">
        <v>327</v>
      </c>
      <c r="K180" s="779" t="s">
        <v>179</v>
      </c>
      <c r="L180" s="133" t="s">
        <v>44</v>
      </c>
      <c r="M180" s="296"/>
      <c r="N180" s="624"/>
    </row>
    <row r="181" spans="1:14" s="2" customFormat="1" ht="15" customHeight="1" x14ac:dyDescent="0.35">
      <c r="A181" s="132">
        <v>45548</v>
      </c>
      <c r="B181" s="284" t="s">
        <v>111</v>
      </c>
      <c r="C181" s="284" t="s">
        <v>112</v>
      </c>
      <c r="D181" s="418" t="s">
        <v>14</v>
      </c>
      <c r="E181" s="129">
        <v>7000</v>
      </c>
      <c r="F181" s="276">
        <v>3697</v>
      </c>
      <c r="G181" s="255">
        <f t="shared" si="1"/>
        <v>1.8934271030565324</v>
      </c>
      <c r="H181" s="143" t="s">
        <v>41</v>
      </c>
      <c r="I181" s="134" t="s">
        <v>43</v>
      </c>
      <c r="J181" s="684" t="s">
        <v>358</v>
      </c>
      <c r="K181" s="779" t="s">
        <v>179</v>
      </c>
      <c r="L181" s="133" t="s">
        <v>44</v>
      </c>
      <c r="M181" s="296"/>
      <c r="N181" s="624"/>
    </row>
    <row r="182" spans="1:14" s="2" customFormat="1" ht="15" customHeight="1" x14ac:dyDescent="0.35">
      <c r="A182" s="132">
        <v>45548</v>
      </c>
      <c r="B182" s="284" t="s">
        <v>111</v>
      </c>
      <c r="C182" s="284" t="s">
        <v>112</v>
      </c>
      <c r="D182" s="418" t="s">
        <v>14</v>
      </c>
      <c r="E182" s="129">
        <v>5000</v>
      </c>
      <c r="F182" s="276">
        <v>3697</v>
      </c>
      <c r="G182" s="255">
        <f t="shared" si="1"/>
        <v>1.352447930754666</v>
      </c>
      <c r="H182" s="143" t="s">
        <v>41</v>
      </c>
      <c r="I182" s="134" t="s">
        <v>43</v>
      </c>
      <c r="J182" s="684" t="s">
        <v>358</v>
      </c>
      <c r="K182" s="779" t="s">
        <v>179</v>
      </c>
      <c r="L182" s="133" t="s">
        <v>44</v>
      </c>
      <c r="M182" s="296"/>
      <c r="N182" s="624"/>
    </row>
    <row r="183" spans="1:14" s="2" customFormat="1" ht="15" customHeight="1" x14ac:dyDescent="0.35">
      <c r="A183" s="132">
        <v>45548</v>
      </c>
      <c r="B183" s="284" t="s">
        <v>111</v>
      </c>
      <c r="C183" s="284" t="s">
        <v>112</v>
      </c>
      <c r="D183" s="418" t="s">
        <v>14</v>
      </c>
      <c r="E183" s="129">
        <v>35000</v>
      </c>
      <c r="F183" s="276">
        <v>3697</v>
      </c>
      <c r="G183" s="255">
        <f t="shared" si="1"/>
        <v>9.4671355152826617</v>
      </c>
      <c r="H183" s="143" t="s">
        <v>41</v>
      </c>
      <c r="I183" s="134" t="s">
        <v>43</v>
      </c>
      <c r="J183" s="684" t="s">
        <v>358</v>
      </c>
      <c r="K183" s="779" t="s">
        <v>179</v>
      </c>
      <c r="L183" s="133" t="s">
        <v>44</v>
      </c>
      <c r="M183" s="296"/>
      <c r="N183" s="624"/>
    </row>
    <row r="184" spans="1:14" s="2" customFormat="1" ht="18" customHeight="1" x14ac:dyDescent="0.35">
      <c r="A184" s="132">
        <v>45548</v>
      </c>
      <c r="B184" s="284" t="s">
        <v>111</v>
      </c>
      <c r="C184" s="284" t="s">
        <v>112</v>
      </c>
      <c r="D184" s="418" t="s">
        <v>14</v>
      </c>
      <c r="E184" s="129">
        <v>20000</v>
      </c>
      <c r="F184" s="276">
        <v>3697</v>
      </c>
      <c r="G184" s="255">
        <f t="shared" si="1"/>
        <v>5.4097917230186638</v>
      </c>
      <c r="H184" s="143" t="s">
        <v>41</v>
      </c>
      <c r="I184" s="640" t="s">
        <v>43</v>
      </c>
      <c r="J184" s="684" t="s">
        <v>358</v>
      </c>
      <c r="K184" s="779" t="s">
        <v>179</v>
      </c>
      <c r="L184" s="639" t="s">
        <v>44</v>
      </c>
      <c r="M184" s="296"/>
      <c r="N184" s="624"/>
    </row>
    <row r="185" spans="1:14" s="2" customFormat="1" ht="15" customHeight="1" x14ac:dyDescent="0.35">
      <c r="A185" s="132">
        <v>45548</v>
      </c>
      <c r="B185" s="284" t="s">
        <v>111</v>
      </c>
      <c r="C185" s="284" t="s">
        <v>112</v>
      </c>
      <c r="D185" s="418" t="s">
        <v>14</v>
      </c>
      <c r="E185" s="129">
        <v>10000</v>
      </c>
      <c r="F185" s="276">
        <v>3697</v>
      </c>
      <c r="G185" s="255">
        <f t="shared" si="1"/>
        <v>2.7048958615093319</v>
      </c>
      <c r="H185" s="143" t="s">
        <v>41</v>
      </c>
      <c r="I185" s="134" t="s">
        <v>43</v>
      </c>
      <c r="J185" s="684" t="s">
        <v>358</v>
      </c>
      <c r="K185" s="779" t="s">
        <v>179</v>
      </c>
      <c r="L185" s="133" t="s">
        <v>44</v>
      </c>
      <c r="M185" s="296"/>
      <c r="N185" s="624"/>
    </row>
    <row r="186" spans="1:14" s="2" customFormat="1" ht="15" customHeight="1" x14ac:dyDescent="0.35">
      <c r="A186" s="132">
        <v>45548</v>
      </c>
      <c r="B186" s="284" t="s">
        <v>111</v>
      </c>
      <c r="C186" s="284" t="s">
        <v>112</v>
      </c>
      <c r="D186" s="418" t="s">
        <v>14</v>
      </c>
      <c r="E186" s="129">
        <v>25000</v>
      </c>
      <c r="F186" s="276">
        <v>3697</v>
      </c>
      <c r="G186" s="255">
        <f t="shared" si="1"/>
        <v>6.7622396537733298</v>
      </c>
      <c r="H186" s="143" t="s">
        <v>41</v>
      </c>
      <c r="I186" s="134" t="s">
        <v>43</v>
      </c>
      <c r="J186" s="684" t="s">
        <v>358</v>
      </c>
      <c r="K186" s="779" t="s">
        <v>179</v>
      </c>
      <c r="L186" s="133" t="s">
        <v>44</v>
      </c>
      <c r="M186" s="296"/>
      <c r="N186" s="624"/>
    </row>
    <row r="187" spans="1:14" s="2" customFormat="1" ht="15" customHeight="1" x14ac:dyDescent="0.35">
      <c r="A187" s="132">
        <v>45548</v>
      </c>
      <c r="B187" s="284" t="s">
        <v>346</v>
      </c>
      <c r="C187" s="284" t="s">
        <v>163</v>
      </c>
      <c r="D187" s="418" t="s">
        <v>78</v>
      </c>
      <c r="E187" s="129">
        <v>1600000</v>
      </c>
      <c r="F187" s="276">
        <v>3697</v>
      </c>
      <c r="G187" s="255">
        <f t="shared" si="1"/>
        <v>432.78333784149311</v>
      </c>
      <c r="H187" s="143" t="s">
        <v>41</v>
      </c>
      <c r="I187" s="134" t="s">
        <v>43</v>
      </c>
      <c r="J187" s="293" t="s">
        <v>606</v>
      </c>
      <c r="K187" s="779" t="s">
        <v>179</v>
      </c>
      <c r="L187" s="133" t="s">
        <v>44</v>
      </c>
      <c r="M187" s="296"/>
      <c r="N187" s="624"/>
    </row>
    <row r="188" spans="1:14" s="2" customFormat="1" ht="15" customHeight="1" x14ac:dyDescent="0.35">
      <c r="A188" s="132">
        <v>45548</v>
      </c>
      <c r="B188" s="284" t="s">
        <v>347</v>
      </c>
      <c r="C188" s="284" t="s">
        <v>348</v>
      </c>
      <c r="D188" s="418" t="s">
        <v>78</v>
      </c>
      <c r="E188" s="129">
        <v>150000</v>
      </c>
      <c r="F188" s="276">
        <v>3697</v>
      </c>
      <c r="G188" s="255">
        <f t="shared" si="1"/>
        <v>40.573437922639975</v>
      </c>
      <c r="H188" s="143" t="s">
        <v>41</v>
      </c>
      <c r="I188" s="134" t="s">
        <v>43</v>
      </c>
      <c r="J188" s="293" t="s">
        <v>606</v>
      </c>
      <c r="K188" s="779" t="s">
        <v>179</v>
      </c>
      <c r="L188" s="133" t="s">
        <v>44</v>
      </c>
      <c r="M188" s="296"/>
      <c r="N188" s="624"/>
    </row>
    <row r="189" spans="1:14" s="2" customFormat="1" ht="15" customHeight="1" x14ac:dyDescent="0.35">
      <c r="A189" s="132">
        <v>45548</v>
      </c>
      <c r="B189" s="133" t="s">
        <v>351</v>
      </c>
      <c r="C189" s="133" t="s">
        <v>118</v>
      </c>
      <c r="D189" s="134" t="s">
        <v>78</v>
      </c>
      <c r="E189" s="129">
        <v>30000</v>
      </c>
      <c r="F189" s="276">
        <v>3697</v>
      </c>
      <c r="G189" s="255">
        <f t="shared" si="1"/>
        <v>8.1146875845279958</v>
      </c>
      <c r="H189" s="143" t="s">
        <v>158</v>
      </c>
      <c r="I189" s="134" t="s">
        <v>43</v>
      </c>
      <c r="J189" s="127" t="s">
        <v>597</v>
      </c>
      <c r="K189" s="779" t="s">
        <v>179</v>
      </c>
      <c r="L189" s="133" t="s">
        <v>44</v>
      </c>
      <c r="M189" s="296"/>
      <c r="N189" s="624"/>
    </row>
    <row r="190" spans="1:14" s="2" customFormat="1" ht="15" customHeight="1" x14ac:dyDescent="0.35">
      <c r="A190" s="132">
        <v>45549</v>
      </c>
      <c r="B190" s="133" t="s">
        <v>111</v>
      </c>
      <c r="C190" s="133" t="s">
        <v>112</v>
      </c>
      <c r="D190" s="134" t="s">
        <v>119</v>
      </c>
      <c r="E190" s="137">
        <v>8000</v>
      </c>
      <c r="F190" s="276">
        <v>3697</v>
      </c>
      <c r="G190" s="255">
        <f t="shared" si="1"/>
        <v>2.1639166892074657</v>
      </c>
      <c r="H190" s="143" t="s">
        <v>125</v>
      </c>
      <c r="I190" s="134" t="s">
        <v>43</v>
      </c>
      <c r="J190" s="293" t="s">
        <v>376</v>
      </c>
      <c r="K190" s="779" t="s">
        <v>179</v>
      </c>
      <c r="L190" s="133" t="s">
        <v>44</v>
      </c>
      <c r="M190" s="296"/>
      <c r="N190" s="624"/>
    </row>
    <row r="191" spans="1:14" s="2" customFormat="1" ht="15" customHeight="1" x14ac:dyDescent="0.35">
      <c r="A191" s="132">
        <v>45549</v>
      </c>
      <c r="B191" s="133" t="s">
        <v>111</v>
      </c>
      <c r="C191" s="133" t="s">
        <v>112</v>
      </c>
      <c r="D191" s="134" t="s">
        <v>119</v>
      </c>
      <c r="E191" s="137">
        <v>40000</v>
      </c>
      <c r="F191" s="276">
        <v>3697</v>
      </c>
      <c r="G191" s="255">
        <f t="shared" si="1"/>
        <v>10.819583446037328</v>
      </c>
      <c r="H191" s="143" t="s">
        <v>125</v>
      </c>
      <c r="I191" s="134" t="s">
        <v>43</v>
      </c>
      <c r="J191" s="293" t="s">
        <v>617</v>
      </c>
      <c r="K191" s="779" t="s">
        <v>179</v>
      </c>
      <c r="L191" s="133" t="s">
        <v>44</v>
      </c>
      <c r="M191" s="296"/>
      <c r="N191" s="624"/>
    </row>
    <row r="192" spans="1:14" s="2" customFormat="1" ht="15" customHeight="1" x14ac:dyDescent="0.35">
      <c r="A192" s="132">
        <v>45549</v>
      </c>
      <c r="B192" s="133" t="s">
        <v>111</v>
      </c>
      <c r="C192" s="133" t="s">
        <v>112</v>
      </c>
      <c r="D192" s="134" t="s">
        <v>119</v>
      </c>
      <c r="E192" s="137">
        <v>2000</v>
      </c>
      <c r="F192" s="276">
        <v>3697</v>
      </c>
      <c r="G192" s="255">
        <f t="shared" si="1"/>
        <v>0.54097917230186643</v>
      </c>
      <c r="H192" s="143" t="s">
        <v>125</v>
      </c>
      <c r="I192" s="134" t="s">
        <v>43</v>
      </c>
      <c r="J192" s="293" t="s">
        <v>376</v>
      </c>
      <c r="K192" s="779" t="s">
        <v>179</v>
      </c>
      <c r="L192" s="133" t="s">
        <v>44</v>
      </c>
      <c r="M192" s="296"/>
      <c r="N192" s="624"/>
    </row>
    <row r="193" spans="1:14" s="2" customFormat="1" ht="15" customHeight="1" x14ac:dyDescent="0.35">
      <c r="A193" s="132">
        <v>45549</v>
      </c>
      <c r="B193" s="133" t="s">
        <v>616</v>
      </c>
      <c r="C193" s="133" t="s">
        <v>112</v>
      </c>
      <c r="D193" s="134" t="s">
        <v>119</v>
      </c>
      <c r="E193" s="137">
        <v>60000</v>
      </c>
      <c r="F193" s="276">
        <v>3697</v>
      </c>
      <c r="G193" s="255">
        <f t="shared" si="1"/>
        <v>16.229375169055992</v>
      </c>
      <c r="H193" s="143" t="s">
        <v>125</v>
      </c>
      <c r="I193" s="134" t="s">
        <v>43</v>
      </c>
      <c r="J193" s="293" t="s">
        <v>618</v>
      </c>
      <c r="K193" s="779" t="s">
        <v>179</v>
      </c>
      <c r="L193" s="133" t="s">
        <v>44</v>
      </c>
      <c r="M193" s="296"/>
      <c r="N193" s="624"/>
    </row>
    <row r="194" spans="1:14" s="2" customFormat="1" ht="15" customHeight="1" x14ac:dyDescent="0.35">
      <c r="A194" s="132">
        <v>45549</v>
      </c>
      <c r="B194" s="133" t="s">
        <v>609</v>
      </c>
      <c r="C194" s="133" t="s">
        <v>150</v>
      </c>
      <c r="D194" s="134" t="s">
        <v>119</v>
      </c>
      <c r="E194" s="137">
        <v>6000</v>
      </c>
      <c r="F194" s="276">
        <v>3697</v>
      </c>
      <c r="G194" s="255">
        <f t="shared" si="1"/>
        <v>1.6229375169055991</v>
      </c>
      <c r="H194" s="143" t="s">
        <v>125</v>
      </c>
      <c r="I194" s="134" t="s">
        <v>43</v>
      </c>
      <c r="J194" s="293" t="s">
        <v>376</v>
      </c>
      <c r="K194" s="779" t="s">
        <v>179</v>
      </c>
      <c r="L194" s="133" t="s">
        <v>44</v>
      </c>
      <c r="M194" s="296"/>
      <c r="N194" s="624"/>
    </row>
    <row r="195" spans="1:14" s="2" customFormat="1" ht="15" customHeight="1" x14ac:dyDescent="0.35">
      <c r="A195" s="132">
        <v>45549</v>
      </c>
      <c r="B195" s="133" t="s">
        <v>612</v>
      </c>
      <c r="C195" s="133" t="s">
        <v>150</v>
      </c>
      <c r="D195" s="134" t="s">
        <v>119</v>
      </c>
      <c r="E195" s="137">
        <v>10000</v>
      </c>
      <c r="F195" s="276">
        <v>3697</v>
      </c>
      <c r="G195" s="255">
        <f t="shared" si="1"/>
        <v>2.7048958615093319</v>
      </c>
      <c r="H195" s="143" t="s">
        <v>125</v>
      </c>
      <c r="I195" s="134" t="s">
        <v>43</v>
      </c>
      <c r="J195" s="293" t="s">
        <v>376</v>
      </c>
      <c r="K195" s="779" t="s">
        <v>179</v>
      </c>
      <c r="L195" s="133" t="s">
        <v>44</v>
      </c>
      <c r="M195" s="296"/>
      <c r="N195" s="624"/>
    </row>
    <row r="196" spans="1:14" s="2" customFormat="1" ht="15" customHeight="1" x14ac:dyDescent="0.35">
      <c r="A196" s="132">
        <v>45549</v>
      </c>
      <c r="B196" s="133" t="s">
        <v>610</v>
      </c>
      <c r="C196" s="133" t="s">
        <v>150</v>
      </c>
      <c r="D196" s="134" t="s">
        <v>119</v>
      </c>
      <c r="E196" s="137">
        <v>20000</v>
      </c>
      <c r="F196" s="276">
        <v>3697</v>
      </c>
      <c r="G196" s="255">
        <f t="shared" si="1"/>
        <v>5.4097917230186638</v>
      </c>
      <c r="H196" s="143" t="s">
        <v>125</v>
      </c>
      <c r="I196" s="134" t="s">
        <v>43</v>
      </c>
      <c r="J196" s="293" t="s">
        <v>376</v>
      </c>
      <c r="K196" s="779" t="s">
        <v>179</v>
      </c>
      <c r="L196" s="133" t="s">
        <v>44</v>
      </c>
      <c r="M196" s="296"/>
      <c r="N196" s="624"/>
    </row>
    <row r="197" spans="1:14" s="2" customFormat="1" ht="15" customHeight="1" x14ac:dyDescent="0.35">
      <c r="A197" s="132">
        <v>45549</v>
      </c>
      <c r="B197" s="133" t="s">
        <v>611</v>
      </c>
      <c r="C197" s="133" t="s">
        <v>150</v>
      </c>
      <c r="D197" s="134" t="s">
        <v>119</v>
      </c>
      <c r="E197" s="137">
        <v>14000</v>
      </c>
      <c r="F197" s="276">
        <v>3697</v>
      </c>
      <c r="G197" s="255">
        <f t="shared" si="1"/>
        <v>3.7868542061130648</v>
      </c>
      <c r="H197" s="143" t="s">
        <v>125</v>
      </c>
      <c r="I197" s="134" t="s">
        <v>43</v>
      </c>
      <c r="J197" s="293" t="s">
        <v>625</v>
      </c>
      <c r="K197" s="779" t="s">
        <v>179</v>
      </c>
      <c r="L197" s="133" t="s">
        <v>44</v>
      </c>
      <c r="M197" s="296"/>
      <c r="N197" s="624"/>
    </row>
    <row r="198" spans="1:14" s="2" customFormat="1" ht="15" customHeight="1" x14ac:dyDescent="0.35">
      <c r="A198" s="132">
        <v>45549</v>
      </c>
      <c r="B198" s="284" t="s">
        <v>352</v>
      </c>
      <c r="C198" s="284" t="s">
        <v>325</v>
      </c>
      <c r="D198" s="418" t="s">
        <v>78</v>
      </c>
      <c r="E198" s="129">
        <v>60000</v>
      </c>
      <c r="F198" s="276">
        <v>3697</v>
      </c>
      <c r="G198" s="255">
        <f t="shared" si="1"/>
        <v>16.229375169055992</v>
      </c>
      <c r="H198" s="143" t="s">
        <v>41</v>
      </c>
      <c r="I198" s="134" t="s">
        <v>43</v>
      </c>
      <c r="J198" s="127" t="s">
        <v>620</v>
      </c>
      <c r="K198" s="779" t="s">
        <v>179</v>
      </c>
      <c r="L198" s="133" t="s">
        <v>44</v>
      </c>
      <c r="M198" s="296"/>
      <c r="N198" s="277"/>
    </row>
    <row r="199" spans="1:14" s="2" customFormat="1" ht="15" customHeight="1" x14ac:dyDescent="0.35">
      <c r="A199" s="132">
        <v>45549</v>
      </c>
      <c r="B199" s="284" t="s">
        <v>388</v>
      </c>
      <c r="C199" s="284" t="s">
        <v>348</v>
      </c>
      <c r="D199" s="418" t="s">
        <v>78</v>
      </c>
      <c r="E199" s="129">
        <v>20000</v>
      </c>
      <c r="F199" s="276">
        <v>3697</v>
      </c>
      <c r="G199" s="255">
        <f t="shared" si="1"/>
        <v>5.4097917230186638</v>
      </c>
      <c r="H199" s="143" t="s">
        <v>41</v>
      </c>
      <c r="I199" s="134" t="s">
        <v>43</v>
      </c>
      <c r="J199" s="831" t="s">
        <v>621</v>
      </c>
      <c r="K199" s="779" t="s">
        <v>179</v>
      </c>
      <c r="L199" s="133" t="s">
        <v>44</v>
      </c>
      <c r="M199" s="296"/>
      <c r="N199" s="277"/>
    </row>
    <row r="200" spans="1:14" s="2" customFormat="1" ht="15" customHeight="1" x14ac:dyDescent="0.35">
      <c r="A200" s="132">
        <v>45549</v>
      </c>
      <c r="B200" s="284" t="s">
        <v>283</v>
      </c>
      <c r="C200" s="284" t="s">
        <v>283</v>
      </c>
      <c r="D200" s="418" t="s">
        <v>78</v>
      </c>
      <c r="E200" s="129">
        <v>3300</v>
      </c>
      <c r="F200" s="276">
        <v>3697</v>
      </c>
      <c r="G200" s="255">
        <f t="shared" si="1"/>
        <v>0.89261563429807955</v>
      </c>
      <c r="H200" s="143" t="s">
        <v>41</v>
      </c>
      <c r="I200" s="134" t="s">
        <v>43</v>
      </c>
      <c r="J200" s="831" t="s">
        <v>622</v>
      </c>
      <c r="K200" s="779" t="s">
        <v>179</v>
      </c>
      <c r="L200" s="133" t="s">
        <v>44</v>
      </c>
      <c r="M200" s="296"/>
      <c r="N200" s="277"/>
    </row>
    <row r="201" spans="1:14" s="2" customFormat="1" ht="15" customHeight="1" x14ac:dyDescent="0.35">
      <c r="A201" s="132">
        <v>45549</v>
      </c>
      <c r="B201" s="284" t="s">
        <v>389</v>
      </c>
      <c r="C201" s="284" t="s">
        <v>325</v>
      </c>
      <c r="D201" s="418" t="s">
        <v>78</v>
      </c>
      <c r="E201" s="129">
        <v>90200</v>
      </c>
      <c r="F201" s="276">
        <v>3697</v>
      </c>
      <c r="G201" s="255">
        <f t="shared" si="1"/>
        <v>24.398160670814175</v>
      </c>
      <c r="H201" s="143" t="s">
        <v>41</v>
      </c>
      <c r="I201" s="134" t="s">
        <v>43</v>
      </c>
      <c r="J201" s="831" t="s">
        <v>622</v>
      </c>
      <c r="K201" s="779" t="s">
        <v>179</v>
      </c>
      <c r="L201" s="133" t="s">
        <v>44</v>
      </c>
      <c r="M201" s="296"/>
      <c r="N201" s="277"/>
    </row>
    <row r="202" spans="1:14" s="2" customFormat="1" ht="15" customHeight="1" x14ac:dyDescent="0.35">
      <c r="A202" s="132">
        <v>45550</v>
      </c>
      <c r="B202" s="133" t="s">
        <v>111</v>
      </c>
      <c r="C202" s="133" t="s">
        <v>112</v>
      </c>
      <c r="D202" s="134" t="s">
        <v>119</v>
      </c>
      <c r="E202" s="137">
        <v>2000</v>
      </c>
      <c r="F202" s="276">
        <v>3697</v>
      </c>
      <c r="G202" s="255">
        <f t="shared" si="1"/>
        <v>0.54097917230186643</v>
      </c>
      <c r="H202" s="143" t="s">
        <v>125</v>
      </c>
      <c r="I202" s="134" t="s">
        <v>43</v>
      </c>
      <c r="J202" s="293" t="s">
        <v>376</v>
      </c>
      <c r="K202" s="779" t="s">
        <v>179</v>
      </c>
      <c r="L202" s="133" t="s">
        <v>44</v>
      </c>
      <c r="M202" s="296"/>
      <c r="N202" s="277"/>
    </row>
    <row r="203" spans="1:14" s="2" customFormat="1" ht="15" customHeight="1" x14ac:dyDescent="0.35">
      <c r="A203" s="132">
        <v>45550</v>
      </c>
      <c r="B203" s="133" t="s">
        <v>111</v>
      </c>
      <c r="C203" s="133" t="s">
        <v>112</v>
      </c>
      <c r="D203" s="134" t="s">
        <v>119</v>
      </c>
      <c r="E203" s="137">
        <v>20000</v>
      </c>
      <c r="F203" s="276">
        <v>3697</v>
      </c>
      <c r="G203" s="255">
        <f t="shared" si="1"/>
        <v>5.4097917230186638</v>
      </c>
      <c r="H203" s="143" t="s">
        <v>125</v>
      </c>
      <c r="I203" s="134" t="s">
        <v>43</v>
      </c>
      <c r="J203" s="293" t="s">
        <v>376</v>
      </c>
      <c r="K203" s="779" t="s">
        <v>179</v>
      </c>
      <c r="L203" s="133" t="s">
        <v>44</v>
      </c>
      <c r="M203" s="296"/>
      <c r="N203" s="277"/>
    </row>
    <row r="204" spans="1:14" s="2" customFormat="1" ht="15" customHeight="1" x14ac:dyDescent="0.35">
      <c r="A204" s="132">
        <v>45550</v>
      </c>
      <c r="B204" s="133" t="s">
        <v>111</v>
      </c>
      <c r="C204" s="133" t="s">
        <v>112</v>
      </c>
      <c r="D204" s="134" t="s">
        <v>119</v>
      </c>
      <c r="E204" s="137">
        <v>10000</v>
      </c>
      <c r="F204" s="276">
        <v>3697</v>
      </c>
      <c r="G204" s="255">
        <f t="shared" si="1"/>
        <v>2.7048958615093319</v>
      </c>
      <c r="H204" s="143" t="s">
        <v>125</v>
      </c>
      <c r="I204" s="134" t="s">
        <v>43</v>
      </c>
      <c r="J204" s="293" t="s">
        <v>376</v>
      </c>
      <c r="K204" s="779" t="s">
        <v>179</v>
      </c>
      <c r="L204" s="133" t="s">
        <v>44</v>
      </c>
      <c r="M204" s="296"/>
      <c r="N204" s="277"/>
    </row>
    <row r="205" spans="1:14" s="2" customFormat="1" ht="15" customHeight="1" x14ac:dyDescent="0.35">
      <c r="A205" s="132">
        <v>45550</v>
      </c>
      <c r="B205" s="133" t="s">
        <v>111</v>
      </c>
      <c r="C205" s="133" t="s">
        <v>112</v>
      </c>
      <c r="D205" s="134" t="s">
        <v>119</v>
      </c>
      <c r="E205" s="137">
        <v>20000</v>
      </c>
      <c r="F205" s="276">
        <v>3697</v>
      </c>
      <c r="G205" s="255">
        <f t="shared" si="1"/>
        <v>5.4097917230186638</v>
      </c>
      <c r="H205" s="143" t="s">
        <v>125</v>
      </c>
      <c r="I205" s="134" t="s">
        <v>43</v>
      </c>
      <c r="J205" s="293" t="s">
        <v>376</v>
      </c>
      <c r="K205" s="779" t="s">
        <v>179</v>
      </c>
      <c r="L205" s="133" t="s">
        <v>44</v>
      </c>
      <c r="M205" s="296"/>
      <c r="N205" s="277"/>
    </row>
    <row r="206" spans="1:14" s="2" customFormat="1" ht="15" customHeight="1" x14ac:dyDescent="0.35">
      <c r="A206" s="132">
        <v>45550</v>
      </c>
      <c r="B206" s="133" t="s">
        <v>111</v>
      </c>
      <c r="C206" s="133" t="s">
        <v>112</v>
      </c>
      <c r="D206" s="134" t="s">
        <v>119</v>
      </c>
      <c r="E206" s="137">
        <v>60000</v>
      </c>
      <c r="F206" s="276">
        <v>3697</v>
      </c>
      <c r="G206" s="255">
        <f t="shared" si="1"/>
        <v>16.229375169055992</v>
      </c>
      <c r="H206" s="143" t="s">
        <v>125</v>
      </c>
      <c r="I206" s="134" t="s">
        <v>43</v>
      </c>
      <c r="J206" s="293" t="s">
        <v>634</v>
      </c>
      <c r="K206" s="779" t="s">
        <v>179</v>
      </c>
      <c r="L206" s="133" t="s">
        <v>44</v>
      </c>
      <c r="M206" s="296"/>
      <c r="N206" s="277"/>
    </row>
    <row r="207" spans="1:14" s="2" customFormat="1" ht="15" customHeight="1" x14ac:dyDescent="0.35">
      <c r="A207" s="132">
        <v>45550</v>
      </c>
      <c r="B207" s="133" t="s">
        <v>111</v>
      </c>
      <c r="C207" s="133" t="s">
        <v>112</v>
      </c>
      <c r="D207" s="134" t="s">
        <v>119</v>
      </c>
      <c r="E207" s="137">
        <v>40000</v>
      </c>
      <c r="F207" s="276">
        <v>3697</v>
      </c>
      <c r="G207" s="255">
        <f t="shared" si="1"/>
        <v>10.819583446037328</v>
      </c>
      <c r="H207" s="143" t="s">
        <v>125</v>
      </c>
      <c r="I207" s="134" t="s">
        <v>43</v>
      </c>
      <c r="J207" s="293" t="s">
        <v>376</v>
      </c>
      <c r="K207" s="779" t="s">
        <v>179</v>
      </c>
      <c r="L207" s="133" t="s">
        <v>44</v>
      </c>
      <c r="M207" s="296"/>
      <c r="N207" s="277"/>
    </row>
    <row r="208" spans="1:14" s="2" customFormat="1" ht="15" customHeight="1" x14ac:dyDescent="0.35">
      <c r="A208" s="132">
        <v>45550</v>
      </c>
      <c r="B208" s="133" t="s">
        <v>111</v>
      </c>
      <c r="C208" s="133" t="s">
        <v>112</v>
      </c>
      <c r="D208" s="134" t="s">
        <v>119</v>
      </c>
      <c r="E208" s="137">
        <v>8000</v>
      </c>
      <c r="F208" s="276">
        <v>3697</v>
      </c>
      <c r="G208" s="255">
        <f t="shared" si="1"/>
        <v>2.1639166892074657</v>
      </c>
      <c r="H208" s="143" t="s">
        <v>125</v>
      </c>
      <c r="I208" s="134" t="s">
        <v>43</v>
      </c>
      <c r="J208" s="293" t="s">
        <v>376</v>
      </c>
      <c r="K208" s="779" t="s">
        <v>179</v>
      </c>
      <c r="L208" s="133" t="s">
        <v>44</v>
      </c>
      <c r="M208" s="296"/>
      <c r="N208" s="277"/>
    </row>
    <row r="209" spans="1:14" s="2" customFormat="1" ht="15" customHeight="1" x14ac:dyDescent="0.35">
      <c r="A209" s="132">
        <v>45550</v>
      </c>
      <c r="B209" s="133" t="s">
        <v>124</v>
      </c>
      <c r="C209" s="133" t="s">
        <v>124</v>
      </c>
      <c r="D209" s="134" t="s">
        <v>119</v>
      </c>
      <c r="E209" s="137">
        <v>15000</v>
      </c>
      <c r="F209" s="276">
        <v>3697</v>
      </c>
      <c r="G209" s="255">
        <f t="shared" si="1"/>
        <v>4.0573437922639979</v>
      </c>
      <c r="H209" s="143" t="s">
        <v>125</v>
      </c>
      <c r="I209" s="134" t="s">
        <v>43</v>
      </c>
      <c r="J209" s="293" t="s">
        <v>376</v>
      </c>
      <c r="K209" s="779" t="s">
        <v>179</v>
      </c>
      <c r="L209" s="133" t="s">
        <v>44</v>
      </c>
      <c r="M209" s="296"/>
      <c r="N209" s="277"/>
    </row>
    <row r="210" spans="1:14" s="2" customFormat="1" ht="15" customHeight="1" x14ac:dyDescent="0.35">
      <c r="A210" s="132">
        <v>45550</v>
      </c>
      <c r="B210" s="133" t="s">
        <v>124</v>
      </c>
      <c r="C210" s="133" t="s">
        <v>124</v>
      </c>
      <c r="D210" s="134" t="s">
        <v>119</v>
      </c>
      <c r="E210" s="137">
        <v>5000</v>
      </c>
      <c r="F210" s="276">
        <v>3697</v>
      </c>
      <c r="G210" s="255">
        <f t="shared" si="1"/>
        <v>1.352447930754666</v>
      </c>
      <c r="H210" s="143" t="s">
        <v>125</v>
      </c>
      <c r="I210" s="134" t="s">
        <v>43</v>
      </c>
      <c r="J210" s="293" t="s">
        <v>376</v>
      </c>
      <c r="K210" s="779" t="s">
        <v>179</v>
      </c>
      <c r="L210" s="133" t="s">
        <v>44</v>
      </c>
      <c r="M210" s="296"/>
      <c r="N210" s="277"/>
    </row>
    <row r="211" spans="1:14" s="2" customFormat="1" ht="15" customHeight="1" x14ac:dyDescent="0.35">
      <c r="A211" s="132">
        <v>45550</v>
      </c>
      <c r="B211" s="133" t="s">
        <v>626</v>
      </c>
      <c r="C211" s="133" t="s">
        <v>150</v>
      </c>
      <c r="D211" s="134" t="s">
        <v>119</v>
      </c>
      <c r="E211" s="137">
        <v>15000</v>
      </c>
      <c r="F211" s="276">
        <v>3697</v>
      </c>
      <c r="G211" s="255">
        <f t="shared" si="1"/>
        <v>4.0573437922639979</v>
      </c>
      <c r="H211" s="143" t="s">
        <v>125</v>
      </c>
      <c r="I211" s="134" t="s">
        <v>43</v>
      </c>
      <c r="J211" s="293" t="s">
        <v>376</v>
      </c>
      <c r="K211" s="779" t="s">
        <v>179</v>
      </c>
      <c r="L211" s="133" t="s">
        <v>44</v>
      </c>
      <c r="M211" s="296"/>
      <c r="N211" s="277"/>
    </row>
    <row r="212" spans="1:14" s="2" customFormat="1" ht="15" customHeight="1" x14ac:dyDescent="0.35">
      <c r="A212" s="132">
        <v>45550</v>
      </c>
      <c r="B212" s="133" t="s">
        <v>610</v>
      </c>
      <c r="C212" s="133" t="s">
        <v>150</v>
      </c>
      <c r="D212" s="134" t="s">
        <v>119</v>
      </c>
      <c r="E212" s="137">
        <v>28000</v>
      </c>
      <c r="F212" s="276">
        <v>3697</v>
      </c>
      <c r="G212" s="255">
        <f t="shared" si="1"/>
        <v>7.5737084122261296</v>
      </c>
      <c r="H212" s="143" t="s">
        <v>125</v>
      </c>
      <c r="I212" s="134" t="s">
        <v>43</v>
      </c>
      <c r="J212" s="293" t="s">
        <v>376</v>
      </c>
      <c r="K212" s="779" t="s">
        <v>179</v>
      </c>
      <c r="L212" s="133" t="s">
        <v>44</v>
      </c>
      <c r="M212" s="296"/>
      <c r="N212" s="277"/>
    </row>
    <row r="213" spans="1:14" s="2" customFormat="1" ht="15" customHeight="1" x14ac:dyDescent="0.35">
      <c r="A213" s="132">
        <v>45550</v>
      </c>
      <c r="B213" s="133" t="s">
        <v>609</v>
      </c>
      <c r="C213" s="133" t="s">
        <v>150</v>
      </c>
      <c r="D213" s="134" t="s">
        <v>119</v>
      </c>
      <c r="E213" s="137">
        <v>6000</v>
      </c>
      <c r="F213" s="276">
        <v>3697</v>
      </c>
      <c r="G213" s="255">
        <f t="shared" si="1"/>
        <v>1.6229375169055991</v>
      </c>
      <c r="H213" s="143" t="s">
        <v>125</v>
      </c>
      <c r="I213" s="134" t="s">
        <v>43</v>
      </c>
      <c r="J213" s="293" t="s">
        <v>376</v>
      </c>
      <c r="K213" s="779" t="s">
        <v>179</v>
      </c>
      <c r="L213" s="133" t="s">
        <v>44</v>
      </c>
      <c r="M213" s="296"/>
      <c r="N213" s="277"/>
    </row>
    <row r="214" spans="1:14" s="2" customFormat="1" ht="15" customHeight="1" x14ac:dyDescent="0.35">
      <c r="A214" s="132">
        <v>45551</v>
      </c>
      <c r="B214" s="133" t="s">
        <v>111</v>
      </c>
      <c r="C214" s="133" t="s">
        <v>112</v>
      </c>
      <c r="D214" s="134" t="s">
        <v>119</v>
      </c>
      <c r="E214" s="137">
        <v>3000</v>
      </c>
      <c r="F214" s="276">
        <v>3697</v>
      </c>
      <c r="G214" s="255">
        <f t="shared" si="1"/>
        <v>0.81146875845279953</v>
      </c>
      <c r="H214" s="143" t="s">
        <v>125</v>
      </c>
      <c r="I214" s="134" t="s">
        <v>43</v>
      </c>
      <c r="J214" s="293" t="s">
        <v>376</v>
      </c>
      <c r="K214" s="779" t="s">
        <v>179</v>
      </c>
      <c r="L214" s="133" t="s">
        <v>44</v>
      </c>
      <c r="M214" s="296"/>
      <c r="N214" s="277"/>
    </row>
    <row r="215" spans="1:14" s="2" customFormat="1" ht="15" customHeight="1" x14ac:dyDescent="0.35">
      <c r="A215" s="132">
        <v>45551</v>
      </c>
      <c r="B215" s="133" t="s">
        <v>636</v>
      </c>
      <c r="C215" s="133" t="s">
        <v>112</v>
      </c>
      <c r="D215" s="134" t="s">
        <v>119</v>
      </c>
      <c r="E215" s="137">
        <v>40000</v>
      </c>
      <c r="F215" s="276">
        <v>3697</v>
      </c>
      <c r="G215" s="255">
        <f t="shared" si="1"/>
        <v>10.819583446037328</v>
      </c>
      <c r="H215" s="143" t="s">
        <v>125</v>
      </c>
      <c r="I215" s="134" t="s">
        <v>43</v>
      </c>
      <c r="J215" s="293" t="s">
        <v>591</v>
      </c>
      <c r="K215" s="779" t="s">
        <v>179</v>
      </c>
      <c r="L215" s="133" t="s">
        <v>44</v>
      </c>
      <c r="M215" s="296"/>
      <c r="N215" s="277"/>
    </row>
    <row r="216" spans="1:14" s="2" customFormat="1" ht="15" customHeight="1" x14ac:dyDescent="0.35">
      <c r="A216" s="132">
        <v>45551</v>
      </c>
      <c r="B216" s="133" t="s">
        <v>111</v>
      </c>
      <c r="C216" s="133" t="s">
        <v>112</v>
      </c>
      <c r="D216" s="134" t="s">
        <v>119</v>
      </c>
      <c r="E216" s="137">
        <v>15000</v>
      </c>
      <c r="F216" s="276">
        <v>3697</v>
      </c>
      <c r="G216" s="255">
        <f t="shared" si="1"/>
        <v>4.0573437922639979</v>
      </c>
      <c r="H216" s="143" t="s">
        <v>125</v>
      </c>
      <c r="I216" s="134" t="s">
        <v>43</v>
      </c>
      <c r="J216" s="293" t="s">
        <v>376</v>
      </c>
      <c r="K216" s="779" t="s">
        <v>179</v>
      </c>
      <c r="L216" s="133" t="s">
        <v>44</v>
      </c>
      <c r="M216" s="296"/>
      <c r="N216" s="277"/>
    </row>
    <row r="217" spans="1:14" s="2" customFormat="1" ht="15" customHeight="1" x14ac:dyDescent="0.35">
      <c r="A217" s="132">
        <v>45551</v>
      </c>
      <c r="B217" s="133" t="s">
        <v>111</v>
      </c>
      <c r="C217" s="133" t="s">
        <v>112</v>
      </c>
      <c r="D217" s="134" t="s">
        <v>119</v>
      </c>
      <c r="E217" s="137">
        <v>20000</v>
      </c>
      <c r="F217" s="276">
        <v>3697</v>
      </c>
      <c r="G217" s="255">
        <f t="shared" si="1"/>
        <v>5.4097917230186638</v>
      </c>
      <c r="H217" s="143" t="s">
        <v>125</v>
      </c>
      <c r="I217" s="134" t="s">
        <v>43</v>
      </c>
      <c r="J217" s="293" t="s">
        <v>376</v>
      </c>
      <c r="K217" s="779" t="s">
        <v>179</v>
      </c>
      <c r="L217" s="133" t="s">
        <v>44</v>
      </c>
      <c r="M217" s="296"/>
      <c r="N217" s="277"/>
    </row>
    <row r="218" spans="1:14" s="2" customFormat="1" ht="15" customHeight="1" x14ac:dyDescent="0.35">
      <c r="A218" s="132">
        <v>45551</v>
      </c>
      <c r="B218" s="133" t="s">
        <v>111</v>
      </c>
      <c r="C218" s="133" t="s">
        <v>112</v>
      </c>
      <c r="D218" s="134" t="s">
        <v>119</v>
      </c>
      <c r="E218" s="137">
        <v>5000</v>
      </c>
      <c r="F218" s="276">
        <v>3697</v>
      </c>
      <c r="G218" s="255">
        <f t="shared" si="1"/>
        <v>1.352447930754666</v>
      </c>
      <c r="H218" s="143" t="s">
        <v>125</v>
      </c>
      <c r="I218" s="134" t="s">
        <v>43</v>
      </c>
      <c r="J218" s="293" t="s">
        <v>376</v>
      </c>
      <c r="K218" s="779" t="s">
        <v>179</v>
      </c>
      <c r="L218" s="133" t="s">
        <v>44</v>
      </c>
      <c r="M218" s="296"/>
      <c r="N218" s="277"/>
    </row>
    <row r="219" spans="1:14" s="2" customFormat="1" ht="15" customHeight="1" x14ac:dyDescent="0.35">
      <c r="A219" s="132">
        <v>45551</v>
      </c>
      <c r="B219" s="133" t="s">
        <v>111</v>
      </c>
      <c r="C219" s="133" t="s">
        <v>112</v>
      </c>
      <c r="D219" s="134" t="s">
        <v>119</v>
      </c>
      <c r="E219" s="137">
        <v>25000</v>
      </c>
      <c r="F219" s="276">
        <v>3697</v>
      </c>
      <c r="G219" s="255">
        <f t="shared" si="1"/>
        <v>6.7622396537733298</v>
      </c>
      <c r="H219" s="143" t="s">
        <v>125</v>
      </c>
      <c r="I219" s="134" t="s">
        <v>43</v>
      </c>
      <c r="J219" s="293" t="s">
        <v>376</v>
      </c>
      <c r="K219" s="779" t="s">
        <v>179</v>
      </c>
      <c r="L219" s="133" t="s">
        <v>44</v>
      </c>
      <c r="M219" s="296"/>
      <c r="N219" s="277"/>
    </row>
    <row r="220" spans="1:14" s="2" customFormat="1" ht="15" customHeight="1" x14ac:dyDescent="0.35">
      <c r="A220" s="30">
        <v>45551</v>
      </c>
      <c r="B220" s="406" t="s">
        <v>111</v>
      </c>
      <c r="C220" s="14" t="s">
        <v>112</v>
      </c>
      <c r="D220" s="14" t="s">
        <v>110</v>
      </c>
      <c r="E220" s="629">
        <v>15000</v>
      </c>
      <c r="F220" s="276">
        <v>3697</v>
      </c>
      <c r="G220" s="255">
        <f t="shared" si="1"/>
        <v>4.0573437922639979</v>
      </c>
      <c r="H220" s="143" t="s">
        <v>174</v>
      </c>
      <c r="I220" s="134" t="s">
        <v>43</v>
      </c>
      <c r="J220" s="293" t="s">
        <v>336</v>
      </c>
      <c r="K220" s="779" t="s">
        <v>179</v>
      </c>
      <c r="L220" s="133" t="s">
        <v>44</v>
      </c>
      <c r="M220" s="296"/>
      <c r="N220" s="277"/>
    </row>
    <row r="221" spans="1:14" s="2" customFormat="1" ht="15" customHeight="1" x14ac:dyDescent="0.35">
      <c r="A221" s="30">
        <v>45551</v>
      </c>
      <c r="B221" s="406" t="s">
        <v>111</v>
      </c>
      <c r="C221" s="14" t="s">
        <v>112</v>
      </c>
      <c r="D221" s="14" t="s">
        <v>110</v>
      </c>
      <c r="E221" s="629">
        <v>10000</v>
      </c>
      <c r="F221" s="276">
        <v>3697</v>
      </c>
      <c r="G221" s="255">
        <f t="shared" si="1"/>
        <v>2.7048958615093319</v>
      </c>
      <c r="H221" s="143" t="s">
        <v>174</v>
      </c>
      <c r="I221" s="134" t="s">
        <v>43</v>
      </c>
      <c r="J221" s="293" t="s">
        <v>336</v>
      </c>
      <c r="K221" s="779" t="s">
        <v>179</v>
      </c>
      <c r="L221" s="133" t="s">
        <v>44</v>
      </c>
      <c r="M221" s="296"/>
      <c r="N221" s="277"/>
    </row>
    <row r="222" spans="1:14" s="2" customFormat="1" ht="15" customHeight="1" x14ac:dyDescent="0.35">
      <c r="A222" s="30">
        <v>45551</v>
      </c>
      <c r="B222" s="406" t="s">
        <v>111</v>
      </c>
      <c r="C222" s="14" t="s">
        <v>112</v>
      </c>
      <c r="D222" s="14" t="s">
        <v>110</v>
      </c>
      <c r="E222" s="629">
        <v>9000</v>
      </c>
      <c r="F222" s="276">
        <v>3697</v>
      </c>
      <c r="G222" s="255">
        <f t="shared" si="1"/>
        <v>2.4344062753583988</v>
      </c>
      <c r="H222" s="143" t="s">
        <v>174</v>
      </c>
      <c r="I222" s="134" t="s">
        <v>43</v>
      </c>
      <c r="J222" s="293" t="s">
        <v>336</v>
      </c>
      <c r="K222" s="779" t="s">
        <v>179</v>
      </c>
      <c r="L222" s="133" t="s">
        <v>44</v>
      </c>
      <c r="M222" s="296"/>
      <c r="N222" s="277"/>
    </row>
    <row r="223" spans="1:14" s="2" customFormat="1" ht="15" customHeight="1" x14ac:dyDescent="0.35">
      <c r="A223" s="30">
        <v>45551</v>
      </c>
      <c r="B223" s="406" t="s">
        <v>111</v>
      </c>
      <c r="C223" s="14" t="s">
        <v>112</v>
      </c>
      <c r="D223" s="14" t="s">
        <v>110</v>
      </c>
      <c r="E223" s="629">
        <v>15000</v>
      </c>
      <c r="F223" s="276">
        <v>3697</v>
      </c>
      <c r="G223" s="255">
        <f t="shared" si="1"/>
        <v>4.0573437922639979</v>
      </c>
      <c r="H223" s="143" t="s">
        <v>174</v>
      </c>
      <c r="I223" s="134" t="s">
        <v>43</v>
      </c>
      <c r="J223" s="293" t="s">
        <v>336</v>
      </c>
      <c r="K223" s="779" t="s">
        <v>179</v>
      </c>
      <c r="L223" s="133" t="s">
        <v>44</v>
      </c>
      <c r="M223" s="296"/>
      <c r="N223" s="277"/>
    </row>
    <row r="224" spans="1:14" s="2" customFormat="1" ht="15" customHeight="1" x14ac:dyDescent="0.35">
      <c r="A224" s="30">
        <v>45551</v>
      </c>
      <c r="B224" s="406" t="s">
        <v>111</v>
      </c>
      <c r="C224" s="14" t="s">
        <v>112</v>
      </c>
      <c r="D224" s="14" t="s">
        <v>110</v>
      </c>
      <c r="E224" s="629">
        <v>10000</v>
      </c>
      <c r="F224" s="276">
        <v>3697</v>
      </c>
      <c r="G224" s="255">
        <f t="shared" si="1"/>
        <v>2.7048958615093319</v>
      </c>
      <c r="H224" s="143" t="s">
        <v>174</v>
      </c>
      <c r="I224" s="134" t="s">
        <v>43</v>
      </c>
      <c r="J224" s="293" t="s">
        <v>336</v>
      </c>
      <c r="K224" s="779" t="s">
        <v>179</v>
      </c>
      <c r="L224" s="133" t="s">
        <v>44</v>
      </c>
      <c r="M224" s="296"/>
      <c r="N224" s="277"/>
    </row>
    <row r="225" spans="1:14" s="2" customFormat="1" ht="15" customHeight="1" x14ac:dyDescent="0.35">
      <c r="A225" s="132">
        <v>45551</v>
      </c>
      <c r="B225" s="284" t="s">
        <v>111</v>
      </c>
      <c r="C225" s="284" t="s">
        <v>112</v>
      </c>
      <c r="D225" s="418" t="s">
        <v>14</v>
      </c>
      <c r="E225" s="129">
        <v>10000</v>
      </c>
      <c r="F225" s="276">
        <v>3697</v>
      </c>
      <c r="G225" s="255">
        <f t="shared" si="1"/>
        <v>2.7048958615093319</v>
      </c>
      <c r="H225" s="143" t="s">
        <v>41</v>
      </c>
      <c r="I225" s="134" t="s">
        <v>43</v>
      </c>
      <c r="J225" s="685" t="s">
        <v>368</v>
      </c>
      <c r="K225" s="779" t="s">
        <v>179</v>
      </c>
      <c r="L225" s="133" t="s">
        <v>44</v>
      </c>
      <c r="M225" s="296"/>
      <c r="N225" s="277"/>
    </row>
    <row r="226" spans="1:14" s="2" customFormat="1" ht="15" customHeight="1" x14ac:dyDescent="0.35">
      <c r="A226" s="132">
        <v>45551</v>
      </c>
      <c r="B226" s="284" t="s">
        <v>111</v>
      </c>
      <c r="C226" s="284" t="s">
        <v>112</v>
      </c>
      <c r="D226" s="418" t="s">
        <v>14</v>
      </c>
      <c r="E226" s="129">
        <v>6000</v>
      </c>
      <c r="F226" s="276">
        <v>3697</v>
      </c>
      <c r="G226" s="255">
        <f t="shared" si="1"/>
        <v>1.6229375169055991</v>
      </c>
      <c r="H226" s="143" t="s">
        <v>41</v>
      </c>
      <c r="I226" s="134" t="s">
        <v>43</v>
      </c>
      <c r="J226" s="685" t="s">
        <v>368</v>
      </c>
      <c r="K226" s="779" t="s">
        <v>179</v>
      </c>
      <c r="L226" s="133" t="s">
        <v>44</v>
      </c>
      <c r="M226" s="296"/>
      <c r="N226" s="277"/>
    </row>
    <row r="227" spans="1:14" s="2" customFormat="1" ht="15" customHeight="1" x14ac:dyDescent="0.35">
      <c r="A227" s="132">
        <v>45551</v>
      </c>
      <c r="B227" s="284" t="s">
        <v>111</v>
      </c>
      <c r="C227" s="284" t="s">
        <v>112</v>
      </c>
      <c r="D227" s="418" t="s">
        <v>14</v>
      </c>
      <c r="E227" s="129">
        <v>7000</v>
      </c>
      <c r="F227" s="276">
        <v>3697</v>
      </c>
      <c r="G227" s="255">
        <f t="shared" si="1"/>
        <v>1.8934271030565324</v>
      </c>
      <c r="H227" s="143" t="s">
        <v>41</v>
      </c>
      <c r="I227" s="134" t="s">
        <v>43</v>
      </c>
      <c r="J227" s="685" t="s">
        <v>368</v>
      </c>
      <c r="K227" s="779" t="s">
        <v>179</v>
      </c>
      <c r="L227" s="133" t="s">
        <v>44</v>
      </c>
      <c r="M227" s="296"/>
      <c r="N227" s="277"/>
    </row>
    <row r="228" spans="1:14" s="2" customFormat="1" ht="15" customHeight="1" x14ac:dyDescent="0.35">
      <c r="A228" s="30">
        <v>45552</v>
      </c>
      <c r="B228" s="406" t="s">
        <v>111</v>
      </c>
      <c r="C228" s="14" t="s">
        <v>112</v>
      </c>
      <c r="D228" s="14" t="s">
        <v>110</v>
      </c>
      <c r="E228" s="629">
        <v>15000</v>
      </c>
      <c r="F228" s="276">
        <v>3697</v>
      </c>
      <c r="G228" s="255">
        <f t="shared" si="1"/>
        <v>4.0573437922639979</v>
      </c>
      <c r="H228" s="143" t="s">
        <v>174</v>
      </c>
      <c r="I228" s="134" t="s">
        <v>43</v>
      </c>
      <c r="J228" s="293" t="s">
        <v>349</v>
      </c>
      <c r="K228" s="779" t="s">
        <v>179</v>
      </c>
      <c r="L228" s="133" t="s">
        <v>44</v>
      </c>
      <c r="M228" s="296"/>
      <c r="N228" s="277"/>
    </row>
    <row r="229" spans="1:14" s="2" customFormat="1" ht="15" customHeight="1" x14ac:dyDescent="0.35">
      <c r="A229" s="30">
        <v>45552</v>
      </c>
      <c r="B229" s="406" t="s">
        <v>111</v>
      </c>
      <c r="C229" s="14" t="s">
        <v>112</v>
      </c>
      <c r="D229" s="14" t="s">
        <v>110</v>
      </c>
      <c r="E229" s="629">
        <v>19000</v>
      </c>
      <c r="F229" s="276">
        <v>3697</v>
      </c>
      <c r="G229" s="255">
        <f t="shared" si="1"/>
        <v>5.1393021368677303</v>
      </c>
      <c r="H229" s="143" t="s">
        <v>174</v>
      </c>
      <c r="I229" s="134" t="s">
        <v>43</v>
      </c>
      <c r="J229" s="293" t="s">
        <v>349</v>
      </c>
      <c r="K229" s="779" t="s">
        <v>179</v>
      </c>
      <c r="L229" s="133" t="s">
        <v>44</v>
      </c>
      <c r="M229" s="296"/>
      <c r="N229" s="277"/>
    </row>
    <row r="230" spans="1:14" s="2" customFormat="1" ht="15" customHeight="1" x14ac:dyDescent="0.35">
      <c r="A230" s="30">
        <v>45552</v>
      </c>
      <c r="B230" s="406" t="s">
        <v>111</v>
      </c>
      <c r="C230" s="14" t="s">
        <v>112</v>
      </c>
      <c r="D230" s="14" t="s">
        <v>110</v>
      </c>
      <c r="E230" s="629">
        <v>5000</v>
      </c>
      <c r="F230" s="276">
        <v>3697</v>
      </c>
      <c r="G230" s="255">
        <f t="shared" si="1"/>
        <v>1.352447930754666</v>
      </c>
      <c r="H230" s="143" t="s">
        <v>174</v>
      </c>
      <c r="I230" s="134" t="s">
        <v>43</v>
      </c>
      <c r="J230" s="293" t="s">
        <v>349</v>
      </c>
      <c r="K230" s="779" t="s">
        <v>179</v>
      </c>
      <c r="L230" s="133" t="s">
        <v>44</v>
      </c>
      <c r="M230" s="296"/>
      <c r="N230" s="277"/>
    </row>
    <row r="231" spans="1:14" s="2" customFormat="1" ht="15" customHeight="1" x14ac:dyDescent="0.35">
      <c r="A231" s="30">
        <v>45552</v>
      </c>
      <c r="B231" s="406" t="s">
        <v>111</v>
      </c>
      <c r="C231" s="14" t="s">
        <v>112</v>
      </c>
      <c r="D231" s="14" t="s">
        <v>110</v>
      </c>
      <c r="E231" s="629">
        <v>21000</v>
      </c>
      <c r="F231" s="276">
        <v>3697</v>
      </c>
      <c r="G231" s="255">
        <f t="shared" si="1"/>
        <v>5.6802813091695974</v>
      </c>
      <c r="H231" s="143" t="s">
        <v>174</v>
      </c>
      <c r="I231" s="134" t="s">
        <v>43</v>
      </c>
      <c r="J231" s="293" t="s">
        <v>349</v>
      </c>
      <c r="K231" s="779" t="s">
        <v>179</v>
      </c>
      <c r="L231" s="133" t="s">
        <v>44</v>
      </c>
      <c r="M231" s="296"/>
      <c r="N231" s="277"/>
    </row>
    <row r="232" spans="1:14" s="2" customFormat="1" ht="15" customHeight="1" x14ac:dyDescent="0.35">
      <c r="A232" s="30">
        <v>45552</v>
      </c>
      <c r="B232" s="406" t="s">
        <v>111</v>
      </c>
      <c r="C232" s="14" t="s">
        <v>112</v>
      </c>
      <c r="D232" s="14" t="s">
        <v>110</v>
      </c>
      <c r="E232" s="629">
        <v>8000</v>
      </c>
      <c r="F232" s="276">
        <v>3697</v>
      </c>
      <c r="G232" s="255">
        <f t="shared" si="1"/>
        <v>2.1639166892074657</v>
      </c>
      <c r="H232" s="143" t="s">
        <v>174</v>
      </c>
      <c r="I232" s="134" t="s">
        <v>43</v>
      </c>
      <c r="J232" s="293" t="s">
        <v>349</v>
      </c>
      <c r="K232" s="779" t="s">
        <v>179</v>
      </c>
      <c r="L232" s="133" t="s">
        <v>44</v>
      </c>
      <c r="M232" s="296"/>
      <c r="N232" s="277"/>
    </row>
    <row r="233" spans="1:14" s="2" customFormat="1" ht="15" customHeight="1" x14ac:dyDescent="0.35">
      <c r="A233" s="30">
        <v>45552</v>
      </c>
      <c r="B233" s="406" t="s">
        <v>111</v>
      </c>
      <c r="C233" s="14" t="s">
        <v>112</v>
      </c>
      <c r="D233" s="14" t="s">
        <v>110</v>
      </c>
      <c r="E233" s="629">
        <v>15000</v>
      </c>
      <c r="F233" s="276">
        <v>3697</v>
      </c>
      <c r="G233" s="255">
        <f t="shared" si="1"/>
        <v>4.0573437922639979</v>
      </c>
      <c r="H233" s="143" t="s">
        <v>174</v>
      </c>
      <c r="I233" s="134" t="s">
        <v>43</v>
      </c>
      <c r="J233" s="293" t="s">
        <v>349</v>
      </c>
      <c r="K233" s="779" t="s">
        <v>179</v>
      </c>
      <c r="L233" s="133" t="s">
        <v>44</v>
      </c>
      <c r="M233" s="296"/>
      <c r="N233" s="277"/>
    </row>
    <row r="234" spans="1:14" s="2" customFormat="1" ht="15" customHeight="1" x14ac:dyDescent="0.35">
      <c r="A234" s="132">
        <v>45552</v>
      </c>
      <c r="B234" s="79" t="s">
        <v>167</v>
      </c>
      <c r="C234" s="79" t="s">
        <v>113</v>
      </c>
      <c r="D234" s="139" t="s">
        <v>14</v>
      </c>
      <c r="E234" s="124">
        <v>50000</v>
      </c>
      <c r="F234" s="276">
        <v>3697</v>
      </c>
      <c r="G234" s="255">
        <f t="shared" si="1"/>
        <v>13.52447930754666</v>
      </c>
      <c r="H234" s="143" t="s">
        <v>41</v>
      </c>
      <c r="I234" s="134" t="s">
        <v>43</v>
      </c>
      <c r="J234" s="293" t="s">
        <v>640</v>
      </c>
      <c r="K234" s="779" t="s">
        <v>179</v>
      </c>
      <c r="L234" s="133" t="s">
        <v>44</v>
      </c>
      <c r="M234" s="719"/>
      <c r="N234" s="277"/>
    </row>
    <row r="235" spans="1:14" s="2" customFormat="1" ht="15" customHeight="1" x14ac:dyDescent="0.35">
      <c r="A235" s="132">
        <v>45552</v>
      </c>
      <c r="B235" s="79" t="s">
        <v>201</v>
      </c>
      <c r="C235" s="79" t="s">
        <v>113</v>
      </c>
      <c r="D235" s="139" t="s">
        <v>110</v>
      </c>
      <c r="E235" s="124">
        <v>20000</v>
      </c>
      <c r="F235" s="276">
        <v>3697</v>
      </c>
      <c r="G235" s="255">
        <f t="shared" si="1"/>
        <v>5.4097917230186638</v>
      </c>
      <c r="H235" s="143" t="s">
        <v>174</v>
      </c>
      <c r="I235" s="134" t="s">
        <v>43</v>
      </c>
      <c r="J235" s="293" t="s">
        <v>640</v>
      </c>
      <c r="K235" s="779" t="s">
        <v>179</v>
      </c>
      <c r="L235" s="133" t="s">
        <v>44</v>
      </c>
      <c r="M235" s="719"/>
      <c r="N235" s="277"/>
    </row>
    <row r="236" spans="1:14" s="2" customFormat="1" ht="15" customHeight="1" x14ac:dyDescent="0.35">
      <c r="A236" s="132">
        <v>45552</v>
      </c>
      <c r="B236" s="79" t="s">
        <v>202</v>
      </c>
      <c r="C236" s="79" t="s">
        <v>113</v>
      </c>
      <c r="D236" s="139" t="s">
        <v>119</v>
      </c>
      <c r="E236" s="124">
        <v>25000</v>
      </c>
      <c r="F236" s="276">
        <v>3697</v>
      </c>
      <c r="G236" s="255">
        <f t="shared" si="1"/>
        <v>6.7622396537733298</v>
      </c>
      <c r="H236" s="143" t="s">
        <v>125</v>
      </c>
      <c r="I236" s="134" t="s">
        <v>43</v>
      </c>
      <c r="J236" s="293" t="s">
        <v>640</v>
      </c>
      <c r="K236" s="779" t="s">
        <v>179</v>
      </c>
      <c r="L236" s="133" t="s">
        <v>44</v>
      </c>
      <c r="M236" s="719"/>
      <c r="N236" s="277"/>
    </row>
    <row r="237" spans="1:14" s="2" customFormat="1" ht="15" customHeight="1" x14ac:dyDescent="0.35">
      <c r="A237" s="132">
        <v>45552</v>
      </c>
      <c r="B237" s="79" t="s">
        <v>168</v>
      </c>
      <c r="C237" s="79" t="s">
        <v>113</v>
      </c>
      <c r="D237" s="139" t="s">
        <v>119</v>
      </c>
      <c r="E237" s="124">
        <v>25000</v>
      </c>
      <c r="F237" s="276">
        <v>3697</v>
      </c>
      <c r="G237" s="255">
        <f t="shared" ref="G237:G370" si="3">E237/F237</f>
        <v>6.7622396537733298</v>
      </c>
      <c r="H237" s="143" t="s">
        <v>151</v>
      </c>
      <c r="I237" s="134" t="s">
        <v>43</v>
      </c>
      <c r="J237" s="293" t="s">
        <v>640</v>
      </c>
      <c r="K237" s="779" t="s">
        <v>179</v>
      </c>
      <c r="L237" s="133" t="s">
        <v>44</v>
      </c>
      <c r="M237" s="293"/>
      <c r="N237" s="277"/>
    </row>
    <row r="238" spans="1:14" s="2" customFormat="1" ht="15" customHeight="1" x14ac:dyDescent="0.35">
      <c r="A238" s="132">
        <v>45552</v>
      </c>
      <c r="B238" s="284" t="s">
        <v>111</v>
      </c>
      <c r="C238" s="284" t="s">
        <v>112</v>
      </c>
      <c r="D238" s="418" t="s">
        <v>14</v>
      </c>
      <c r="E238" s="129">
        <v>7000</v>
      </c>
      <c r="F238" s="276">
        <v>3697</v>
      </c>
      <c r="G238" s="255">
        <f t="shared" si="3"/>
        <v>1.8934271030565324</v>
      </c>
      <c r="H238" s="143" t="s">
        <v>41</v>
      </c>
      <c r="I238" s="134" t="s">
        <v>43</v>
      </c>
      <c r="J238" s="685" t="s">
        <v>642</v>
      </c>
      <c r="K238" s="779" t="s">
        <v>179</v>
      </c>
      <c r="L238" s="133" t="s">
        <v>44</v>
      </c>
      <c r="M238" s="293"/>
      <c r="N238" s="277"/>
    </row>
    <row r="239" spans="1:14" s="2" customFormat="1" ht="15" customHeight="1" x14ac:dyDescent="0.35">
      <c r="A239" s="132">
        <v>45552</v>
      </c>
      <c r="B239" s="284" t="s">
        <v>111</v>
      </c>
      <c r="C239" s="284" t="s">
        <v>112</v>
      </c>
      <c r="D239" s="418" t="s">
        <v>14</v>
      </c>
      <c r="E239" s="129">
        <v>7000</v>
      </c>
      <c r="F239" s="276">
        <v>3697</v>
      </c>
      <c r="G239" s="255">
        <f t="shared" si="3"/>
        <v>1.8934271030565324</v>
      </c>
      <c r="H239" s="143" t="s">
        <v>41</v>
      </c>
      <c r="I239" s="134" t="s">
        <v>43</v>
      </c>
      <c r="J239" s="685" t="s">
        <v>642</v>
      </c>
      <c r="K239" s="779" t="s">
        <v>179</v>
      </c>
      <c r="L239" s="133" t="s">
        <v>44</v>
      </c>
      <c r="M239" s="293"/>
      <c r="N239" s="277"/>
    </row>
    <row r="240" spans="1:14" s="2" customFormat="1" ht="15" customHeight="1" x14ac:dyDescent="0.35">
      <c r="A240" s="654">
        <v>45552</v>
      </c>
      <c r="B240" s="406" t="s">
        <v>111</v>
      </c>
      <c r="C240" s="406" t="s">
        <v>112</v>
      </c>
      <c r="D240" s="655" t="s">
        <v>110</v>
      </c>
      <c r="E240" s="118">
        <v>25000</v>
      </c>
      <c r="F240" s="276">
        <v>3697</v>
      </c>
      <c r="G240" s="255">
        <f t="shared" si="3"/>
        <v>6.7622396537733298</v>
      </c>
      <c r="H240" s="143" t="s">
        <v>367</v>
      </c>
      <c r="I240" s="134" t="s">
        <v>43</v>
      </c>
      <c r="J240" s="293" t="s">
        <v>374</v>
      </c>
      <c r="K240" s="779" t="s">
        <v>179</v>
      </c>
      <c r="L240" s="133" t="s">
        <v>44</v>
      </c>
      <c r="M240" s="293"/>
      <c r="N240" s="277"/>
    </row>
    <row r="241" spans="1:14" s="2" customFormat="1" ht="15" customHeight="1" x14ac:dyDescent="0.35">
      <c r="A241" s="654">
        <v>45552</v>
      </c>
      <c r="B241" s="406" t="s">
        <v>111</v>
      </c>
      <c r="C241" s="406" t="s">
        <v>112</v>
      </c>
      <c r="D241" s="655" t="s">
        <v>110</v>
      </c>
      <c r="E241" s="118">
        <v>25000</v>
      </c>
      <c r="F241" s="276">
        <v>3697</v>
      </c>
      <c r="G241" s="255">
        <f t="shared" si="3"/>
        <v>6.7622396537733298</v>
      </c>
      <c r="H241" s="143" t="s">
        <v>367</v>
      </c>
      <c r="I241" s="134" t="s">
        <v>43</v>
      </c>
      <c r="J241" s="293" t="s">
        <v>374</v>
      </c>
      <c r="K241" s="779" t="s">
        <v>179</v>
      </c>
      <c r="L241" s="133" t="s">
        <v>44</v>
      </c>
      <c r="M241" s="293"/>
      <c r="N241" s="277"/>
    </row>
    <row r="242" spans="1:14" s="2" customFormat="1" ht="15" customHeight="1" x14ac:dyDescent="0.35">
      <c r="A242" s="654">
        <v>45552</v>
      </c>
      <c r="B242" s="406" t="s">
        <v>561</v>
      </c>
      <c r="C242" s="406" t="s">
        <v>115</v>
      </c>
      <c r="D242" s="876" t="s">
        <v>78</v>
      </c>
      <c r="E242" s="118">
        <v>1888000</v>
      </c>
      <c r="F242" s="276">
        <v>3697</v>
      </c>
      <c r="G242" s="255">
        <f t="shared" si="3"/>
        <v>510.68433865296186</v>
      </c>
      <c r="H242" s="143" t="s">
        <v>158</v>
      </c>
      <c r="I242" s="134" t="s">
        <v>43</v>
      </c>
      <c r="J242" s="293" t="s">
        <v>643</v>
      </c>
      <c r="K242" s="779" t="s">
        <v>179</v>
      </c>
      <c r="L242" s="133" t="s">
        <v>44</v>
      </c>
      <c r="M242" s="293"/>
      <c r="N242" s="277"/>
    </row>
    <row r="243" spans="1:14" s="2" customFormat="1" ht="15" customHeight="1" x14ac:dyDescent="0.35">
      <c r="A243" s="654">
        <v>45552</v>
      </c>
      <c r="B243" s="406" t="s">
        <v>562</v>
      </c>
      <c r="C243" s="406" t="s">
        <v>118</v>
      </c>
      <c r="D243" s="876" t="s">
        <v>78</v>
      </c>
      <c r="E243" s="118">
        <v>3000</v>
      </c>
      <c r="F243" s="276">
        <v>3697</v>
      </c>
      <c r="G243" s="255">
        <f t="shared" si="3"/>
        <v>0.81146875845279953</v>
      </c>
      <c r="H243" s="143" t="s">
        <v>158</v>
      </c>
      <c r="I243" s="134" t="s">
        <v>43</v>
      </c>
      <c r="J243" s="293" t="s">
        <v>644</v>
      </c>
      <c r="K243" s="779" t="s">
        <v>179</v>
      </c>
      <c r="L243" s="133" t="s">
        <v>44</v>
      </c>
      <c r="M243" s="293"/>
      <c r="N243" s="277"/>
    </row>
    <row r="244" spans="1:14" s="2" customFormat="1" ht="15" customHeight="1" x14ac:dyDescent="0.35">
      <c r="A244" s="132">
        <v>45553</v>
      </c>
      <c r="B244" s="79" t="s">
        <v>111</v>
      </c>
      <c r="C244" s="79" t="s">
        <v>112</v>
      </c>
      <c r="D244" s="139" t="s">
        <v>119</v>
      </c>
      <c r="E244" s="124">
        <v>10000</v>
      </c>
      <c r="F244" s="276">
        <v>3697</v>
      </c>
      <c r="G244" s="255">
        <f t="shared" si="3"/>
        <v>2.7048958615093319</v>
      </c>
      <c r="H244" s="143" t="s">
        <v>125</v>
      </c>
      <c r="I244" s="134" t="s">
        <v>43</v>
      </c>
      <c r="J244" s="293" t="s">
        <v>423</v>
      </c>
      <c r="K244" s="779" t="s">
        <v>179</v>
      </c>
      <c r="L244" s="133" t="s">
        <v>44</v>
      </c>
      <c r="M244" s="296"/>
      <c r="N244" s="277"/>
    </row>
    <row r="245" spans="1:14" s="2" customFormat="1" ht="15" customHeight="1" x14ac:dyDescent="0.35">
      <c r="A245" s="132">
        <v>45553</v>
      </c>
      <c r="B245" s="79" t="s">
        <v>716</v>
      </c>
      <c r="C245" s="79" t="s">
        <v>112</v>
      </c>
      <c r="D245" s="139" t="s">
        <v>119</v>
      </c>
      <c r="E245" s="124">
        <v>20000</v>
      </c>
      <c r="F245" s="276">
        <v>3697</v>
      </c>
      <c r="G245" s="255">
        <f t="shared" si="3"/>
        <v>5.4097917230186638</v>
      </c>
      <c r="H245" s="143" t="s">
        <v>125</v>
      </c>
      <c r="I245" s="134" t="s">
        <v>43</v>
      </c>
      <c r="J245" s="293" t="s">
        <v>423</v>
      </c>
      <c r="K245" s="779" t="s">
        <v>179</v>
      </c>
      <c r="L245" s="133" t="s">
        <v>44</v>
      </c>
      <c r="M245" s="296"/>
      <c r="N245" s="277"/>
    </row>
    <row r="246" spans="1:14" s="2" customFormat="1" ht="15" customHeight="1" x14ac:dyDescent="0.35">
      <c r="A246" s="132">
        <v>45553</v>
      </c>
      <c r="B246" s="79" t="s">
        <v>111</v>
      </c>
      <c r="C246" s="79" t="s">
        <v>112</v>
      </c>
      <c r="D246" s="139" t="s">
        <v>119</v>
      </c>
      <c r="E246" s="124">
        <v>4000</v>
      </c>
      <c r="F246" s="276">
        <v>3697</v>
      </c>
      <c r="G246" s="255">
        <f t="shared" si="3"/>
        <v>1.0819583446037329</v>
      </c>
      <c r="H246" s="143" t="s">
        <v>125</v>
      </c>
      <c r="I246" s="134" t="s">
        <v>43</v>
      </c>
      <c r="J246" s="293" t="s">
        <v>423</v>
      </c>
      <c r="K246" s="779" t="s">
        <v>179</v>
      </c>
      <c r="L246" s="133" t="s">
        <v>44</v>
      </c>
      <c r="M246" s="296"/>
      <c r="N246" s="277"/>
    </row>
    <row r="247" spans="1:14" s="2" customFormat="1" ht="15" customHeight="1" x14ac:dyDescent="0.35">
      <c r="A247" s="132">
        <v>45553</v>
      </c>
      <c r="B247" s="79" t="s">
        <v>111</v>
      </c>
      <c r="C247" s="79" t="s">
        <v>112</v>
      </c>
      <c r="D247" s="139" t="s">
        <v>119</v>
      </c>
      <c r="E247" s="124">
        <v>8000</v>
      </c>
      <c r="F247" s="276">
        <v>3697</v>
      </c>
      <c r="G247" s="255">
        <f t="shared" si="3"/>
        <v>2.1639166892074657</v>
      </c>
      <c r="H247" s="143" t="s">
        <v>125</v>
      </c>
      <c r="I247" s="134" t="s">
        <v>43</v>
      </c>
      <c r="J247" s="293" t="s">
        <v>423</v>
      </c>
      <c r="K247" s="779" t="s">
        <v>179</v>
      </c>
      <c r="L247" s="133" t="s">
        <v>44</v>
      </c>
      <c r="M247" s="296"/>
      <c r="N247" s="277"/>
    </row>
    <row r="248" spans="1:14" s="2" customFormat="1" ht="15" customHeight="1" x14ac:dyDescent="0.35">
      <c r="A248" s="132">
        <v>45553</v>
      </c>
      <c r="B248" s="79" t="s">
        <v>111</v>
      </c>
      <c r="C248" s="79" t="s">
        <v>112</v>
      </c>
      <c r="D248" s="139" t="s">
        <v>119</v>
      </c>
      <c r="E248" s="124">
        <v>7000</v>
      </c>
      <c r="F248" s="276">
        <v>3697</v>
      </c>
      <c r="G248" s="255">
        <f t="shared" si="3"/>
        <v>1.8934271030565324</v>
      </c>
      <c r="H248" s="143" t="s">
        <v>125</v>
      </c>
      <c r="I248" s="134" t="s">
        <v>43</v>
      </c>
      <c r="J248" s="293" t="s">
        <v>423</v>
      </c>
      <c r="K248" s="779" t="s">
        <v>179</v>
      </c>
      <c r="L248" s="133" t="s">
        <v>44</v>
      </c>
      <c r="M248" s="296"/>
      <c r="N248" s="277"/>
    </row>
    <row r="249" spans="1:14" s="2" customFormat="1" ht="15" customHeight="1" x14ac:dyDescent="0.35">
      <c r="A249" s="132">
        <v>45553</v>
      </c>
      <c r="B249" s="79" t="s">
        <v>111</v>
      </c>
      <c r="C249" s="79" t="s">
        <v>112</v>
      </c>
      <c r="D249" s="139" t="s">
        <v>119</v>
      </c>
      <c r="E249" s="124">
        <v>8000</v>
      </c>
      <c r="F249" s="276">
        <v>3697</v>
      </c>
      <c r="G249" s="255">
        <f t="shared" si="3"/>
        <v>2.1639166892074657</v>
      </c>
      <c r="H249" s="143" t="s">
        <v>125</v>
      </c>
      <c r="I249" s="134" t="s">
        <v>43</v>
      </c>
      <c r="J249" s="293" t="s">
        <v>423</v>
      </c>
      <c r="K249" s="779" t="s">
        <v>179</v>
      </c>
      <c r="L249" s="133" t="s">
        <v>44</v>
      </c>
      <c r="M249" s="296"/>
      <c r="N249" s="277"/>
    </row>
    <row r="250" spans="1:14" s="2" customFormat="1" ht="15" customHeight="1" x14ac:dyDescent="0.35">
      <c r="A250" s="132">
        <v>45553</v>
      </c>
      <c r="B250" s="79" t="s">
        <v>111</v>
      </c>
      <c r="C250" s="79" t="s">
        <v>112</v>
      </c>
      <c r="D250" s="139" t="s">
        <v>119</v>
      </c>
      <c r="E250" s="124">
        <v>7000</v>
      </c>
      <c r="F250" s="276">
        <v>3697</v>
      </c>
      <c r="G250" s="255">
        <f t="shared" si="3"/>
        <v>1.8934271030565324</v>
      </c>
      <c r="H250" s="143" t="s">
        <v>125</v>
      </c>
      <c r="I250" s="134" t="s">
        <v>43</v>
      </c>
      <c r="J250" s="293" t="s">
        <v>423</v>
      </c>
      <c r="K250" s="779" t="s">
        <v>179</v>
      </c>
      <c r="L250" s="133" t="s">
        <v>44</v>
      </c>
      <c r="M250" s="296"/>
      <c r="N250" s="277"/>
    </row>
    <row r="251" spans="1:14" s="2" customFormat="1" ht="15" customHeight="1" x14ac:dyDescent="0.35">
      <c r="A251" s="132">
        <v>45553</v>
      </c>
      <c r="B251" s="79" t="s">
        <v>111</v>
      </c>
      <c r="C251" s="79" t="s">
        <v>112</v>
      </c>
      <c r="D251" s="139" t="s">
        <v>119</v>
      </c>
      <c r="E251" s="124">
        <v>6000</v>
      </c>
      <c r="F251" s="276">
        <v>3697</v>
      </c>
      <c r="G251" s="255">
        <f t="shared" si="3"/>
        <v>1.6229375169055991</v>
      </c>
      <c r="H251" s="143" t="s">
        <v>125</v>
      </c>
      <c r="I251" s="134" t="s">
        <v>43</v>
      </c>
      <c r="J251" s="293" t="s">
        <v>423</v>
      </c>
      <c r="K251" s="779" t="s">
        <v>179</v>
      </c>
      <c r="L251" s="133" t="s">
        <v>44</v>
      </c>
      <c r="M251" s="296"/>
      <c r="N251" s="277"/>
    </row>
    <row r="252" spans="1:14" s="2" customFormat="1" ht="15" customHeight="1" x14ac:dyDescent="0.35">
      <c r="A252" s="132">
        <v>45553</v>
      </c>
      <c r="B252" s="79" t="s">
        <v>111</v>
      </c>
      <c r="C252" s="79" t="s">
        <v>112</v>
      </c>
      <c r="D252" s="139" t="s">
        <v>119</v>
      </c>
      <c r="E252" s="124">
        <v>8000</v>
      </c>
      <c r="F252" s="276">
        <v>3697</v>
      </c>
      <c r="G252" s="255">
        <f t="shared" si="3"/>
        <v>2.1639166892074657</v>
      </c>
      <c r="H252" s="143" t="s">
        <v>125</v>
      </c>
      <c r="I252" s="134" t="s">
        <v>43</v>
      </c>
      <c r="J252" s="293" t="s">
        <v>423</v>
      </c>
      <c r="K252" s="779" t="s">
        <v>179</v>
      </c>
      <c r="L252" s="133" t="s">
        <v>44</v>
      </c>
      <c r="M252" s="296"/>
      <c r="N252" s="277"/>
    </row>
    <row r="253" spans="1:14" s="2" customFormat="1" ht="15" customHeight="1" x14ac:dyDescent="0.35">
      <c r="A253" s="132">
        <v>45553</v>
      </c>
      <c r="B253" s="79" t="s">
        <v>610</v>
      </c>
      <c r="C253" s="79" t="s">
        <v>150</v>
      </c>
      <c r="D253" s="139" t="s">
        <v>119</v>
      </c>
      <c r="E253" s="124">
        <v>20000</v>
      </c>
      <c r="F253" s="276">
        <v>3697</v>
      </c>
      <c r="G253" s="255">
        <f t="shared" si="3"/>
        <v>5.4097917230186638</v>
      </c>
      <c r="H253" s="143" t="s">
        <v>125</v>
      </c>
      <c r="I253" s="134" t="s">
        <v>43</v>
      </c>
      <c r="J253" s="293" t="s">
        <v>423</v>
      </c>
      <c r="K253" s="779" t="s">
        <v>179</v>
      </c>
      <c r="L253" s="133" t="s">
        <v>44</v>
      </c>
      <c r="M253" s="296"/>
      <c r="N253" s="277"/>
    </row>
    <row r="254" spans="1:14" s="2" customFormat="1" ht="15" customHeight="1" x14ac:dyDescent="0.35">
      <c r="A254" s="132">
        <v>45553</v>
      </c>
      <c r="B254" s="79" t="s">
        <v>611</v>
      </c>
      <c r="C254" s="79" t="s">
        <v>150</v>
      </c>
      <c r="D254" s="139" t="s">
        <v>119</v>
      </c>
      <c r="E254" s="124">
        <v>18000</v>
      </c>
      <c r="F254" s="276">
        <v>3697</v>
      </c>
      <c r="G254" s="255">
        <f t="shared" si="3"/>
        <v>4.8688125507167976</v>
      </c>
      <c r="H254" s="143" t="s">
        <v>125</v>
      </c>
      <c r="I254" s="134" t="s">
        <v>43</v>
      </c>
      <c r="J254" s="293" t="s">
        <v>728</v>
      </c>
      <c r="K254" s="779" t="s">
        <v>179</v>
      </c>
      <c r="L254" s="133" t="s">
        <v>44</v>
      </c>
      <c r="M254" s="296"/>
      <c r="N254" s="277"/>
    </row>
    <row r="255" spans="1:14" s="2" customFormat="1" ht="15" customHeight="1" x14ac:dyDescent="0.35">
      <c r="A255" s="132">
        <v>45553</v>
      </c>
      <c r="B255" s="79" t="s">
        <v>717</v>
      </c>
      <c r="C255" s="79" t="s">
        <v>150</v>
      </c>
      <c r="D255" s="139" t="s">
        <v>119</v>
      </c>
      <c r="E255" s="124">
        <v>25000</v>
      </c>
      <c r="F255" s="276">
        <v>3697</v>
      </c>
      <c r="G255" s="255">
        <f t="shared" si="3"/>
        <v>6.7622396537733298</v>
      </c>
      <c r="H255" s="143" t="s">
        <v>125</v>
      </c>
      <c r="I255" s="134" t="s">
        <v>43</v>
      </c>
      <c r="J255" s="293" t="s">
        <v>729</v>
      </c>
      <c r="K255" s="779" t="s">
        <v>179</v>
      </c>
      <c r="L255" s="133" t="s">
        <v>44</v>
      </c>
      <c r="M255" s="296"/>
      <c r="N255" s="277"/>
    </row>
    <row r="256" spans="1:14" s="2" customFormat="1" ht="15" customHeight="1" x14ac:dyDescent="0.35">
      <c r="A256" s="30">
        <v>45553</v>
      </c>
      <c r="B256" s="406" t="s">
        <v>111</v>
      </c>
      <c r="C256" s="14" t="s">
        <v>112</v>
      </c>
      <c r="D256" s="14" t="s">
        <v>110</v>
      </c>
      <c r="E256" s="629">
        <v>15000</v>
      </c>
      <c r="F256" s="276">
        <v>3697</v>
      </c>
      <c r="G256" s="255">
        <f t="shared" si="3"/>
        <v>4.0573437922639979</v>
      </c>
      <c r="H256" s="143" t="s">
        <v>174</v>
      </c>
      <c r="I256" s="134" t="s">
        <v>43</v>
      </c>
      <c r="J256" s="14" t="s">
        <v>359</v>
      </c>
      <c r="K256" s="779" t="s">
        <v>179</v>
      </c>
      <c r="L256" s="133" t="s">
        <v>44</v>
      </c>
      <c r="M256" s="296"/>
      <c r="N256" s="277"/>
    </row>
    <row r="257" spans="1:14" s="2" customFormat="1" ht="15" customHeight="1" x14ac:dyDescent="0.35">
      <c r="A257" s="30">
        <v>45553</v>
      </c>
      <c r="B257" s="406" t="s">
        <v>111</v>
      </c>
      <c r="C257" s="14" t="s">
        <v>112</v>
      </c>
      <c r="D257" s="14" t="s">
        <v>110</v>
      </c>
      <c r="E257" s="629">
        <v>23000</v>
      </c>
      <c r="F257" s="276">
        <v>3697</v>
      </c>
      <c r="G257" s="255">
        <f t="shared" si="3"/>
        <v>6.2212604814714636</v>
      </c>
      <c r="H257" s="143" t="s">
        <v>174</v>
      </c>
      <c r="I257" s="134" t="s">
        <v>43</v>
      </c>
      <c r="J257" s="14" t="s">
        <v>359</v>
      </c>
      <c r="K257" s="779" t="s">
        <v>179</v>
      </c>
      <c r="L257" s="133" t="s">
        <v>44</v>
      </c>
      <c r="M257" s="296"/>
      <c r="N257" s="277"/>
    </row>
    <row r="258" spans="1:14" s="2" customFormat="1" ht="15" customHeight="1" x14ac:dyDescent="0.35">
      <c r="A258" s="30">
        <v>45553</v>
      </c>
      <c r="B258" s="406" t="s">
        <v>111</v>
      </c>
      <c r="C258" s="14" t="s">
        <v>112</v>
      </c>
      <c r="D258" s="14" t="s">
        <v>110</v>
      </c>
      <c r="E258" s="629">
        <v>25000</v>
      </c>
      <c r="F258" s="276">
        <v>3697</v>
      </c>
      <c r="G258" s="255">
        <f t="shared" si="3"/>
        <v>6.7622396537733298</v>
      </c>
      <c r="H258" s="143" t="s">
        <v>174</v>
      </c>
      <c r="I258" s="134" t="s">
        <v>43</v>
      </c>
      <c r="J258" s="14" t="s">
        <v>359</v>
      </c>
      <c r="K258" s="779" t="s">
        <v>179</v>
      </c>
      <c r="L258" s="133" t="s">
        <v>44</v>
      </c>
      <c r="M258" s="296"/>
      <c r="N258" s="277"/>
    </row>
    <row r="259" spans="1:14" s="2" customFormat="1" ht="15" customHeight="1" x14ac:dyDescent="0.35">
      <c r="A259" s="30">
        <v>45553</v>
      </c>
      <c r="B259" s="406" t="s">
        <v>111</v>
      </c>
      <c r="C259" s="14" t="s">
        <v>112</v>
      </c>
      <c r="D259" s="14" t="s">
        <v>110</v>
      </c>
      <c r="E259" s="629">
        <v>7000</v>
      </c>
      <c r="F259" s="276">
        <v>3697</v>
      </c>
      <c r="G259" s="255">
        <f t="shared" si="3"/>
        <v>1.8934271030565324</v>
      </c>
      <c r="H259" s="143" t="s">
        <v>174</v>
      </c>
      <c r="I259" s="134" t="s">
        <v>43</v>
      </c>
      <c r="J259" s="14" t="s">
        <v>359</v>
      </c>
      <c r="K259" s="779" t="s">
        <v>179</v>
      </c>
      <c r="L259" s="133" t="s">
        <v>44</v>
      </c>
      <c r="M259" s="296"/>
      <c r="N259" s="277"/>
    </row>
    <row r="260" spans="1:14" s="2" customFormat="1" ht="15" customHeight="1" x14ac:dyDescent="0.35">
      <c r="A260" s="30">
        <v>45553</v>
      </c>
      <c r="B260" s="406" t="s">
        <v>111</v>
      </c>
      <c r="C260" s="14" t="s">
        <v>112</v>
      </c>
      <c r="D260" s="14" t="s">
        <v>110</v>
      </c>
      <c r="E260" s="629">
        <v>15000</v>
      </c>
      <c r="F260" s="276">
        <v>3697</v>
      </c>
      <c r="G260" s="255">
        <f t="shared" si="3"/>
        <v>4.0573437922639979</v>
      </c>
      <c r="H260" s="143" t="s">
        <v>174</v>
      </c>
      <c r="I260" s="134" t="s">
        <v>43</v>
      </c>
      <c r="J260" s="14" t="s">
        <v>359</v>
      </c>
      <c r="K260" s="779" t="s">
        <v>179</v>
      </c>
      <c r="L260" s="133" t="s">
        <v>44</v>
      </c>
      <c r="M260" s="296"/>
      <c r="N260" s="277"/>
    </row>
    <row r="261" spans="1:14" s="2" customFormat="1" ht="15" customHeight="1" x14ac:dyDescent="0.35">
      <c r="A261" s="30">
        <v>45553</v>
      </c>
      <c r="B261" s="406" t="s">
        <v>111</v>
      </c>
      <c r="C261" s="14" t="s">
        <v>112</v>
      </c>
      <c r="D261" s="14" t="s">
        <v>119</v>
      </c>
      <c r="E261" s="629">
        <v>15000</v>
      </c>
      <c r="F261" s="276">
        <v>3697</v>
      </c>
      <c r="G261" s="255">
        <f t="shared" si="3"/>
        <v>4.0573437922639979</v>
      </c>
      <c r="H261" s="143" t="s">
        <v>151</v>
      </c>
      <c r="I261" s="134" t="s">
        <v>43</v>
      </c>
      <c r="J261" s="293" t="s">
        <v>296</v>
      </c>
      <c r="K261" s="779" t="s">
        <v>179</v>
      </c>
      <c r="L261" s="133" t="s">
        <v>44</v>
      </c>
      <c r="M261" s="296"/>
      <c r="N261" s="277"/>
    </row>
    <row r="262" spans="1:14" s="2" customFormat="1" ht="15" customHeight="1" x14ac:dyDescent="0.35">
      <c r="A262" s="30">
        <v>45553</v>
      </c>
      <c r="B262" s="406" t="s">
        <v>111</v>
      </c>
      <c r="C262" s="14" t="s">
        <v>112</v>
      </c>
      <c r="D262" s="14" t="s">
        <v>119</v>
      </c>
      <c r="E262" s="629">
        <v>9000</v>
      </c>
      <c r="F262" s="276">
        <v>3697</v>
      </c>
      <c r="G262" s="255">
        <f t="shared" si="3"/>
        <v>2.4344062753583988</v>
      </c>
      <c r="H262" s="143" t="s">
        <v>151</v>
      </c>
      <c r="I262" s="134" t="s">
        <v>43</v>
      </c>
      <c r="J262" s="293" t="s">
        <v>296</v>
      </c>
      <c r="K262" s="779" t="s">
        <v>179</v>
      </c>
      <c r="L262" s="133" t="s">
        <v>44</v>
      </c>
      <c r="M262" s="296"/>
      <c r="N262" s="277"/>
    </row>
    <row r="263" spans="1:14" s="2" customFormat="1" ht="15" customHeight="1" x14ac:dyDescent="0.35">
      <c r="A263" s="30">
        <v>45553</v>
      </c>
      <c r="B263" s="406" t="s">
        <v>111</v>
      </c>
      <c r="C263" s="14" t="s">
        <v>112</v>
      </c>
      <c r="D263" s="14" t="s">
        <v>119</v>
      </c>
      <c r="E263" s="629">
        <v>8000</v>
      </c>
      <c r="F263" s="276">
        <v>3697</v>
      </c>
      <c r="G263" s="255">
        <f t="shared" si="3"/>
        <v>2.1639166892074657</v>
      </c>
      <c r="H263" s="143" t="s">
        <v>151</v>
      </c>
      <c r="I263" s="134" t="s">
        <v>43</v>
      </c>
      <c r="J263" s="293" t="s">
        <v>296</v>
      </c>
      <c r="K263" s="779" t="s">
        <v>179</v>
      </c>
      <c r="L263" s="133" t="s">
        <v>44</v>
      </c>
      <c r="M263" s="296"/>
      <c r="N263" s="277"/>
    </row>
    <row r="264" spans="1:14" s="2" customFormat="1" ht="15" customHeight="1" x14ac:dyDescent="0.35">
      <c r="A264" s="30">
        <v>45553</v>
      </c>
      <c r="B264" s="406" t="s">
        <v>111</v>
      </c>
      <c r="C264" s="14" t="s">
        <v>112</v>
      </c>
      <c r="D264" s="14" t="s">
        <v>119</v>
      </c>
      <c r="E264" s="629">
        <v>8000</v>
      </c>
      <c r="F264" s="276">
        <v>3697</v>
      </c>
      <c r="G264" s="255">
        <f t="shared" si="3"/>
        <v>2.1639166892074657</v>
      </c>
      <c r="H264" s="143" t="s">
        <v>151</v>
      </c>
      <c r="I264" s="134" t="s">
        <v>43</v>
      </c>
      <c r="J264" s="293" t="s">
        <v>296</v>
      </c>
      <c r="K264" s="779" t="s">
        <v>179</v>
      </c>
      <c r="L264" s="133" t="s">
        <v>44</v>
      </c>
      <c r="M264" s="296"/>
      <c r="N264" s="277"/>
    </row>
    <row r="265" spans="1:14" s="2" customFormat="1" ht="15" customHeight="1" x14ac:dyDescent="0.35">
      <c r="A265" s="30">
        <v>45553</v>
      </c>
      <c r="B265" s="406" t="s">
        <v>124</v>
      </c>
      <c r="C265" s="14" t="s">
        <v>124</v>
      </c>
      <c r="D265" s="14" t="s">
        <v>119</v>
      </c>
      <c r="E265" s="629">
        <v>5000</v>
      </c>
      <c r="F265" s="276">
        <v>3697</v>
      </c>
      <c r="G265" s="255">
        <f t="shared" si="3"/>
        <v>1.352447930754666</v>
      </c>
      <c r="H265" s="143" t="s">
        <v>151</v>
      </c>
      <c r="I265" s="134" t="s">
        <v>43</v>
      </c>
      <c r="J265" s="293" t="s">
        <v>296</v>
      </c>
      <c r="K265" s="779" t="s">
        <v>179</v>
      </c>
      <c r="L265" s="133" t="s">
        <v>44</v>
      </c>
      <c r="M265" s="296"/>
      <c r="N265" s="277"/>
    </row>
    <row r="266" spans="1:14" s="2" customFormat="1" ht="15" customHeight="1" x14ac:dyDescent="0.35">
      <c r="A266" s="654">
        <v>45553</v>
      </c>
      <c r="B266" s="284" t="s">
        <v>111</v>
      </c>
      <c r="C266" s="284" t="s">
        <v>112</v>
      </c>
      <c r="D266" s="418" t="s">
        <v>110</v>
      </c>
      <c r="E266" s="118">
        <v>25000</v>
      </c>
      <c r="F266" s="276">
        <v>3697</v>
      </c>
      <c r="G266" s="255">
        <f t="shared" si="3"/>
        <v>6.7622396537733298</v>
      </c>
      <c r="H266" s="143" t="s">
        <v>367</v>
      </c>
      <c r="I266" s="134" t="s">
        <v>43</v>
      </c>
      <c r="J266" s="293" t="s">
        <v>391</v>
      </c>
      <c r="K266" s="779" t="s">
        <v>179</v>
      </c>
      <c r="L266" s="133" t="s">
        <v>44</v>
      </c>
      <c r="M266" s="296"/>
      <c r="N266" s="277"/>
    </row>
    <row r="267" spans="1:14" s="2" customFormat="1" ht="15" customHeight="1" x14ac:dyDescent="0.35">
      <c r="A267" s="654">
        <v>45553</v>
      </c>
      <c r="B267" s="284" t="s">
        <v>111</v>
      </c>
      <c r="C267" s="284" t="s">
        <v>112</v>
      </c>
      <c r="D267" s="418" t="s">
        <v>110</v>
      </c>
      <c r="E267" s="118">
        <v>25000</v>
      </c>
      <c r="F267" s="276">
        <v>3697</v>
      </c>
      <c r="G267" s="255">
        <f t="shared" si="3"/>
        <v>6.7622396537733298</v>
      </c>
      <c r="H267" s="143" t="s">
        <v>367</v>
      </c>
      <c r="I267" s="134" t="s">
        <v>43</v>
      </c>
      <c r="J267" s="293" t="s">
        <v>391</v>
      </c>
      <c r="K267" s="779" t="s">
        <v>179</v>
      </c>
      <c r="L267" s="133" t="s">
        <v>44</v>
      </c>
      <c r="M267" s="296"/>
      <c r="N267" s="277"/>
    </row>
    <row r="268" spans="1:14" s="2" customFormat="1" ht="15" customHeight="1" x14ac:dyDescent="0.35">
      <c r="A268" s="654">
        <v>45554</v>
      </c>
      <c r="B268" s="284" t="s">
        <v>111</v>
      </c>
      <c r="C268" s="284" t="s">
        <v>112</v>
      </c>
      <c r="D268" s="418" t="s">
        <v>110</v>
      </c>
      <c r="E268" s="118">
        <v>25000</v>
      </c>
      <c r="F268" s="276">
        <v>3697</v>
      </c>
      <c r="G268" s="255">
        <f t="shared" si="3"/>
        <v>6.7622396537733298</v>
      </c>
      <c r="H268" s="143" t="s">
        <v>367</v>
      </c>
      <c r="I268" s="134" t="s">
        <v>43</v>
      </c>
      <c r="J268" s="293" t="s">
        <v>391</v>
      </c>
      <c r="K268" s="779" t="s">
        <v>179</v>
      </c>
      <c r="L268" s="133" t="s">
        <v>44</v>
      </c>
      <c r="M268" s="296"/>
      <c r="N268" s="277"/>
    </row>
    <row r="269" spans="1:14" s="2" customFormat="1" ht="15" customHeight="1" x14ac:dyDescent="0.35">
      <c r="A269" s="654">
        <v>45554</v>
      </c>
      <c r="B269" s="284" t="s">
        <v>111</v>
      </c>
      <c r="C269" s="284" t="s">
        <v>112</v>
      </c>
      <c r="D269" s="418" t="s">
        <v>110</v>
      </c>
      <c r="E269" s="126">
        <v>25000</v>
      </c>
      <c r="F269" s="276">
        <v>3697</v>
      </c>
      <c r="G269" s="255">
        <f t="shared" si="3"/>
        <v>6.7622396537733298</v>
      </c>
      <c r="H269" s="143" t="s">
        <v>367</v>
      </c>
      <c r="I269" s="134" t="s">
        <v>43</v>
      </c>
      <c r="J269" s="293" t="s">
        <v>391</v>
      </c>
      <c r="K269" s="779" t="s">
        <v>179</v>
      </c>
      <c r="L269" s="133" t="s">
        <v>44</v>
      </c>
      <c r="M269" s="296"/>
      <c r="N269" s="277"/>
    </row>
    <row r="270" spans="1:14" s="2" customFormat="1" ht="15" customHeight="1" x14ac:dyDescent="0.35">
      <c r="A270" s="132">
        <v>45554</v>
      </c>
      <c r="B270" s="133" t="s">
        <v>584</v>
      </c>
      <c r="C270" s="284" t="s">
        <v>128</v>
      </c>
      <c r="D270" s="418" t="s">
        <v>133</v>
      </c>
      <c r="E270" s="137">
        <v>222000</v>
      </c>
      <c r="F270" s="276">
        <v>3697</v>
      </c>
      <c r="G270" s="255">
        <f t="shared" si="3"/>
        <v>60.048688125507169</v>
      </c>
      <c r="H270" s="143" t="s">
        <v>151</v>
      </c>
      <c r="I270" s="134" t="s">
        <v>43</v>
      </c>
      <c r="J270" s="127"/>
      <c r="K270" s="779" t="s">
        <v>179</v>
      </c>
      <c r="L270" s="133" t="s">
        <v>44</v>
      </c>
      <c r="M270" s="296"/>
      <c r="N270" s="277"/>
    </row>
    <row r="271" spans="1:14" s="2" customFormat="1" ht="15" customHeight="1" x14ac:dyDescent="0.35">
      <c r="A271" s="132">
        <v>45554</v>
      </c>
      <c r="B271" s="133" t="s">
        <v>432</v>
      </c>
      <c r="C271" s="133" t="s">
        <v>112</v>
      </c>
      <c r="D271" s="134" t="s">
        <v>14</v>
      </c>
      <c r="E271" s="129">
        <v>200000</v>
      </c>
      <c r="F271" s="276">
        <v>3697</v>
      </c>
      <c r="G271" s="255">
        <f t="shared" si="3"/>
        <v>54.097917230186638</v>
      </c>
      <c r="H271" s="143" t="s">
        <v>41</v>
      </c>
      <c r="I271" s="134" t="s">
        <v>43</v>
      </c>
      <c r="J271" s="127" t="s">
        <v>650</v>
      </c>
      <c r="K271" s="779" t="s">
        <v>179</v>
      </c>
      <c r="L271" s="133" t="s">
        <v>44</v>
      </c>
      <c r="M271" s="296"/>
      <c r="N271" s="277"/>
    </row>
    <row r="272" spans="1:14" s="2" customFormat="1" ht="15" customHeight="1" x14ac:dyDescent="0.35">
      <c r="A272" s="132">
        <v>45554</v>
      </c>
      <c r="B272" s="284" t="s">
        <v>319</v>
      </c>
      <c r="C272" s="284" t="s">
        <v>348</v>
      </c>
      <c r="D272" s="418" t="s">
        <v>78</v>
      </c>
      <c r="E272" s="129">
        <v>255000</v>
      </c>
      <c r="F272" s="276">
        <v>3697</v>
      </c>
      <c r="G272" s="255">
        <f t="shared" si="3"/>
        <v>68.974844468487959</v>
      </c>
      <c r="H272" s="143" t="s">
        <v>41</v>
      </c>
      <c r="I272" s="134" t="s">
        <v>43</v>
      </c>
      <c r="J272" s="127" t="s">
        <v>651</v>
      </c>
      <c r="K272" s="779" t="s">
        <v>179</v>
      </c>
      <c r="L272" s="133" t="s">
        <v>44</v>
      </c>
      <c r="M272" s="296"/>
      <c r="N272" s="277"/>
    </row>
    <row r="273" spans="1:14" s="2" customFormat="1" ht="21" customHeight="1" x14ac:dyDescent="0.35">
      <c r="A273" s="132">
        <v>45554</v>
      </c>
      <c r="B273" s="284" t="s">
        <v>320</v>
      </c>
      <c r="C273" s="284" t="s">
        <v>283</v>
      </c>
      <c r="D273" s="418" t="s">
        <v>78</v>
      </c>
      <c r="E273" s="118">
        <v>1000</v>
      </c>
      <c r="F273" s="276">
        <v>3697</v>
      </c>
      <c r="G273" s="255">
        <f t="shared" si="3"/>
        <v>0.27048958615093321</v>
      </c>
      <c r="H273" s="143" t="s">
        <v>41</v>
      </c>
      <c r="I273" s="134" t="s">
        <v>43</v>
      </c>
      <c r="J273" s="127" t="s">
        <v>651</v>
      </c>
      <c r="K273" s="779" t="s">
        <v>179</v>
      </c>
      <c r="L273" s="133" t="s">
        <v>44</v>
      </c>
      <c r="M273" s="296"/>
      <c r="N273" s="277"/>
    </row>
    <row r="274" spans="1:14" s="2" customFormat="1" ht="15" customHeight="1" x14ac:dyDescent="0.35">
      <c r="A274" s="132">
        <v>45554</v>
      </c>
      <c r="B274" s="133" t="s">
        <v>111</v>
      </c>
      <c r="C274" s="284" t="s">
        <v>112</v>
      </c>
      <c r="D274" s="134" t="s">
        <v>110</v>
      </c>
      <c r="E274" s="137">
        <v>15000</v>
      </c>
      <c r="F274" s="276">
        <v>3697</v>
      </c>
      <c r="G274" s="255">
        <f t="shared" si="3"/>
        <v>4.0573437922639979</v>
      </c>
      <c r="H274" s="143" t="s">
        <v>174</v>
      </c>
      <c r="I274" s="134" t="s">
        <v>43</v>
      </c>
      <c r="J274" s="14" t="s">
        <v>392</v>
      </c>
      <c r="K274" s="779" t="s">
        <v>179</v>
      </c>
      <c r="L274" s="133" t="s">
        <v>44</v>
      </c>
      <c r="M274" s="296"/>
      <c r="N274" s="277"/>
    </row>
    <row r="275" spans="1:14" s="2" customFormat="1" ht="15" customHeight="1" x14ac:dyDescent="0.35">
      <c r="A275" s="132">
        <v>45554</v>
      </c>
      <c r="B275" s="133" t="s">
        <v>111</v>
      </c>
      <c r="C275" s="284" t="s">
        <v>112</v>
      </c>
      <c r="D275" s="134" t="s">
        <v>110</v>
      </c>
      <c r="E275" s="137">
        <v>10000</v>
      </c>
      <c r="F275" s="276">
        <v>3697</v>
      </c>
      <c r="G275" s="255">
        <f t="shared" si="3"/>
        <v>2.7048958615093319</v>
      </c>
      <c r="H275" s="143" t="s">
        <v>174</v>
      </c>
      <c r="I275" s="134" t="s">
        <v>43</v>
      </c>
      <c r="J275" s="293" t="s">
        <v>392</v>
      </c>
      <c r="K275" s="779" t="s">
        <v>179</v>
      </c>
      <c r="L275" s="133" t="s">
        <v>44</v>
      </c>
      <c r="M275" s="296"/>
      <c r="N275" s="277"/>
    </row>
    <row r="276" spans="1:14" s="2" customFormat="1" ht="15" customHeight="1" x14ac:dyDescent="0.35">
      <c r="A276" s="132">
        <v>45554</v>
      </c>
      <c r="B276" s="133" t="s">
        <v>111</v>
      </c>
      <c r="C276" s="284" t="s">
        <v>112</v>
      </c>
      <c r="D276" s="134" t="s">
        <v>110</v>
      </c>
      <c r="E276" s="137">
        <v>9000</v>
      </c>
      <c r="F276" s="276">
        <v>3697</v>
      </c>
      <c r="G276" s="255">
        <f t="shared" si="3"/>
        <v>2.4344062753583988</v>
      </c>
      <c r="H276" s="143" t="s">
        <v>174</v>
      </c>
      <c r="I276" s="134" t="s">
        <v>43</v>
      </c>
      <c r="J276" s="293" t="s">
        <v>392</v>
      </c>
      <c r="K276" s="779" t="s">
        <v>179</v>
      </c>
      <c r="L276" s="133" t="s">
        <v>44</v>
      </c>
      <c r="M276" s="296"/>
      <c r="N276" s="277"/>
    </row>
    <row r="277" spans="1:14" s="2" customFormat="1" ht="15" customHeight="1" x14ac:dyDescent="0.35">
      <c r="A277" s="132">
        <v>45554</v>
      </c>
      <c r="B277" s="133" t="s">
        <v>111</v>
      </c>
      <c r="C277" s="284" t="s">
        <v>112</v>
      </c>
      <c r="D277" s="134" t="s">
        <v>110</v>
      </c>
      <c r="E277" s="137">
        <v>10000</v>
      </c>
      <c r="F277" s="276">
        <v>3697</v>
      </c>
      <c r="G277" s="255">
        <f t="shared" si="3"/>
        <v>2.7048958615093319</v>
      </c>
      <c r="H277" s="143" t="s">
        <v>174</v>
      </c>
      <c r="I277" s="134" t="s">
        <v>43</v>
      </c>
      <c r="J277" s="293" t="s">
        <v>392</v>
      </c>
      <c r="K277" s="779" t="s">
        <v>179</v>
      </c>
      <c r="L277" s="133" t="s">
        <v>44</v>
      </c>
      <c r="M277" s="296"/>
      <c r="N277" s="277"/>
    </row>
    <row r="278" spans="1:14" s="2" customFormat="1" ht="15" customHeight="1" x14ac:dyDescent="0.35">
      <c r="A278" s="132">
        <v>45554</v>
      </c>
      <c r="B278" s="133" t="s">
        <v>111</v>
      </c>
      <c r="C278" s="284" t="s">
        <v>112</v>
      </c>
      <c r="D278" s="134" t="s">
        <v>110</v>
      </c>
      <c r="E278" s="137">
        <v>20000</v>
      </c>
      <c r="F278" s="276">
        <v>3697</v>
      </c>
      <c r="G278" s="255">
        <f t="shared" si="3"/>
        <v>5.4097917230186638</v>
      </c>
      <c r="H278" s="143" t="s">
        <v>174</v>
      </c>
      <c r="I278" s="134" t="s">
        <v>43</v>
      </c>
      <c r="J278" s="293" t="s">
        <v>392</v>
      </c>
      <c r="K278" s="779" t="s">
        <v>179</v>
      </c>
      <c r="L278" s="133" t="s">
        <v>44</v>
      </c>
      <c r="M278" s="296"/>
      <c r="N278" s="277"/>
    </row>
    <row r="279" spans="1:14" s="2" customFormat="1" ht="15" customHeight="1" x14ac:dyDescent="0.35">
      <c r="A279" s="132">
        <v>45554</v>
      </c>
      <c r="B279" s="133" t="s">
        <v>111</v>
      </c>
      <c r="C279" s="284" t="s">
        <v>112</v>
      </c>
      <c r="D279" s="134" t="s">
        <v>119</v>
      </c>
      <c r="E279" s="137">
        <v>15000</v>
      </c>
      <c r="F279" s="276">
        <v>3697</v>
      </c>
      <c r="G279" s="255">
        <f t="shared" si="3"/>
        <v>4.0573437922639979</v>
      </c>
      <c r="H279" s="143" t="s">
        <v>151</v>
      </c>
      <c r="I279" s="134" t="s">
        <v>43</v>
      </c>
      <c r="J279" s="293" t="s">
        <v>306</v>
      </c>
      <c r="K279" s="779" t="s">
        <v>179</v>
      </c>
      <c r="L279" s="133" t="s">
        <v>44</v>
      </c>
      <c r="M279" s="296"/>
      <c r="N279" s="277"/>
    </row>
    <row r="280" spans="1:14" s="2" customFormat="1" ht="15" customHeight="1" x14ac:dyDescent="0.35">
      <c r="A280" s="132">
        <v>45554</v>
      </c>
      <c r="B280" s="133" t="s">
        <v>111</v>
      </c>
      <c r="C280" s="284" t="s">
        <v>112</v>
      </c>
      <c r="D280" s="134" t="s">
        <v>119</v>
      </c>
      <c r="E280" s="137">
        <v>10000</v>
      </c>
      <c r="F280" s="276">
        <v>3697</v>
      </c>
      <c r="G280" s="255">
        <f t="shared" si="3"/>
        <v>2.7048958615093319</v>
      </c>
      <c r="H280" s="143" t="s">
        <v>151</v>
      </c>
      <c r="I280" s="134" t="s">
        <v>43</v>
      </c>
      <c r="J280" s="293" t="s">
        <v>306</v>
      </c>
      <c r="K280" s="779" t="s">
        <v>179</v>
      </c>
      <c r="L280" s="133" t="s">
        <v>44</v>
      </c>
      <c r="M280" s="296"/>
      <c r="N280" s="277"/>
    </row>
    <row r="281" spans="1:14" s="2" customFormat="1" ht="15" customHeight="1" x14ac:dyDescent="0.35">
      <c r="A281" s="132">
        <v>45554</v>
      </c>
      <c r="B281" s="133" t="s">
        <v>111</v>
      </c>
      <c r="C281" s="284" t="s">
        <v>112</v>
      </c>
      <c r="D281" s="134" t="s">
        <v>119</v>
      </c>
      <c r="E281" s="137">
        <v>10000</v>
      </c>
      <c r="F281" s="276">
        <v>3697</v>
      </c>
      <c r="G281" s="255">
        <f t="shared" si="3"/>
        <v>2.7048958615093319</v>
      </c>
      <c r="H281" s="143" t="s">
        <v>151</v>
      </c>
      <c r="I281" s="134" t="s">
        <v>43</v>
      </c>
      <c r="J281" s="293" t="s">
        <v>380</v>
      </c>
      <c r="K281" s="779" t="s">
        <v>179</v>
      </c>
      <c r="L281" s="133" t="s">
        <v>44</v>
      </c>
      <c r="M281" s="296"/>
      <c r="N281" s="277"/>
    </row>
    <row r="282" spans="1:14" s="2" customFormat="1" ht="15" customHeight="1" x14ac:dyDescent="0.35">
      <c r="A282" s="132">
        <v>45554</v>
      </c>
      <c r="B282" s="133" t="s">
        <v>111</v>
      </c>
      <c r="C282" s="284" t="s">
        <v>112</v>
      </c>
      <c r="D282" s="134" t="s">
        <v>119</v>
      </c>
      <c r="E282" s="137">
        <v>8000</v>
      </c>
      <c r="F282" s="276">
        <v>3697</v>
      </c>
      <c r="G282" s="255">
        <f t="shared" si="3"/>
        <v>2.1639166892074657</v>
      </c>
      <c r="H282" s="143" t="s">
        <v>125</v>
      </c>
      <c r="I282" s="134" t="s">
        <v>43</v>
      </c>
      <c r="J282" s="293" t="s">
        <v>732</v>
      </c>
      <c r="K282" s="779" t="s">
        <v>179</v>
      </c>
      <c r="L282" s="133" t="s">
        <v>44</v>
      </c>
      <c r="M282" s="296"/>
      <c r="N282" s="277"/>
    </row>
    <row r="283" spans="1:14" s="2" customFormat="1" ht="15" customHeight="1" x14ac:dyDescent="0.35">
      <c r="A283" s="132">
        <v>45554</v>
      </c>
      <c r="B283" s="133" t="s">
        <v>111</v>
      </c>
      <c r="C283" s="284" t="s">
        <v>112</v>
      </c>
      <c r="D283" s="134" t="s">
        <v>119</v>
      </c>
      <c r="E283" s="137">
        <v>8000</v>
      </c>
      <c r="F283" s="276">
        <v>3697</v>
      </c>
      <c r="G283" s="255">
        <f t="shared" si="3"/>
        <v>2.1639166892074657</v>
      </c>
      <c r="H283" s="143" t="s">
        <v>125</v>
      </c>
      <c r="I283" s="134" t="s">
        <v>43</v>
      </c>
      <c r="J283" s="293" t="s">
        <v>732</v>
      </c>
      <c r="K283" s="779" t="s">
        <v>179</v>
      </c>
      <c r="L283" s="133" t="s">
        <v>44</v>
      </c>
      <c r="M283" s="296"/>
      <c r="N283" s="277"/>
    </row>
    <row r="284" spans="1:14" s="2" customFormat="1" ht="15" customHeight="1" x14ac:dyDescent="0.35">
      <c r="A284" s="132">
        <v>45554</v>
      </c>
      <c r="B284" s="133" t="s">
        <v>111</v>
      </c>
      <c r="C284" s="284" t="s">
        <v>112</v>
      </c>
      <c r="D284" s="134" t="s">
        <v>119</v>
      </c>
      <c r="E284" s="137">
        <v>7000</v>
      </c>
      <c r="F284" s="276">
        <v>3697</v>
      </c>
      <c r="G284" s="255">
        <f t="shared" si="3"/>
        <v>1.8934271030565324</v>
      </c>
      <c r="H284" s="143" t="s">
        <v>125</v>
      </c>
      <c r="I284" s="134" t="s">
        <v>43</v>
      </c>
      <c r="J284" s="293" t="s">
        <v>732</v>
      </c>
      <c r="K284" s="779" t="s">
        <v>179</v>
      </c>
      <c r="L284" s="133" t="s">
        <v>44</v>
      </c>
      <c r="M284" s="296"/>
      <c r="N284" s="277"/>
    </row>
    <row r="285" spans="1:14" s="2" customFormat="1" ht="15" customHeight="1" x14ac:dyDescent="0.35">
      <c r="A285" s="132">
        <v>45554</v>
      </c>
      <c r="B285" s="133" t="s">
        <v>111</v>
      </c>
      <c r="C285" s="284" t="s">
        <v>112</v>
      </c>
      <c r="D285" s="134" t="s">
        <v>119</v>
      </c>
      <c r="E285" s="137">
        <v>8000</v>
      </c>
      <c r="F285" s="276">
        <v>3697</v>
      </c>
      <c r="G285" s="255">
        <f t="shared" si="3"/>
        <v>2.1639166892074657</v>
      </c>
      <c r="H285" s="143" t="s">
        <v>125</v>
      </c>
      <c r="I285" s="134" t="s">
        <v>43</v>
      </c>
      <c r="J285" s="293" t="s">
        <v>732</v>
      </c>
      <c r="K285" s="779" t="s">
        <v>179</v>
      </c>
      <c r="L285" s="133" t="s">
        <v>44</v>
      </c>
      <c r="M285" s="296"/>
      <c r="N285" s="277"/>
    </row>
    <row r="286" spans="1:14" s="2" customFormat="1" ht="15" customHeight="1" x14ac:dyDescent="0.35">
      <c r="A286" s="132">
        <v>45554</v>
      </c>
      <c r="B286" s="133" t="s">
        <v>111</v>
      </c>
      <c r="C286" s="284" t="s">
        <v>112</v>
      </c>
      <c r="D286" s="134" t="s">
        <v>119</v>
      </c>
      <c r="E286" s="137">
        <v>9000</v>
      </c>
      <c r="F286" s="276">
        <v>3697</v>
      </c>
      <c r="G286" s="255">
        <f t="shared" si="3"/>
        <v>2.4344062753583988</v>
      </c>
      <c r="H286" s="143" t="s">
        <v>125</v>
      </c>
      <c r="I286" s="134" t="s">
        <v>43</v>
      </c>
      <c r="J286" s="293" t="s">
        <v>732</v>
      </c>
      <c r="K286" s="779" t="s">
        <v>179</v>
      </c>
      <c r="L286" s="133" t="s">
        <v>44</v>
      </c>
      <c r="M286" s="296"/>
      <c r="N286" s="277"/>
    </row>
    <row r="287" spans="1:14" s="2" customFormat="1" ht="15" customHeight="1" x14ac:dyDescent="0.35">
      <c r="A287" s="132">
        <v>45554</v>
      </c>
      <c r="B287" s="133" t="s">
        <v>111</v>
      </c>
      <c r="C287" s="284" t="s">
        <v>112</v>
      </c>
      <c r="D287" s="134" t="s">
        <v>119</v>
      </c>
      <c r="E287" s="137">
        <v>6000</v>
      </c>
      <c r="F287" s="276">
        <v>3697</v>
      </c>
      <c r="G287" s="255">
        <f t="shared" si="3"/>
        <v>1.6229375169055991</v>
      </c>
      <c r="H287" s="143" t="s">
        <v>125</v>
      </c>
      <c r="I287" s="134" t="s">
        <v>43</v>
      </c>
      <c r="J287" s="293" t="s">
        <v>732</v>
      </c>
      <c r="K287" s="779" t="s">
        <v>179</v>
      </c>
      <c r="L287" s="133" t="s">
        <v>44</v>
      </c>
      <c r="M287" s="296"/>
      <c r="N287" s="277"/>
    </row>
    <row r="288" spans="1:14" s="2" customFormat="1" ht="15" customHeight="1" x14ac:dyDescent="0.35">
      <c r="A288" s="132">
        <v>45554</v>
      </c>
      <c r="B288" s="133" t="s">
        <v>111</v>
      </c>
      <c r="C288" s="284" t="s">
        <v>112</v>
      </c>
      <c r="D288" s="134" t="s">
        <v>119</v>
      </c>
      <c r="E288" s="137">
        <v>7000</v>
      </c>
      <c r="F288" s="276">
        <v>3697</v>
      </c>
      <c r="G288" s="255">
        <f t="shared" si="3"/>
        <v>1.8934271030565324</v>
      </c>
      <c r="H288" s="143" t="s">
        <v>125</v>
      </c>
      <c r="I288" s="134" t="s">
        <v>43</v>
      </c>
      <c r="J288" s="293" t="s">
        <v>732</v>
      </c>
      <c r="K288" s="779" t="s">
        <v>179</v>
      </c>
      <c r="L288" s="133" t="s">
        <v>44</v>
      </c>
      <c r="M288" s="296"/>
      <c r="N288" s="277"/>
    </row>
    <row r="289" spans="1:14" s="2" customFormat="1" ht="15" customHeight="1" x14ac:dyDescent="0.35">
      <c r="A289" s="132">
        <v>45554</v>
      </c>
      <c r="B289" s="133" t="s">
        <v>111</v>
      </c>
      <c r="C289" s="284" t="s">
        <v>112</v>
      </c>
      <c r="D289" s="134" t="s">
        <v>119</v>
      </c>
      <c r="E289" s="137">
        <v>8000</v>
      </c>
      <c r="F289" s="276">
        <v>3697</v>
      </c>
      <c r="G289" s="255">
        <f t="shared" si="3"/>
        <v>2.1639166892074657</v>
      </c>
      <c r="H289" s="143" t="s">
        <v>125</v>
      </c>
      <c r="I289" s="134" t="s">
        <v>43</v>
      </c>
      <c r="J289" s="293" t="s">
        <v>732</v>
      </c>
      <c r="K289" s="779" t="s">
        <v>179</v>
      </c>
      <c r="L289" s="133" t="s">
        <v>44</v>
      </c>
      <c r="M289" s="296"/>
      <c r="N289" s="277"/>
    </row>
    <row r="290" spans="1:14" s="2" customFormat="1" ht="15" customHeight="1" x14ac:dyDescent="0.35">
      <c r="A290" s="132">
        <v>45554</v>
      </c>
      <c r="B290" s="133" t="s">
        <v>111</v>
      </c>
      <c r="C290" s="284" t="s">
        <v>112</v>
      </c>
      <c r="D290" s="134" t="s">
        <v>119</v>
      </c>
      <c r="E290" s="137">
        <v>8000</v>
      </c>
      <c r="F290" s="276">
        <v>3697</v>
      </c>
      <c r="G290" s="255">
        <f t="shared" si="3"/>
        <v>2.1639166892074657</v>
      </c>
      <c r="H290" s="143" t="s">
        <v>125</v>
      </c>
      <c r="I290" s="134" t="s">
        <v>43</v>
      </c>
      <c r="J290" s="293" t="s">
        <v>732</v>
      </c>
      <c r="K290" s="779" t="s">
        <v>179</v>
      </c>
      <c r="L290" s="133" t="s">
        <v>44</v>
      </c>
      <c r="M290" s="296"/>
      <c r="N290" s="277"/>
    </row>
    <row r="291" spans="1:14" s="2" customFormat="1" ht="15" customHeight="1" x14ac:dyDescent="0.35">
      <c r="A291" s="132">
        <v>45554</v>
      </c>
      <c r="B291" s="133" t="s">
        <v>730</v>
      </c>
      <c r="C291" s="284" t="s">
        <v>150</v>
      </c>
      <c r="D291" s="134" t="s">
        <v>119</v>
      </c>
      <c r="E291" s="137">
        <v>20000</v>
      </c>
      <c r="F291" s="276">
        <v>3697</v>
      </c>
      <c r="G291" s="255">
        <f t="shared" si="3"/>
        <v>5.4097917230186638</v>
      </c>
      <c r="H291" s="143" t="s">
        <v>125</v>
      </c>
      <c r="I291" s="134" t="s">
        <v>43</v>
      </c>
      <c r="J291" s="293" t="s">
        <v>732</v>
      </c>
      <c r="K291" s="779" t="s">
        <v>179</v>
      </c>
      <c r="L291" s="133" t="s">
        <v>44</v>
      </c>
      <c r="M291" s="296"/>
      <c r="N291" s="277"/>
    </row>
    <row r="292" spans="1:14" s="2" customFormat="1" ht="15" customHeight="1" x14ac:dyDescent="0.35">
      <c r="A292" s="132">
        <v>45554</v>
      </c>
      <c r="B292" s="133" t="s">
        <v>610</v>
      </c>
      <c r="C292" s="284" t="s">
        <v>150</v>
      </c>
      <c r="D292" s="134" t="s">
        <v>119</v>
      </c>
      <c r="E292" s="137">
        <v>30000</v>
      </c>
      <c r="F292" s="276">
        <v>3697</v>
      </c>
      <c r="G292" s="255">
        <f t="shared" si="3"/>
        <v>8.1146875845279958</v>
      </c>
      <c r="H292" s="143" t="s">
        <v>125</v>
      </c>
      <c r="I292" s="134" t="s">
        <v>43</v>
      </c>
      <c r="J292" s="293" t="s">
        <v>732</v>
      </c>
      <c r="K292" s="779" t="s">
        <v>179</v>
      </c>
      <c r="L292" s="133" t="s">
        <v>44</v>
      </c>
      <c r="M292" s="296"/>
      <c r="N292" s="277"/>
    </row>
    <row r="293" spans="1:14" s="2" customFormat="1" ht="15" customHeight="1" x14ac:dyDescent="0.35">
      <c r="A293" s="132">
        <v>45554</v>
      </c>
      <c r="B293" s="133" t="s">
        <v>731</v>
      </c>
      <c r="C293" s="284" t="s">
        <v>112</v>
      </c>
      <c r="D293" s="134" t="s">
        <v>119</v>
      </c>
      <c r="E293" s="137">
        <v>20000</v>
      </c>
      <c r="F293" s="276">
        <v>3697</v>
      </c>
      <c r="G293" s="255">
        <f t="shared" si="3"/>
        <v>5.4097917230186638</v>
      </c>
      <c r="H293" s="143" t="s">
        <v>125</v>
      </c>
      <c r="I293" s="134" t="s">
        <v>43</v>
      </c>
      <c r="J293" s="293" t="s">
        <v>732</v>
      </c>
      <c r="K293" s="779" t="s">
        <v>179</v>
      </c>
      <c r="L293" s="133" t="s">
        <v>44</v>
      </c>
      <c r="M293" s="296"/>
      <c r="N293" s="277"/>
    </row>
    <row r="294" spans="1:14" s="2" customFormat="1" ht="15" customHeight="1" x14ac:dyDescent="0.35">
      <c r="A294" s="132">
        <v>45554</v>
      </c>
      <c r="B294" s="133" t="s">
        <v>111</v>
      </c>
      <c r="C294" s="284" t="s">
        <v>112</v>
      </c>
      <c r="D294" s="134" t="s">
        <v>119</v>
      </c>
      <c r="E294" s="137">
        <v>12000</v>
      </c>
      <c r="F294" s="276">
        <v>3697</v>
      </c>
      <c r="G294" s="255">
        <f t="shared" si="3"/>
        <v>3.2458750338111981</v>
      </c>
      <c r="H294" s="143" t="s">
        <v>125</v>
      </c>
      <c r="I294" s="134" t="s">
        <v>43</v>
      </c>
      <c r="J294" s="293" t="s">
        <v>732</v>
      </c>
      <c r="K294" s="779" t="s">
        <v>179</v>
      </c>
      <c r="L294" s="133" t="s">
        <v>44</v>
      </c>
      <c r="M294" s="296"/>
      <c r="N294" s="277"/>
    </row>
    <row r="295" spans="1:14" s="2" customFormat="1" ht="15" customHeight="1" x14ac:dyDescent="0.35">
      <c r="A295" s="132">
        <v>45555</v>
      </c>
      <c r="B295" s="133" t="s">
        <v>111</v>
      </c>
      <c r="C295" s="284" t="s">
        <v>112</v>
      </c>
      <c r="D295" s="134" t="s">
        <v>119</v>
      </c>
      <c r="E295" s="137">
        <v>10000</v>
      </c>
      <c r="F295" s="276">
        <v>3697</v>
      </c>
      <c r="G295" s="255">
        <f t="shared" si="3"/>
        <v>2.7048958615093319</v>
      </c>
      <c r="H295" s="143" t="s">
        <v>151</v>
      </c>
      <c r="I295" s="134" t="s">
        <v>43</v>
      </c>
      <c r="J295" s="293" t="s">
        <v>380</v>
      </c>
      <c r="K295" s="779" t="s">
        <v>179</v>
      </c>
      <c r="L295" s="133" t="s">
        <v>44</v>
      </c>
      <c r="M295" s="296"/>
      <c r="N295" s="277"/>
    </row>
    <row r="296" spans="1:14" s="2" customFormat="1" ht="15" customHeight="1" x14ac:dyDescent="0.35">
      <c r="A296" s="132">
        <v>45555</v>
      </c>
      <c r="B296" s="133" t="s">
        <v>655</v>
      </c>
      <c r="C296" s="284" t="s">
        <v>112</v>
      </c>
      <c r="D296" s="835" t="s">
        <v>119</v>
      </c>
      <c r="E296" s="137">
        <v>25000</v>
      </c>
      <c r="F296" s="276">
        <v>3697</v>
      </c>
      <c r="G296" s="255">
        <f t="shared" si="3"/>
        <v>6.7622396537733298</v>
      </c>
      <c r="H296" s="143" t="s">
        <v>151</v>
      </c>
      <c r="I296" s="134" t="s">
        <v>43</v>
      </c>
      <c r="J296" s="293" t="s">
        <v>380</v>
      </c>
      <c r="K296" s="779" t="s">
        <v>179</v>
      </c>
      <c r="L296" s="133" t="s">
        <v>44</v>
      </c>
      <c r="M296" s="296"/>
      <c r="N296" s="277"/>
    </row>
    <row r="297" spans="1:14" s="2" customFormat="1" ht="15" customHeight="1" x14ac:dyDescent="0.35">
      <c r="A297" s="132">
        <v>45555</v>
      </c>
      <c r="B297" s="133" t="s">
        <v>111</v>
      </c>
      <c r="C297" s="133" t="s">
        <v>112</v>
      </c>
      <c r="D297" s="835" t="s">
        <v>119</v>
      </c>
      <c r="E297" s="137">
        <v>5000</v>
      </c>
      <c r="F297" s="276">
        <v>3697</v>
      </c>
      <c r="G297" s="255">
        <f t="shared" si="3"/>
        <v>1.352447930754666</v>
      </c>
      <c r="H297" s="143" t="s">
        <v>151</v>
      </c>
      <c r="I297" s="134" t="s">
        <v>43</v>
      </c>
      <c r="J297" s="293" t="s">
        <v>380</v>
      </c>
      <c r="K297" s="779" t="s">
        <v>179</v>
      </c>
      <c r="L297" s="133" t="s">
        <v>44</v>
      </c>
      <c r="M297" s="296"/>
      <c r="N297" s="277"/>
    </row>
    <row r="298" spans="1:14" s="2" customFormat="1" ht="15" customHeight="1" x14ac:dyDescent="0.35">
      <c r="A298" s="132">
        <v>45555</v>
      </c>
      <c r="B298" s="133" t="s">
        <v>111</v>
      </c>
      <c r="C298" s="133" t="s">
        <v>112</v>
      </c>
      <c r="D298" s="835" t="s">
        <v>119</v>
      </c>
      <c r="E298" s="137">
        <v>30000</v>
      </c>
      <c r="F298" s="276">
        <v>3697</v>
      </c>
      <c r="G298" s="255">
        <f t="shared" si="3"/>
        <v>8.1146875845279958</v>
      </c>
      <c r="H298" s="143" t="s">
        <v>151</v>
      </c>
      <c r="I298" s="134" t="s">
        <v>43</v>
      </c>
      <c r="J298" s="293" t="s">
        <v>380</v>
      </c>
      <c r="K298" s="779" t="s">
        <v>179</v>
      </c>
      <c r="L298" s="133" t="s">
        <v>44</v>
      </c>
      <c r="M298" s="296"/>
      <c r="N298" s="277"/>
    </row>
    <row r="299" spans="1:14" s="2" customFormat="1" ht="15" customHeight="1" x14ac:dyDescent="0.35">
      <c r="A299" s="132">
        <v>45555</v>
      </c>
      <c r="B299" s="133" t="s">
        <v>111</v>
      </c>
      <c r="C299" s="133" t="s">
        <v>112</v>
      </c>
      <c r="D299" s="835" t="s">
        <v>119</v>
      </c>
      <c r="E299" s="137">
        <v>10000</v>
      </c>
      <c r="F299" s="276">
        <v>3697</v>
      </c>
      <c r="G299" s="255">
        <f t="shared" si="3"/>
        <v>2.7048958615093319</v>
      </c>
      <c r="H299" s="143" t="s">
        <v>151</v>
      </c>
      <c r="I299" s="134" t="s">
        <v>43</v>
      </c>
      <c r="J299" s="293" t="s">
        <v>380</v>
      </c>
      <c r="K299" s="779" t="s">
        <v>179</v>
      </c>
      <c r="L299" s="133" t="s">
        <v>44</v>
      </c>
      <c r="M299" s="296"/>
      <c r="N299" s="277"/>
    </row>
    <row r="300" spans="1:14" s="2" customFormat="1" ht="15" customHeight="1" x14ac:dyDescent="0.35">
      <c r="A300" s="132">
        <v>45555</v>
      </c>
      <c r="B300" s="133" t="s">
        <v>111</v>
      </c>
      <c r="C300" s="133" t="s">
        <v>112</v>
      </c>
      <c r="D300" s="835" t="s">
        <v>119</v>
      </c>
      <c r="E300" s="137">
        <v>10000</v>
      </c>
      <c r="F300" s="276">
        <v>3697</v>
      </c>
      <c r="G300" s="255">
        <f t="shared" si="3"/>
        <v>2.7048958615093319</v>
      </c>
      <c r="H300" s="143" t="s">
        <v>151</v>
      </c>
      <c r="I300" s="134" t="s">
        <v>43</v>
      </c>
      <c r="J300" s="293" t="s">
        <v>380</v>
      </c>
      <c r="K300" s="779" t="s">
        <v>179</v>
      </c>
      <c r="L300" s="133" t="s">
        <v>44</v>
      </c>
      <c r="M300" s="296"/>
      <c r="N300" s="277"/>
    </row>
    <row r="301" spans="1:14" s="2" customFormat="1" ht="15" customHeight="1" x14ac:dyDescent="0.35">
      <c r="A301" s="132">
        <v>45555</v>
      </c>
      <c r="B301" s="133" t="s">
        <v>111</v>
      </c>
      <c r="C301" s="133" t="s">
        <v>112</v>
      </c>
      <c r="D301" s="835" t="s">
        <v>119</v>
      </c>
      <c r="E301" s="137">
        <v>30000</v>
      </c>
      <c r="F301" s="276">
        <v>3697</v>
      </c>
      <c r="G301" s="255">
        <f t="shared" si="3"/>
        <v>8.1146875845279958</v>
      </c>
      <c r="H301" s="143" t="s">
        <v>151</v>
      </c>
      <c r="I301" s="134" t="s">
        <v>43</v>
      </c>
      <c r="J301" s="293" t="s">
        <v>380</v>
      </c>
      <c r="K301" s="779" t="s">
        <v>179</v>
      </c>
      <c r="L301" s="133" t="s">
        <v>44</v>
      </c>
      <c r="M301" s="296"/>
      <c r="N301" s="277"/>
    </row>
    <row r="302" spans="1:14" s="2" customFormat="1" ht="15" customHeight="1" x14ac:dyDescent="0.35">
      <c r="A302" s="132">
        <v>45555</v>
      </c>
      <c r="B302" s="133" t="s">
        <v>124</v>
      </c>
      <c r="C302" s="133" t="s">
        <v>124</v>
      </c>
      <c r="D302" s="835" t="s">
        <v>119</v>
      </c>
      <c r="E302" s="137">
        <v>10000</v>
      </c>
      <c r="F302" s="276">
        <v>3697</v>
      </c>
      <c r="G302" s="255">
        <f t="shared" si="3"/>
        <v>2.7048958615093319</v>
      </c>
      <c r="H302" s="143" t="s">
        <v>151</v>
      </c>
      <c r="I302" s="134" t="s">
        <v>43</v>
      </c>
      <c r="J302" s="293" t="s">
        <v>380</v>
      </c>
      <c r="K302" s="779" t="s">
        <v>179</v>
      </c>
      <c r="L302" s="133" t="s">
        <v>44</v>
      </c>
      <c r="M302" s="296"/>
      <c r="N302" s="277"/>
    </row>
    <row r="303" spans="1:14" s="2" customFormat="1" ht="15" customHeight="1" x14ac:dyDescent="0.35">
      <c r="A303" s="132">
        <v>45555</v>
      </c>
      <c r="B303" s="133" t="s">
        <v>124</v>
      </c>
      <c r="C303" s="133" t="s">
        <v>124</v>
      </c>
      <c r="D303" s="835" t="s">
        <v>119</v>
      </c>
      <c r="E303" s="137">
        <v>10000</v>
      </c>
      <c r="F303" s="276">
        <v>3697</v>
      </c>
      <c r="G303" s="255">
        <f t="shared" si="3"/>
        <v>2.7048958615093319</v>
      </c>
      <c r="H303" s="143" t="s">
        <v>151</v>
      </c>
      <c r="I303" s="134" t="s">
        <v>43</v>
      </c>
      <c r="J303" s="293" t="s">
        <v>380</v>
      </c>
      <c r="K303" s="779" t="s">
        <v>179</v>
      </c>
      <c r="L303" s="133" t="s">
        <v>44</v>
      </c>
      <c r="M303" s="296"/>
      <c r="N303" s="277"/>
    </row>
    <row r="304" spans="1:14" s="2" customFormat="1" ht="15" customHeight="1" x14ac:dyDescent="0.35">
      <c r="A304" s="132">
        <v>45555</v>
      </c>
      <c r="B304" s="133" t="s">
        <v>656</v>
      </c>
      <c r="C304" s="133" t="s">
        <v>112</v>
      </c>
      <c r="D304" s="835" t="s">
        <v>119</v>
      </c>
      <c r="E304" s="137">
        <v>25000</v>
      </c>
      <c r="F304" s="276">
        <v>3697</v>
      </c>
      <c r="G304" s="255">
        <f t="shared" si="3"/>
        <v>6.7622396537733298</v>
      </c>
      <c r="H304" s="143" t="s">
        <v>151</v>
      </c>
      <c r="I304" s="134" t="s">
        <v>43</v>
      </c>
      <c r="J304" s="293" t="s">
        <v>380</v>
      </c>
      <c r="K304" s="779" t="s">
        <v>179</v>
      </c>
      <c r="L304" s="133" t="s">
        <v>44</v>
      </c>
      <c r="M304" s="296"/>
      <c r="N304" s="277"/>
    </row>
    <row r="305" spans="1:14" s="2" customFormat="1" ht="15" customHeight="1" x14ac:dyDescent="0.35">
      <c r="A305" s="132">
        <v>45555</v>
      </c>
      <c r="B305" s="133" t="s">
        <v>111</v>
      </c>
      <c r="C305" s="133" t="s">
        <v>112</v>
      </c>
      <c r="D305" s="835" t="s">
        <v>119</v>
      </c>
      <c r="E305" s="137">
        <v>10000</v>
      </c>
      <c r="F305" s="276">
        <v>3697</v>
      </c>
      <c r="G305" s="255">
        <f t="shared" si="3"/>
        <v>2.7048958615093319</v>
      </c>
      <c r="H305" s="143" t="s">
        <v>151</v>
      </c>
      <c r="I305" s="134" t="s">
        <v>43</v>
      </c>
      <c r="J305" s="293" t="s">
        <v>380</v>
      </c>
      <c r="K305" s="779" t="s">
        <v>179</v>
      </c>
      <c r="L305" s="133" t="s">
        <v>44</v>
      </c>
      <c r="M305" s="296"/>
      <c r="N305" s="277"/>
    </row>
    <row r="306" spans="1:14" s="2" customFormat="1" ht="15" customHeight="1" x14ac:dyDescent="0.35">
      <c r="A306" s="132">
        <v>45555</v>
      </c>
      <c r="B306" s="133" t="s">
        <v>582</v>
      </c>
      <c r="C306" s="133" t="s">
        <v>113</v>
      </c>
      <c r="D306" s="835" t="s">
        <v>110</v>
      </c>
      <c r="E306" s="137">
        <v>20000</v>
      </c>
      <c r="F306" s="276">
        <v>3697</v>
      </c>
      <c r="G306" s="255">
        <f t="shared" si="3"/>
        <v>5.4097917230186638</v>
      </c>
      <c r="H306" s="143" t="s">
        <v>367</v>
      </c>
      <c r="I306" s="134" t="s">
        <v>43</v>
      </c>
      <c r="J306" s="293" t="s">
        <v>640</v>
      </c>
      <c r="K306" s="779" t="s">
        <v>179</v>
      </c>
      <c r="L306" s="133" t="s">
        <v>44</v>
      </c>
      <c r="M306" s="296"/>
      <c r="N306" s="277"/>
    </row>
    <row r="307" spans="1:14" s="2" customFormat="1" ht="15" customHeight="1" x14ac:dyDescent="0.35">
      <c r="A307" s="30">
        <v>45555</v>
      </c>
      <c r="B307" s="406" t="s">
        <v>111</v>
      </c>
      <c r="C307" s="14" t="s">
        <v>112</v>
      </c>
      <c r="D307" s="836" t="s">
        <v>110</v>
      </c>
      <c r="E307" s="629">
        <v>15000</v>
      </c>
      <c r="F307" s="276">
        <v>3697</v>
      </c>
      <c r="G307" s="255">
        <f t="shared" si="3"/>
        <v>4.0573437922639979</v>
      </c>
      <c r="H307" s="143" t="s">
        <v>174</v>
      </c>
      <c r="I307" s="134" t="s">
        <v>43</v>
      </c>
      <c r="J307" s="14" t="s">
        <v>396</v>
      </c>
      <c r="K307" s="779" t="s">
        <v>179</v>
      </c>
      <c r="L307" s="133" t="s">
        <v>44</v>
      </c>
      <c r="M307" s="296"/>
      <c r="N307" s="277"/>
    </row>
    <row r="308" spans="1:14" s="2" customFormat="1" ht="15" customHeight="1" x14ac:dyDescent="0.35">
      <c r="A308" s="30">
        <v>45555</v>
      </c>
      <c r="B308" s="406" t="s">
        <v>111</v>
      </c>
      <c r="C308" s="14" t="s">
        <v>112</v>
      </c>
      <c r="D308" s="836" t="s">
        <v>110</v>
      </c>
      <c r="E308" s="629">
        <v>15000</v>
      </c>
      <c r="F308" s="276">
        <v>3697</v>
      </c>
      <c r="G308" s="255">
        <f t="shared" si="3"/>
        <v>4.0573437922639979</v>
      </c>
      <c r="H308" s="143" t="s">
        <v>174</v>
      </c>
      <c r="I308" s="134" t="s">
        <v>43</v>
      </c>
      <c r="J308" s="14" t="s">
        <v>396</v>
      </c>
      <c r="K308" s="779" t="s">
        <v>179</v>
      </c>
      <c r="L308" s="133" t="s">
        <v>44</v>
      </c>
      <c r="M308" s="296"/>
      <c r="N308" s="277"/>
    </row>
    <row r="309" spans="1:14" s="2" customFormat="1" ht="15" customHeight="1" x14ac:dyDescent="0.35">
      <c r="A309" s="654">
        <v>45555</v>
      </c>
      <c r="B309" s="284" t="s">
        <v>111</v>
      </c>
      <c r="C309" s="284" t="s">
        <v>112</v>
      </c>
      <c r="D309" s="837" t="s">
        <v>110</v>
      </c>
      <c r="E309" s="337">
        <v>25000</v>
      </c>
      <c r="F309" s="276">
        <v>3697</v>
      </c>
      <c r="G309" s="255">
        <f t="shared" si="3"/>
        <v>6.7622396537733298</v>
      </c>
      <c r="H309" s="143" t="s">
        <v>367</v>
      </c>
      <c r="I309" s="134" t="s">
        <v>43</v>
      </c>
      <c r="J309" s="293" t="s">
        <v>397</v>
      </c>
      <c r="K309" s="779" t="s">
        <v>179</v>
      </c>
      <c r="L309" s="133" t="s">
        <v>44</v>
      </c>
      <c r="M309" s="296"/>
      <c r="N309" s="277"/>
    </row>
    <row r="310" spans="1:14" s="2" customFormat="1" ht="25.25" customHeight="1" x14ac:dyDescent="0.35">
      <c r="A310" s="654">
        <v>45555</v>
      </c>
      <c r="B310" s="284" t="s">
        <v>111</v>
      </c>
      <c r="C310" s="284" t="s">
        <v>112</v>
      </c>
      <c r="D310" s="837" t="s">
        <v>110</v>
      </c>
      <c r="E310" s="118">
        <v>25000</v>
      </c>
      <c r="F310" s="276">
        <v>3697</v>
      </c>
      <c r="G310" s="255">
        <f t="shared" si="3"/>
        <v>6.7622396537733298</v>
      </c>
      <c r="H310" s="143" t="s">
        <v>367</v>
      </c>
      <c r="I310" s="134" t="s">
        <v>43</v>
      </c>
      <c r="J310" s="293" t="s">
        <v>397</v>
      </c>
      <c r="K310" s="779" t="s">
        <v>179</v>
      </c>
      <c r="L310" s="133" t="s">
        <v>44</v>
      </c>
      <c r="M310" s="296"/>
      <c r="N310" s="277"/>
    </row>
    <row r="311" spans="1:14" s="2" customFormat="1" ht="25.25" customHeight="1" x14ac:dyDescent="0.35">
      <c r="A311" s="132">
        <v>45555</v>
      </c>
      <c r="B311" s="284" t="s">
        <v>321</v>
      </c>
      <c r="C311" s="284" t="s">
        <v>348</v>
      </c>
      <c r="D311" s="837" t="s">
        <v>78</v>
      </c>
      <c r="E311" s="129">
        <v>60000</v>
      </c>
      <c r="F311" s="276">
        <v>3697</v>
      </c>
      <c r="G311" s="255">
        <f t="shared" si="3"/>
        <v>16.229375169055992</v>
      </c>
      <c r="H311" s="143" t="s">
        <v>41</v>
      </c>
      <c r="I311" s="134" t="s">
        <v>43</v>
      </c>
      <c r="J311" s="293" t="s">
        <v>671</v>
      </c>
      <c r="K311" s="779" t="s">
        <v>179</v>
      </c>
      <c r="L311" s="133" t="s">
        <v>44</v>
      </c>
      <c r="M311" s="296"/>
      <c r="N311" s="277"/>
    </row>
    <row r="312" spans="1:14" s="2" customFormat="1" ht="25.25" customHeight="1" x14ac:dyDescent="0.35">
      <c r="A312" s="132">
        <v>45555</v>
      </c>
      <c r="B312" s="284" t="s">
        <v>322</v>
      </c>
      <c r="C312" s="284" t="s">
        <v>283</v>
      </c>
      <c r="D312" s="837" t="s">
        <v>78</v>
      </c>
      <c r="E312" s="129">
        <v>1000</v>
      </c>
      <c r="F312" s="276">
        <v>3697</v>
      </c>
      <c r="G312" s="255">
        <f t="shared" si="3"/>
        <v>0.27048958615093321</v>
      </c>
      <c r="H312" s="143" t="s">
        <v>41</v>
      </c>
      <c r="I312" s="134" t="s">
        <v>43</v>
      </c>
      <c r="J312" s="293" t="s">
        <v>671</v>
      </c>
      <c r="K312" s="779" t="s">
        <v>179</v>
      </c>
      <c r="L312" s="133" t="s">
        <v>44</v>
      </c>
      <c r="M312" s="296"/>
      <c r="N312" s="277"/>
    </row>
    <row r="313" spans="1:14" s="2" customFormat="1" ht="25.25" customHeight="1" x14ac:dyDescent="0.35">
      <c r="A313" s="132">
        <v>45555</v>
      </c>
      <c r="B313" s="284" t="s">
        <v>398</v>
      </c>
      <c r="C313" s="284" t="s">
        <v>348</v>
      </c>
      <c r="D313" s="837" t="s">
        <v>78</v>
      </c>
      <c r="E313" s="129">
        <v>150000</v>
      </c>
      <c r="F313" s="276">
        <v>3697</v>
      </c>
      <c r="G313" s="255">
        <f t="shared" si="3"/>
        <v>40.573437922639975</v>
      </c>
      <c r="H313" s="143" t="s">
        <v>41</v>
      </c>
      <c r="I313" s="134" t="s">
        <v>43</v>
      </c>
      <c r="J313" s="293" t="s">
        <v>672</v>
      </c>
      <c r="K313" s="779" t="s">
        <v>179</v>
      </c>
      <c r="L313" s="133" t="s">
        <v>44</v>
      </c>
      <c r="M313" s="296"/>
      <c r="N313" s="277"/>
    </row>
    <row r="314" spans="1:14" s="2" customFormat="1" ht="25.25" customHeight="1" x14ac:dyDescent="0.35">
      <c r="A314" s="132">
        <v>45555</v>
      </c>
      <c r="B314" s="284" t="s">
        <v>322</v>
      </c>
      <c r="C314" s="284" t="s">
        <v>283</v>
      </c>
      <c r="D314" s="837" t="s">
        <v>78</v>
      </c>
      <c r="E314" s="129">
        <v>1000</v>
      </c>
      <c r="F314" s="276">
        <v>3697</v>
      </c>
      <c r="G314" s="255">
        <f t="shared" si="3"/>
        <v>0.27048958615093321</v>
      </c>
      <c r="H314" s="143" t="s">
        <v>41</v>
      </c>
      <c r="I314" s="134" t="s">
        <v>43</v>
      </c>
      <c r="J314" s="293" t="s">
        <v>672</v>
      </c>
      <c r="K314" s="779" t="s">
        <v>179</v>
      </c>
      <c r="L314" s="133" t="s">
        <v>44</v>
      </c>
      <c r="M314" s="296"/>
      <c r="N314" s="277"/>
    </row>
    <row r="315" spans="1:14" s="2" customFormat="1" ht="15" customHeight="1" x14ac:dyDescent="0.35">
      <c r="A315" s="132">
        <v>45555</v>
      </c>
      <c r="B315" s="284" t="s">
        <v>382</v>
      </c>
      <c r="C315" s="284" t="s">
        <v>117</v>
      </c>
      <c r="D315" s="837" t="s">
        <v>78</v>
      </c>
      <c r="E315" s="827">
        <v>15000</v>
      </c>
      <c r="F315" s="276">
        <v>3697</v>
      </c>
      <c r="G315" s="255">
        <f t="shared" si="3"/>
        <v>4.0573437922639979</v>
      </c>
      <c r="H315" s="143" t="s">
        <v>41</v>
      </c>
      <c r="I315" s="134" t="s">
        <v>43</v>
      </c>
      <c r="J315" s="293" t="s">
        <v>673</v>
      </c>
      <c r="K315" s="779" t="s">
        <v>179</v>
      </c>
      <c r="L315" s="133" t="s">
        <v>44</v>
      </c>
      <c r="M315" s="296"/>
      <c r="N315" s="277"/>
    </row>
    <row r="316" spans="1:14" s="2" customFormat="1" ht="15" customHeight="1" x14ac:dyDescent="0.35">
      <c r="A316" s="132">
        <v>45555</v>
      </c>
      <c r="B316" s="284" t="s">
        <v>383</v>
      </c>
      <c r="C316" s="284" t="s">
        <v>117</v>
      </c>
      <c r="D316" s="837" t="s">
        <v>78</v>
      </c>
      <c r="E316" s="827">
        <v>13000</v>
      </c>
      <c r="F316" s="276">
        <v>3697</v>
      </c>
      <c r="G316" s="255">
        <f t="shared" si="3"/>
        <v>3.5163646199621317</v>
      </c>
      <c r="H316" s="143" t="s">
        <v>41</v>
      </c>
      <c r="I316" s="134" t="s">
        <v>43</v>
      </c>
      <c r="J316" s="293" t="s">
        <v>673</v>
      </c>
      <c r="K316" s="779" t="s">
        <v>179</v>
      </c>
      <c r="L316" s="133" t="s">
        <v>44</v>
      </c>
      <c r="M316" s="296"/>
      <c r="N316" s="277"/>
    </row>
    <row r="317" spans="1:14" s="2" customFormat="1" ht="15" customHeight="1" x14ac:dyDescent="0.35">
      <c r="A317" s="132">
        <v>45555</v>
      </c>
      <c r="B317" s="284" t="s">
        <v>384</v>
      </c>
      <c r="C317" s="284" t="s">
        <v>117</v>
      </c>
      <c r="D317" s="837" t="s">
        <v>78</v>
      </c>
      <c r="E317" s="827">
        <v>13000</v>
      </c>
      <c r="F317" s="276">
        <v>3697</v>
      </c>
      <c r="G317" s="255">
        <f t="shared" si="3"/>
        <v>3.5163646199621317</v>
      </c>
      <c r="H317" s="143" t="s">
        <v>41</v>
      </c>
      <c r="I317" s="134" t="s">
        <v>43</v>
      </c>
      <c r="J317" s="293" t="s">
        <v>673</v>
      </c>
      <c r="K317" s="779" t="s">
        <v>179</v>
      </c>
      <c r="L317" s="133" t="s">
        <v>44</v>
      </c>
      <c r="M317" s="296"/>
      <c r="N317" s="277"/>
    </row>
    <row r="318" spans="1:14" s="2" customFormat="1" ht="15" customHeight="1" x14ac:dyDescent="0.35">
      <c r="A318" s="132">
        <v>45555</v>
      </c>
      <c r="B318" s="284" t="s">
        <v>385</v>
      </c>
      <c r="C318" s="284" t="s">
        <v>117</v>
      </c>
      <c r="D318" s="837" t="s">
        <v>78</v>
      </c>
      <c r="E318" s="827">
        <v>8000</v>
      </c>
      <c r="F318" s="276">
        <v>3697</v>
      </c>
      <c r="G318" s="255">
        <f t="shared" si="3"/>
        <v>2.1639166892074657</v>
      </c>
      <c r="H318" s="143" t="s">
        <v>41</v>
      </c>
      <c r="I318" s="134" t="s">
        <v>43</v>
      </c>
      <c r="J318" s="293" t="s">
        <v>673</v>
      </c>
      <c r="K318" s="779" t="s">
        <v>179</v>
      </c>
      <c r="L318" s="133" t="s">
        <v>44</v>
      </c>
      <c r="M318" s="296"/>
      <c r="N318" s="277"/>
    </row>
    <row r="319" spans="1:14" s="2" customFormat="1" ht="15" customHeight="1" x14ac:dyDescent="0.35">
      <c r="A319" s="132">
        <v>45555</v>
      </c>
      <c r="B319" s="284" t="s">
        <v>386</v>
      </c>
      <c r="C319" s="284" t="s">
        <v>117</v>
      </c>
      <c r="D319" s="837" t="s">
        <v>78</v>
      </c>
      <c r="E319" s="827">
        <v>18000</v>
      </c>
      <c r="F319" s="276">
        <v>3697</v>
      </c>
      <c r="G319" s="255">
        <f t="shared" si="3"/>
        <v>4.8688125507167976</v>
      </c>
      <c r="H319" s="143" t="s">
        <v>41</v>
      </c>
      <c r="I319" s="134" t="s">
        <v>43</v>
      </c>
      <c r="J319" s="293" t="s">
        <v>673</v>
      </c>
      <c r="K319" s="779" t="s">
        <v>179</v>
      </c>
      <c r="L319" s="133" t="s">
        <v>44</v>
      </c>
      <c r="M319" s="296"/>
      <c r="N319" s="277"/>
    </row>
    <row r="320" spans="1:14" s="2" customFormat="1" ht="15" customHeight="1" x14ac:dyDescent="0.35">
      <c r="A320" s="132">
        <v>45555</v>
      </c>
      <c r="B320" s="284" t="s">
        <v>387</v>
      </c>
      <c r="C320" s="284" t="s">
        <v>117</v>
      </c>
      <c r="D320" s="837" t="s">
        <v>78</v>
      </c>
      <c r="E320" s="827">
        <v>24000</v>
      </c>
      <c r="F320" s="276">
        <v>3697</v>
      </c>
      <c r="G320" s="255">
        <f t="shared" si="3"/>
        <v>6.4917500676223963</v>
      </c>
      <c r="H320" s="143" t="s">
        <v>41</v>
      </c>
      <c r="I320" s="134" t="s">
        <v>43</v>
      </c>
      <c r="J320" s="293" t="s">
        <v>673</v>
      </c>
      <c r="K320" s="779" t="s">
        <v>179</v>
      </c>
      <c r="L320" s="133" t="s">
        <v>44</v>
      </c>
      <c r="M320" s="296"/>
      <c r="N320" s="277"/>
    </row>
    <row r="321" spans="1:14" s="2" customFormat="1" ht="15" customHeight="1" x14ac:dyDescent="0.35">
      <c r="A321" s="132">
        <v>45555</v>
      </c>
      <c r="B321" s="284" t="s">
        <v>386</v>
      </c>
      <c r="C321" s="284" t="s">
        <v>117</v>
      </c>
      <c r="D321" s="837" t="s">
        <v>78</v>
      </c>
      <c r="E321" s="827">
        <v>18000</v>
      </c>
      <c r="F321" s="276">
        <v>3697</v>
      </c>
      <c r="G321" s="255">
        <f t="shared" si="3"/>
        <v>4.8688125507167976</v>
      </c>
      <c r="H321" s="143" t="s">
        <v>41</v>
      </c>
      <c r="I321" s="134" t="s">
        <v>43</v>
      </c>
      <c r="J321" s="293" t="s">
        <v>673</v>
      </c>
      <c r="K321" s="779" t="s">
        <v>179</v>
      </c>
      <c r="L321" s="133" t="s">
        <v>44</v>
      </c>
      <c r="M321" s="296"/>
      <c r="N321" s="277"/>
    </row>
    <row r="322" spans="1:14" s="2" customFormat="1" ht="15" customHeight="1" x14ac:dyDescent="0.35">
      <c r="A322" s="132">
        <v>45555</v>
      </c>
      <c r="B322" s="284" t="s">
        <v>400</v>
      </c>
      <c r="C322" s="284" t="s">
        <v>208</v>
      </c>
      <c r="D322" s="837" t="s">
        <v>14</v>
      </c>
      <c r="E322" s="129">
        <v>10000</v>
      </c>
      <c r="F322" s="276">
        <v>3697</v>
      </c>
      <c r="G322" s="255">
        <f t="shared" si="3"/>
        <v>2.7048958615093319</v>
      </c>
      <c r="H322" s="143" t="s">
        <v>41</v>
      </c>
      <c r="I322" s="134" t="s">
        <v>43</v>
      </c>
      <c r="J322" s="293" t="s">
        <v>674</v>
      </c>
      <c r="K322" s="779" t="s">
        <v>179</v>
      </c>
      <c r="L322" s="133" t="s">
        <v>44</v>
      </c>
      <c r="M322" s="296"/>
      <c r="N322" s="277"/>
    </row>
    <row r="323" spans="1:14" s="2" customFormat="1" ht="15" customHeight="1" x14ac:dyDescent="0.35">
      <c r="A323" s="132">
        <v>45555</v>
      </c>
      <c r="B323" s="284" t="s">
        <v>205</v>
      </c>
      <c r="C323" s="284" t="s">
        <v>208</v>
      </c>
      <c r="D323" s="837" t="s">
        <v>14</v>
      </c>
      <c r="E323" s="129">
        <v>5000</v>
      </c>
      <c r="F323" s="276">
        <v>3697</v>
      </c>
      <c r="G323" s="255">
        <f t="shared" si="3"/>
        <v>1.352447930754666</v>
      </c>
      <c r="H323" s="143" t="s">
        <v>41</v>
      </c>
      <c r="I323" s="134" t="s">
        <v>43</v>
      </c>
      <c r="J323" s="293" t="s">
        <v>674</v>
      </c>
      <c r="K323" s="779" t="s">
        <v>179</v>
      </c>
      <c r="L323" s="133" t="s">
        <v>44</v>
      </c>
      <c r="M323" s="296"/>
      <c r="N323" s="277"/>
    </row>
    <row r="324" spans="1:14" s="2" customFormat="1" ht="15" customHeight="1" x14ac:dyDescent="0.35">
      <c r="A324" s="132">
        <v>45555</v>
      </c>
      <c r="B324" s="133" t="s">
        <v>401</v>
      </c>
      <c r="C324" s="133" t="s">
        <v>128</v>
      </c>
      <c r="D324" s="835" t="s">
        <v>14</v>
      </c>
      <c r="E324" s="137">
        <v>2002000</v>
      </c>
      <c r="F324" s="276">
        <v>3697</v>
      </c>
      <c r="G324" s="255">
        <f t="shared" si="3"/>
        <v>541.5201514741683</v>
      </c>
      <c r="H324" s="143" t="s">
        <v>158</v>
      </c>
      <c r="I324" s="134" t="s">
        <v>43</v>
      </c>
      <c r="J324" s="293" t="s">
        <v>675</v>
      </c>
      <c r="K324" s="779" t="s">
        <v>179</v>
      </c>
      <c r="L324" s="133" t="s">
        <v>44</v>
      </c>
      <c r="M324" s="296"/>
      <c r="N324" s="277"/>
    </row>
    <row r="325" spans="1:14" s="2" customFormat="1" ht="15" customHeight="1" x14ac:dyDescent="0.35">
      <c r="A325" s="132">
        <v>45555</v>
      </c>
      <c r="B325" s="133" t="s">
        <v>402</v>
      </c>
      <c r="C325" s="133" t="s">
        <v>128</v>
      </c>
      <c r="D325" s="835" t="s">
        <v>110</v>
      </c>
      <c r="E325" s="137">
        <v>549085</v>
      </c>
      <c r="F325" s="276">
        <v>3697</v>
      </c>
      <c r="G325" s="255">
        <f t="shared" si="3"/>
        <v>148.52177441168516</v>
      </c>
      <c r="H325" s="143" t="s">
        <v>158</v>
      </c>
      <c r="I325" s="134" t="s">
        <v>43</v>
      </c>
      <c r="J325" s="293" t="s">
        <v>675</v>
      </c>
      <c r="K325" s="779" t="s">
        <v>179</v>
      </c>
      <c r="L325" s="133" t="s">
        <v>44</v>
      </c>
      <c r="M325" s="296"/>
      <c r="N325" s="277"/>
    </row>
    <row r="326" spans="1:14" s="2" customFormat="1" ht="15" customHeight="1" x14ac:dyDescent="0.35">
      <c r="A326" s="132">
        <v>45555</v>
      </c>
      <c r="B326" s="133" t="s">
        <v>403</v>
      </c>
      <c r="C326" s="133" t="s">
        <v>128</v>
      </c>
      <c r="D326" s="835" t="s">
        <v>14</v>
      </c>
      <c r="E326" s="137">
        <v>1050000</v>
      </c>
      <c r="F326" s="276">
        <v>3697</v>
      </c>
      <c r="G326" s="255">
        <f t="shared" si="3"/>
        <v>284.01406545847988</v>
      </c>
      <c r="H326" s="143" t="s">
        <v>158</v>
      </c>
      <c r="I326" s="134" t="s">
        <v>43</v>
      </c>
      <c r="J326" s="293" t="s">
        <v>676</v>
      </c>
      <c r="K326" s="779" t="s">
        <v>179</v>
      </c>
      <c r="L326" s="133" t="s">
        <v>44</v>
      </c>
      <c r="M326" s="296"/>
      <c r="N326" s="277"/>
    </row>
    <row r="327" spans="1:14" s="2" customFormat="1" ht="15" customHeight="1" x14ac:dyDescent="0.35">
      <c r="A327" s="132">
        <v>45555</v>
      </c>
      <c r="B327" s="133" t="s">
        <v>404</v>
      </c>
      <c r="C327" s="133" t="s">
        <v>128</v>
      </c>
      <c r="D327" s="835" t="s">
        <v>110</v>
      </c>
      <c r="E327" s="137">
        <v>323543</v>
      </c>
      <c r="F327" s="276">
        <v>3697</v>
      </c>
      <c r="G327" s="255">
        <f t="shared" si="3"/>
        <v>87.515012172031376</v>
      </c>
      <c r="H327" s="143" t="s">
        <v>158</v>
      </c>
      <c r="I327" s="134" t="s">
        <v>43</v>
      </c>
      <c r="J327" s="293" t="s">
        <v>676</v>
      </c>
      <c r="K327" s="779" t="s">
        <v>179</v>
      </c>
      <c r="L327" s="133" t="s">
        <v>44</v>
      </c>
      <c r="M327" s="296"/>
      <c r="N327" s="277"/>
    </row>
    <row r="328" spans="1:14" s="2" customFormat="1" ht="15" customHeight="1" x14ac:dyDescent="0.35">
      <c r="A328" s="30">
        <v>45556</v>
      </c>
      <c r="B328" s="406" t="s">
        <v>111</v>
      </c>
      <c r="C328" s="14" t="s">
        <v>112</v>
      </c>
      <c r="D328" s="14" t="s">
        <v>110</v>
      </c>
      <c r="E328" s="629">
        <v>15000</v>
      </c>
      <c r="F328" s="276">
        <v>3697</v>
      </c>
      <c r="G328" s="255">
        <f t="shared" si="3"/>
        <v>4.0573437922639979</v>
      </c>
      <c r="H328" s="143" t="s">
        <v>174</v>
      </c>
      <c r="I328" s="134" t="s">
        <v>43</v>
      </c>
      <c r="J328" s="14" t="s">
        <v>406</v>
      </c>
      <c r="K328" s="779" t="s">
        <v>179</v>
      </c>
      <c r="L328" s="133" t="s">
        <v>44</v>
      </c>
      <c r="M328" s="296"/>
      <c r="N328" s="277"/>
    </row>
    <row r="329" spans="1:14" s="2" customFormat="1" ht="15" customHeight="1" x14ac:dyDescent="0.35">
      <c r="A329" s="30">
        <v>45556</v>
      </c>
      <c r="B329" s="406" t="s">
        <v>111</v>
      </c>
      <c r="C329" s="14" t="s">
        <v>112</v>
      </c>
      <c r="D329" s="14" t="s">
        <v>110</v>
      </c>
      <c r="E329" s="629">
        <v>15000</v>
      </c>
      <c r="F329" s="276">
        <v>3697</v>
      </c>
      <c r="G329" s="255">
        <f t="shared" si="3"/>
        <v>4.0573437922639979</v>
      </c>
      <c r="H329" s="143" t="s">
        <v>174</v>
      </c>
      <c r="I329" s="134" t="s">
        <v>43</v>
      </c>
      <c r="J329" s="14" t="s">
        <v>406</v>
      </c>
      <c r="K329" s="779" t="s">
        <v>179</v>
      </c>
      <c r="L329" s="133" t="s">
        <v>44</v>
      </c>
      <c r="M329" s="296"/>
      <c r="N329" s="277"/>
    </row>
    <row r="330" spans="1:14" s="2" customFormat="1" ht="15" customHeight="1" x14ac:dyDescent="0.35">
      <c r="A330" s="654">
        <v>45556</v>
      </c>
      <c r="B330" s="284" t="s">
        <v>111</v>
      </c>
      <c r="C330" s="284" t="s">
        <v>112</v>
      </c>
      <c r="D330" s="418" t="s">
        <v>110</v>
      </c>
      <c r="E330" s="337">
        <v>25000</v>
      </c>
      <c r="F330" s="276">
        <v>3697</v>
      </c>
      <c r="G330" s="255">
        <f t="shared" si="3"/>
        <v>6.7622396537733298</v>
      </c>
      <c r="H330" s="143" t="s">
        <v>367</v>
      </c>
      <c r="I330" s="134" t="s">
        <v>43</v>
      </c>
      <c r="J330" s="293" t="s">
        <v>407</v>
      </c>
      <c r="K330" s="779" t="s">
        <v>179</v>
      </c>
      <c r="L330" s="133" t="s">
        <v>44</v>
      </c>
      <c r="M330" s="296"/>
      <c r="N330" s="277"/>
    </row>
    <row r="331" spans="1:14" s="2" customFormat="1" ht="15" customHeight="1" x14ac:dyDescent="0.35">
      <c r="A331" s="654">
        <v>45556</v>
      </c>
      <c r="B331" s="284" t="s">
        <v>111</v>
      </c>
      <c r="C331" s="284" t="s">
        <v>112</v>
      </c>
      <c r="D331" s="418" t="s">
        <v>110</v>
      </c>
      <c r="E331" s="118">
        <v>25000</v>
      </c>
      <c r="F331" s="276">
        <v>3697</v>
      </c>
      <c r="G331" s="255">
        <f t="shared" si="3"/>
        <v>6.7622396537733298</v>
      </c>
      <c r="H331" s="143" t="s">
        <v>367</v>
      </c>
      <c r="I331" s="134" t="s">
        <v>43</v>
      </c>
      <c r="J331" s="293" t="s">
        <v>407</v>
      </c>
      <c r="K331" s="779" t="s">
        <v>179</v>
      </c>
      <c r="L331" s="133" t="s">
        <v>44</v>
      </c>
      <c r="M331" s="296"/>
      <c r="N331" s="277"/>
    </row>
    <row r="332" spans="1:14" s="2" customFormat="1" ht="28" customHeight="1" x14ac:dyDescent="0.35">
      <c r="A332" s="132">
        <v>45556</v>
      </c>
      <c r="B332" s="284" t="s">
        <v>408</v>
      </c>
      <c r="C332" s="284" t="s">
        <v>127</v>
      </c>
      <c r="D332" s="827" t="s">
        <v>14</v>
      </c>
      <c r="E332" s="129">
        <v>75000</v>
      </c>
      <c r="F332" s="276">
        <v>3697</v>
      </c>
      <c r="G332" s="255">
        <f t="shared" si="3"/>
        <v>20.286718961319988</v>
      </c>
      <c r="H332" s="143" t="s">
        <v>41</v>
      </c>
      <c r="I332" s="134" t="s">
        <v>43</v>
      </c>
      <c r="J332" s="293" t="s">
        <v>677</v>
      </c>
      <c r="K332" s="779" t="s">
        <v>179</v>
      </c>
      <c r="L332" s="133" t="s">
        <v>44</v>
      </c>
      <c r="M332" s="296"/>
      <c r="N332" s="277"/>
    </row>
    <row r="333" spans="1:14" s="2" customFormat="1" ht="15.5" customHeight="1" x14ac:dyDescent="0.35">
      <c r="A333" s="132">
        <v>45558</v>
      </c>
      <c r="B333" s="133" t="s">
        <v>567</v>
      </c>
      <c r="C333" s="133" t="s">
        <v>115</v>
      </c>
      <c r="D333" s="877" t="s">
        <v>78</v>
      </c>
      <c r="E333" s="129">
        <v>4500000</v>
      </c>
      <c r="F333" s="276">
        <v>3697</v>
      </c>
      <c r="G333" s="255">
        <f t="shared" si="3"/>
        <v>1217.2031376791992</v>
      </c>
      <c r="H333" s="143" t="s">
        <v>158</v>
      </c>
      <c r="I333" s="134" t="s">
        <v>43</v>
      </c>
      <c r="J333" s="293" t="s">
        <v>678</v>
      </c>
      <c r="K333" s="779" t="s">
        <v>179</v>
      </c>
      <c r="L333" s="133" t="s">
        <v>44</v>
      </c>
      <c r="M333" s="296"/>
      <c r="N333" s="277"/>
    </row>
    <row r="334" spans="1:14" s="2" customFormat="1" ht="15" customHeight="1" x14ac:dyDescent="0.35">
      <c r="A334" s="132">
        <v>45558</v>
      </c>
      <c r="B334" s="133" t="s">
        <v>562</v>
      </c>
      <c r="C334" s="133" t="s">
        <v>118</v>
      </c>
      <c r="D334" s="877" t="s">
        <v>78</v>
      </c>
      <c r="E334" s="129">
        <v>3000</v>
      </c>
      <c r="F334" s="276">
        <v>3697</v>
      </c>
      <c r="G334" s="255">
        <f t="shared" si="3"/>
        <v>0.81146875845279953</v>
      </c>
      <c r="H334" s="143" t="s">
        <v>158</v>
      </c>
      <c r="I334" s="134" t="s">
        <v>43</v>
      </c>
      <c r="J334" s="293" t="s">
        <v>679</v>
      </c>
      <c r="K334" s="779" t="s">
        <v>179</v>
      </c>
      <c r="L334" s="133" t="s">
        <v>44</v>
      </c>
      <c r="M334" s="296"/>
      <c r="N334" s="277"/>
    </row>
    <row r="335" spans="1:14" s="2" customFormat="1" ht="15" customHeight="1" x14ac:dyDescent="0.35">
      <c r="A335" s="30">
        <v>45558</v>
      </c>
      <c r="B335" s="406" t="s">
        <v>111</v>
      </c>
      <c r="C335" s="14" t="s">
        <v>112</v>
      </c>
      <c r="D335" s="14" t="s">
        <v>110</v>
      </c>
      <c r="E335" s="629">
        <v>15000</v>
      </c>
      <c r="F335" s="276">
        <v>3697</v>
      </c>
      <c r="G335" s="255">
        <f t="shared" si="3"/>
        <v>4.0573437922639979</v>
      </c>
      <c r="H335" s="143" t="s">
        <v>174</v>
      </c>
      <c r="I335" s="134" t="s">
        <v>43</v>
      </c>
      <c r="J335" s="14" t="s">
        <v>410</v>
      </c>
      <c r="K335" s="779" t="s">
        <v>179</v>
      </c>
      <c r="L335" s="133" t="s">
        <v>44</v>
      </c>
      <c r="M335" s="296"/>
      <c r="N335" s="277"/>
    </row>
    <row r="336" spans="1:14" s="2" customFormat="1" ht="15" customHeight="1" x14ac:dyDescent="0.35">
      <c r="A336" s="30">
        <v>45558</v>
      </c>
      <c r="B336" s="406" t="s">
        <v>111</v>
      </c>
      <c r="C336" s="14" t="s">
        <v>112</v>
      </c>
      <c r="D336" s="14" t="s">
        <v>110</v>
      </c>
      <c r="E336" s="629">
        <v>10000</v>
      </c>
      <c r="F336" s="276">
        <v>3697</v>
      </c>
      <c r="G336" s="255">
        <f t="shared" si="3"/>
        <v>2.7048958615093319</v>
      </c>
      <c r="H336" s="143" t="s">
        <v>174</v>
      </c>
      <c r="I336" s="134" t="s">
        <v>43</v>
      </c>
      <c r="J336" s="14" t="s">
        <v>410</v>
      </c>
      <c r="K336" s="779" t="s">
        <v>179</v>
      </c>
      <c r="L336" s="133" t="s">
        <v>44</v>
      </c>
      <c r="M336" s="296"/>
      <c r="N336" s="277"/>
    </row>
    <row r="337" spans="1:14" s="2" customFormat="1" ht="15" customHeight="1" x14ac:dyDescent="0.35">
      <c r="A337" s="30">
        <v>45558</v>
      </c>
      <c r="B337" s="406" t="s">
        <v>111</v>
      </c>
      <c r="C337" s="14" t="s">
        <v>112</v>
      </c>
      <c r="D337" s="14" t="s">
        <v>110</v>
      </c>
      <c r="E337" s="629">
        <v>10000</v>
      </c>
      <c r="F337" s="276">
        <v>3697</v>
      </c>
      <c r="G337" s="255">
        <f t="shared" si="3"/>
        <v>2.7048958615093319</v>
      </c>
      <c r="H337" s="143" t="s">
        <v>174</v>
      </c>
      <c r="I337" s="134" t="s">
        <v>43</v>
      </c>
      <c r="J337" s="14" t="s">
        <v>410</v>
      </c>
      <c r="K337" s="779" t="s">
        <v>179</v>
      </c>
      <c r="L337" s="133" t="s">
        <v>44</v>
      </c>
      <c r="M337" s="296"/>
      <c r="N337" s="277"/>
    </row>
    <row r="338" spans="1:14" s="2" customFormat="1" ht="15" customHeight="1" x14ac:dyDescent="0.35">
      <c r="A338" s="30">
        <v>45558</v>
      </c>
      <c r="B338" s="406" t="s">
        <v>111</v>
      </c>
      <c r="C338" s="14" t="s">
        <v>112</v>
      </c>
      <c r="D338" s="14" t="s">
        <v>110</v>
      </c>
      <c r="E338" s="841">
        <v>15000</v>
      </c>
      <c r="F338" s="276">
        <v>3697</v>
      </c>
      <c r="G338" s="255">
        <f t="shared" si="3"/>
        <v>4.0573437922639979</v>
      </c>
      <c r="H338" s="143" t="s">
        <v>174</v>
      </c>
      <c r="I338" s="134" t="s">
        <v>43</v>
      </c>
      <c r="J338" s="14" t="s">
        <v>410</v>
      </c>
      <c r="K338" s="779" t="s">
        <v>179</v>
      </c>
      <c r="L338" s="133" t="s">
        <v>44</v>
      </c>
      <c r="M338" s="296"/>
      <c r="N338" s="277"/>
    </row>
    <row r="339" spans="1:14" s="2" customFormat="1" ht="15" customHeight="1" x14ac:dyDescent="0.35">
      <c r="A339" s="132">
        <v>45558</v>
      </c>
      <c r="B339" s="284" t="s">
        <v>111</v>
      </c>
      <c r="C339" s="284" t="s">
        <v>112</v>
      </c>
      <c r="D339" s="418" t="s">
        <v>110</v>
      </c>
      <c r="E339" s="569">
        <v>25000</v>
      </c>
      <c r="F339" s="276">
        <v>3697</v>
      </c>
      <c r="G339" s="255">
        <f t="shared" si="3"/>
        <v>6.7622396537733298</v>
      </c>
      <c r="H339" s="143" t="s">
        <v>367</v>
      </c>
      <c r="I339" s="134" t="s">
        <v>43</v>
      </c>
      <c r="J339" s="293" t="s">
        <v>412</v>
      </c>
      <c r="K339" s="779" t="s">
        <v>179</v>
      </c>
      <c r="L339" s="133" t="s">
        <v>44</v>
      </c>
      <c r="M339" s="296"/>
      <c r="N339" s="277"/>
    </row>
    <row r="340" spans="1:14" s="2" customFormat="1" ht="15" customHeight="1" x14ac:dyDescent="0.35">
      <c r="A340" s="132">
        <v>45558</v>
      </c>
      <c r="B340" s="284" t="s">
        <v>111</v>
      </c>
      <c r="C340" s="284" t="s">
        <v>112</v>
      </c>
      <c r="D340" s="418" t="s">
        <v>110</v>
      </c>
      <c r="E340" s="569">
        <v>13000</v>
      </c>
      <c r="F340" s="276">
        <v>3697</v>
      </c>
      <c r="G340" s="255">
        <f t="shared" si="3"/>
        <v>3.5163646199621317</v>
      </c>
      <c r="H340" s="143" t="s">
        <v>367</v>
      </c>
      <c r="I340" s="134" t="s">
        <v>43</v>
      </c>
      <c r="J340" s="293" t="s">
        <v>412</v>
      </c>
      <c r="K340" s="779" t="s">
        <v>179</v>
      </c>
      <c r="L340" s="133" t="s">
        <v>44</v>
      </c>
      <c r="M340" s="296"/>
      <c r="N340" s="277"/>
    </row>
    <row r="341" spans="1:14" s="2" customFormat="1" ht="15" customHeight="1" x14ac:dyDescent="0.35">
      <c r="A341" s="132">
        <v>45558</v>
      </c>
      <c r="B341" s="284" t="s">
        <v>111</v>
      </c>
      <c r="C341" s="284" t="s">
        <v>112</v>
      </c>
      <c r="D341" s="418" t="s">
        <v>110</v>
      </c>
      <c r="E341" s="569">
        <v>5000</v>
      </c>
      <c r="F341" s="276">
        <v>3697</v>
      </c>
      <c r="G341" s="255">
        <f t="shared" si="3"/>
        <v>1.352447930754666</v>
      </c>
      <c r="H341" s="143" t="s">
        <v>367</v>
      </c>
      <c r="I341" s="134" t="s">
        <v>43</v>
      </c>
      <c r="J341" s="293" t="s">
        <v>412</v>
      </c>
      <c r="K341" s="779" t="s">
        <v>179</v>
      </c>
      <c r="L341" s="133" t="s">
        <v>44</v>
      </c>
      <c r="M341" s="296"/>
      <c r="N341" s="277"/>
    </row>
    <row r="342" spans="1:14" s="2" customFormat="1" ht="15" customHeight="1" x14ac:dyDescent="0.35">
      <c r="A342" s="132">
        <v>45558</v>
      </c>
      <c r="B342" s="284" t="s">
        <v>111</v>
      </c>
      <c r="C342" s="284" t="s">
        <v>112</v>
      </c>
      <c r="D342" s="418" t="s">
        <v>110</v>
      </c>
      <c r="E342" s="569">
        <v>4000</v>
      </c>
      <c r="F342" s="276">
        <v>3697</v>
      </c>
      <c r="G342" s="255">
        <f t="shared" si="3"/>
        <v>1.0819583446037329</v>
      </c>
      <c r="H342" s="143" t="s">
        <v>367</v>
      </c>
      <c r="I342" s="134" t="s">
        <v>43</v>
      </c>
      <c r="J342" s="293" t="s">
        <v>412</v>
      </c>
      <c r="K342" s="779" t="s">
        <v>179</v>
      </c>
      <c r="L342" s="133" t="s">
        <v>44</v>
      </c>
      <c r="M342" s="296"/>
      <c r="N342" s="277"/>
    </row>
    <row r="343" spans="1:14" s="2" customFormat="1" ht="15" customHeight="1" x14ac:dyDescent="0.35">
      <c r="A343" s="132">
        <v>45558</v>
      </c>
      <c r="B343" s="284" t="s">
        <v>111</v>
      </c>
      <c r="C343" s="284" t="s">
        <v>112</v>
      </c>
      <c r="D343" s="418" t="s">
        <v>110</v>
      </c>
      <c r="E343" s="569">
        <v>2000</v>
      </c>
      <c r="F343" s="276">
        <v>3697</v>
      </c>
      <c r="G343" s="255">
        <f t="shared" si="3"/>
        <v>0.54097917230186643</v>
      </c>
      <c r="H343" s="143" t="s">
        <v>367</v>
      </c>
      <c r="I343" s="134" t="s">
        <v>43</v>
      </c>
      <c r="J343" s="293" t="s">
        <v>412</v>
      </c>
      <c r="K343" s="779" t="s">
        <v>179</v>
      </c>
      <c r="L343" s="133" t="s">
        <v>44</v>
      </c>
      <c r="M343" s="296"/>
      <c r="N343" s="277"/>
    </row>
    <row r="344" spans="1:14" s="2" customFormat="1" ht="15" customHeight="1" x14ac:dyDescent="0.35">
      <c r="A344" s="132">
        <v>45558</v>
      </c>
      <c r="B344" s="284" t="s">
        <v>111</v>
      </c>
      <c r="C344" s="284" t="s">
        <v>112</v>
      </c>
      <c r="D344" s="418" t="s">
        <v>110</v>
      </c>
      <c r="E344" s="569">
        <v>2000</v>
      </c>
      <c r="F344" s="276">
        <v>3697</v>
      </c>
      <c r="G344" s="255">
        <f t="shared" si="3"/>
        <v>0.54097917230186643</v>
      </c>
      <c r="H344" s="143" t="s">
        <v>367</v>
      </c>
      <c r="I344" s="134" t="s">
        <v>43</v>
      </c>
      <c r="J344" s="293" t="s">
        <v>412</v>
      </c>
      <c r="K344" s="779" t="s">
        <v>179</v>
      </c>
      <c r="L344" s="133" t="s">
        <v>44</v>
      </c>
      <c r="M344" s="296"/>
      <c r="N344" s="277"/>
    </row>
    <row r="345" spans="1:14" s="2" customFormat="1" ht="15" customHeight="1" x14ac:dyDescent="0.35">
      <c r="A345" s="132">
        <v>45558</v>
      </c>
      <c r="B345" s="284" t="s">
        <v>111</v>
      </c>
      <c r="C345" s="284" t="s">
        <v>112</v>
      </c>
      <c r="D345" s="418" t="s">
        <v>110</v>
      </c>
      <c r="E345" s="387">
        <v>3000</v>
      </c>
      <c r="F345" s="276">
        <v>3697</v>
      </c>
      <c r="G345" s="255">
        <f t="shared" si="3"/>
        <v>0.81146875845279953</v>
      </c>
      <c r="H345" s="143" t="s">
        <v>367</v>
      </c>
      <c r="I345" s="134" t="s">
        <v>43</v>
      </c>
      <c r="J345" s="293" t="s">
        <v>412</v>
      </c>
      <c r="K345" s="779" t="s">
        <v>179</v>
      </c>
      <c r="L345" s="133" t="s">
        <v>44</v>
      </c>
      <c r="M345" s="296"/>
      <c r="N345" s="277"/>
    </row>
    <row r="346" spans="1:14" s="2" customFormat="1" ht="15" customHeight="1" x14ac:dyDescent="0.35">
      <c r="A346" s="132">
        <v>45558</v>
      </c>
      <c r="B346" s="284" t="s">
        <v>111</v>
      </c>
      <c r="C346" s="284" t="s">
        <v>112</v>
      </c>
      <c r="D346" s="418" t="s">
        <v>110</v>
      </c>
      <c r="E346" s="387">
        <v>18000</v>
      </c>
      <c r="F346" s="276">
        <v>3697</v>
      </c>
      <c r="G346" s="255">
        <f t="shared" si="3"/>
        <v>4.8688125507167976</v>
      </c>
      <c r="H346" s="143" t="s">
        <v>367</v>
      </c>
      <c r="I346" s="134" t="s">
        <v>43</v>
      </c>
      <c r="J346" s="293" t="s">
        <v>412</v>
      </c>
      <c r="K346" s="779" t="s">
        <v>179</v>
      </c>
      <c r="L346" s="133" t="s">
        <v>44</v>
      </c>
      <c r="M346" s="296"/>
      <c r="N346" s="277"/>
    </row>
    <row r="347" spans="1:14" s="2" customFormat="1" ht="15" customHeight="1" x14ac:dyDescent="0.35">
      <c r="A347" s="654">
        <v>45558</v>
      </c>
      <c r="B347" s="406" t="s">
        <v>111</v>
      </c>
      <c r="C347" s="406" t="s">
        <v>112</v>
      </c>
      <c r="D347" s="655" t="s">
        <v>110</v>
      </c>
      <c r="E347" s="118">
        <v>25000</v>
      </c>
      <c r="F347" s="276">
        <v>3697</v>
      </c>
      <c r="G347" s="255">
        <f t="shared" si="3"/>
        <v>6.7622396537733298</v>
      </c>
      <c r="H347" s="143" t="s">
        <v>187</v>
      </c>
      <c r="I347" s="134" t="s">
        <v>43</v>
      </c>
      <c r="J347" s="293" t="s">
        <v>422</v>
      </c>
      <c r="K347" s="779" t="s">
        <v>179</v>
      </c>
      <c r="L347" s="133" t="s">
        <v>44</v>
      </c>
      <c r="M347" s="296"/>
      <c r="N347" s="277"/>
    </row>
    <row r="348" spans="1:14" s="2" customFormat="1" ht="15" customHeight="1" x14ac:dyDescent="0.35">
      <c r="A348" s="654">
        <v>45558</v>
      </c>
      <c r="B348" s="406" t="s">
        <v>111</v>
      </c>
      <c r="C348" s="406" t="s">
        <v>112</v>
      </c>
      <c r="D348" s="655" t="s">
        <v>110</v>
      </c>
      <c r="E348" s="118">
        <v>25000</v>
      </c>
      <c r="F348" s="276">
        <v>3697</v>
      </c>
      <c r="G348" s="255">
        <f t="shared" si="3"/>
        <v>6.7622396537733298</v>
      </c>
      <c r="H348" s="143" t="s">
        <v>187</v>
      </c>
      <c r="I348" s="134" t="s">
        <v>43</v>
      </c>
      <c r="J348" s="293" t="s">
        <v>422</v>
      </c>
      <c r="K348" s="779" t="s">
        <v>179</v>
      </c>
      <c r="L348" s="133" t="s">
        <v>44</v>
      </c>
      <c r="M348" s="296"/>
      <c r="N348" s="277"/>
    </row>
    <row r="349" spans="1:14" s="2" customFormat="1" ht="15" customHeight="1" x14ac:dyDescent="0.35">
      <c r="A349" s="132">
        <v>45558</v>
      </c>
      <c r="B349" s="284" t="s">
        <v>111</v>
      </c>
      <c r="C349" s="284" t="s">
        <v>112</v>
      </c>
      <c r="D349" s="418" t="s">
        <v>119</v>
      </c>
      <c r="E349" s="137">
        <v>4000</v>
      </c>
      <c r="F349" s="276">
        <v>3697</v>
      </c>
      <c r="G349" s="255">
        <f t="shared" si="3"/>
        <v>1.0819583446037329</v>
      </c>
      <c r="H349" s="143" t="s">
        <v>125</v>
      </c>
      <c r="I349" s="134" t="s">
        <v>43</v>
      </c>
      <c r="J349" s="293" t="s">
        <v>440</v>
      </c>
      <c r="K349" s="779" t="s">
        <v>179</v>
      </c>
      <c r="L349" s="133" t="s">
        <v>44</v>
      </c>
      <c r="M349" s="296"/>
      <c r="N349" s="277"/>
    </row>
    <row r="350" spans="1:14" s="2" customFormat="1" ht="15" customHeight="1" x14ac:dyDescent="0.35">
      <c r="A350" s="132">
        <v>45558</v>
      </c>
      <c r="B350" s="284" t="s">
        <v>111</v>
      </c>
      <c r="C350" s="284" t="s">
        <v>112</v>
      </c>
      <c r="D350" s="418" t="s">
        <v>119</v>
      </c>
      <c r="E350" s="137">
        <v>10000</v>
      </c>
      <c r="F350" s="276">
        <v>3697</v>
      </c>
      <c r="G350" s="255">
        <f t="shared" si="3"/>
        <v>2.7048958615093319</v>
      </c>
      <c r="H350" s="143" t="s">
        <v>125</v>
      </c>
      <c r="I350" s="134" t="s">
        <v>43</v>
      </c>
      <c r="J350" s="293" t="s">
        <v>440</v>
      </c>
      <c r="K350" s="779" t="s">
        <v>179</v>
      </c>
      <c r="L350" s="133" t="s">
        <v>44</v>
      </c>
      <c r="M350" s="296"/>
      <c r="N350" s="277"/>
    </row>
    <row r="351" spans="1:14" s="2" customFormat="1" ht="15" customHeight="1" x14ac:dyDescent="0.35">
      <c r="A351" s="132">
        <v>45558</v>
      </c>
      <c r="B351" s="284" t="s">
        <v>111</v>
      </c>
      <c r="C351" s="284" t="s">
        <v>112</v>
      </c>
      <c r="D351" s="418" t="s">
        <v>119</v>
      </c>
      <c r="E351" s="137">
        <v>12000</v>
      </c>
      <c r="F351" s="276">
        <v>3697</v>
      </c>
      <c r="G351" s="255">
        <f t="shared" si="3"/>
        <v>3.2458750338111981</v>
      </c>
      <c r="H351" s="143" t="s">
        <v>125</v>
      </c>
      <c r="I351" s="134" t="s">
        <v>43</v>
      </c>
      <c r="J351" s="293" t="s">
        <v>440</v>
      </c>
      <c r="K351" s="779" t="s">
        <v>179</v>
      </c>
      <c r="L351" s="133" t="s">
        <v>44</v>
      </c>
      <c r="M351" s="296"/>
      <c r="N351" s="277"/>
    </row>
    <row r="352" spans="1:14" s="2" customFormat="1" ht="15" customHeight="1" x14ac:dyDescent="0.35">
      <c r="A352" s="132">
        <v>45558</v>
      </c>
      <c r="B352" s="284" t="s">
        <v>111</v>
      </c>
      <c r="C352" s="284" t="s">
        <v>112</v>
      </c>
      <c r="D352" s="418" t="s">
        <v>119</v>
      </c>
      <c r="E352" s="137">
        <v>10000</v>
      </c>
      <c r="F352" s="276">
        <v>3697</v>
      </c>
      <c r="G352" s="255">
        <f t="shared" si="3"/>
        <v>2.7048958615093319</v>
      </c>
      <c r="H352" s="143" t="s">
        <v>125</v>
      </c>
      <c r="I352" s="134" t="s">
        <v>43</v>
      </c>
      <c r="J352" s="293" t="s">
        <v>440</v>
      </c>
      <c r="K352" s="779" t="s">
        <v>179</v>
      </c>
      <c r="L352" s="133" t="s">
        <v>44</v>
      </c>
      <c r="M352" s="296"/>
      <c r="N352" s="277"/>
    </row>
    <row r="353" spans="1:14" s="2" customFormat="1" ht="15" customHeight="1" x14ac:dyDescent="0.35">
      <c r="A353" s="132">
        <v>45558</v>
      </c>
      <c r="B353" s="284" t="s">
        <v>124</v>
      </c>
      <c r="C353" s="284" t="s">
        <v>124</v>
      </c>
      <c r="D353" s="418" t="s">
        <v>119</v>
      </c>
      <c r="E353" s="137">
        <v>10000</v>
      </c>
      <c r="F353" s="276">
        <v>3697</v>
      </c>
      <c r="G353" s="255">
        <f t="shared" si="3"/>
        <v>2.7048958615093319</v>
      </c>
      <c r="H353" s="143" t="s">
        <v>125</v>
      </c>
      <c r="I353" s="134" t="s">
        <v>43</v>
      </c>
      <c r="J353" s="293" t="s">
        <v>440</v>
      </c>
      <c r="K353" s="779" t="s">
        <v>179</v>
      </c>
      <c r="L353" s="133" t="s">
        <v>44</v>
      </c>
      <c r="M353" s="296"/>
      <c r="N353" s="277"/>
    </row>
    <row r="354" spans="1:14" s="2" customFormat="1" ht="15" customHeight="1" x14ac:dyDescent="0.35">
      <c r="A354" s="132">
        <v>45558</v>
      </c>
      <c r="B354" s="79" t="s">
        <v>429</v>
      </c>
      <c r="C354" s="79" t="s">
        <v>113</v>
      </c>
      <c r="D354" s="139" t="s">
        <v>14</v>
      </c>
      <c r="E354" s="124">
        <v>50000</v>
      </c>
      <c r="F354" s="276">
        <v>3697</v>
      </c>
      <c r="G354" s="255">
        <f t="shared" si="3"/>
        <v>13.52447930754666</v>
      </c>
      <c r="H354" s="143" t="s">
        <v>152</v>
      </c>
      <c r="I354" s="134" t="s">
        <v>43</v>
      </c>
      <c r="J354" s="293" t="s">
        <v>683</v>
      </c>
      <c r="K354" s="779" t="s">
        <v>179</v>
      </c>
      <c r="L354" s="133" t="s">
        <v>44</v>
      </c>
      <c r="M354" s="296"/>
      <c r="N354" s="277"/>
    </row>
    <row r="355" spans="1:14" s="2" customFormat="1" ht="15" customHeight="1" x14ac:dyDescent="0.35">
      <c r="A355" s="132">
        <v>45558</v>
      </c>
      <c r="B355" s="79" t="s">
        <v>167</v>
      </c>
      <c r="C355" s="79" t="s">
        <v>113</v>
      </c>
      <c r="D355" s="139" t="s">
        <v>14</v>
      </c>
      <c r="E355" s="124">
        <v>50000</v>
      </c>
      <c r="F355" s="276">
        <v>3697</v>
      </c>
      <c r="G355" s="255">
        <f t="shared" si="3"/>
        <v>13.52447930754666</v>
      </c>
      <c r="H355" s="143" t="s">
        <v>41</v>
      </c>
      <c r="I355" s="134" t="s">
        <v>43</v>
      </c>
      <c r="J355" s="293" t="s">
        <v>683</v>
      </c>
      <c r="K355" s="779" t="s">
        <v>179</v>
      </c>
      <c r="L355" s="133" t="s">
        <v>44</v>
      </c>
      <c r="M355" s="296"/>
      <c r="N355" s="277"/>
    </row>
    <row r="356" spans="1:14" s="2" customFormat="1" ht="15" customHeight="1" x14ac:dyDescent="0.35">
      <c r="A356" s="132">
        <v>45558</v>
      </c>
      <c r="B356" s="79" t="s">
        <v>430</v>
      </c>
      <c r="C356" s="79" t="s">
        <v>113</v>
      </c>
      <c r="D356" s="139" t="s">
        <v>110</v>
      </c>
      <c r="E356" s="124">
        <v>20000</v>
      </c>
      <c r="F356" s="276">
        <v>3697</v>
      </c>
      <c r="G356" s="255">
        <f t="shared" si="3"/>
        <v>5.4097917230186638</v>
      </c>
      <c r="H356" s="143" t="s">
        <v>187</v>
      </c>
      <c r="I356" s="134" t="s">
        <v>43</v>
      </c>
      <c r="J356" s="293" t="s">
        <v>683</v>
      </c>
      <c r="K356" s="779" t="s">
        <v>179</v>
      </c>
      <c r="L356" s="133" t="s">
        <v>44</v>
      </c>
      <c r="M356" s="296"/>
      <c r="N356" s="277"/>
    </row>
    <row r="357" spans="1:14" s="2" customFormat="1" ht="15" customHeight="1" x14ac:dyDescent="0.35">
      <c r="A357" s="132">
        <v>45558</v>
      </c>
      <c r="B357" s="79" t="s">
        <v>583</v>
      </c>
      <c r="C357" s="79" t="s">
        <v>113</v>
      </c>
      <c r="D357" s="139" t="s">
        <v>110</v>
      </c>
      <c r="E357" s="124">
        <v>20000</v>
      </c>
      <c r="F357" s="276">
        <v>3697</v>
      </c>
      <c r="G357" s="255">
        <f t="shared" si="3"/>
        <v>5.4097917230186638</v>
      </c>
      <c r="H357" s="143" t="s">
        <v>174</v>
      </c>
      <c r="I357" s="134" t="s">
        <v>43</v>
      </c>
      <c r="J357" s="293" t="s">
        <v>683</v>
      </c>
      <c r="K357" s="779" t="s">
        <v>179</v>
      </c>
      <c r="L357" s="133" t="s">
        <v>44</v>
      </c>
      <c r="M357" s="296"/>
      <c r="N357" s="277"/>
    </row>
    <row r="358" spans="1:14" s="2" customFormat="1" ht="15" customHeight="1" x14ac:dyDescent="0.35">
      <c r="A358" s="132">
        <v>45558</v>
      </c>
      <c r="B358" s="79" t="s">
        <v>366</v>
      </c>
      <c r="C358" s="79" t="s">
        <v>113</v>
      </c>
      <c r="D358" s="139" t="s">
        <v>110</v>
      </c>
      <c r="E358" s="124">
        <v>20000</v>
      </c>
      <c r="F358" s="276">
        <v>3697</v>
      </c>
      <c r="G358" s="255">
        <f t="shared" si="3"/>
        <v>5.4097917230186638</v>
      </c>
      <c r="H358" s="143" t="s">
        <v>367</v>
      </c>
      <c r="I358" s="134" t="s">
        <v>43</v>
      </c>
      <c r="J358" s="293" t="s">
        <v>683</v>
      </c>
      <c r="K358" s="779" t="s">
        <v>179</v>
      </c>
      <c r="L358" s="133" t="s">
        <v>44</v>
      </c>
      <c r="M358" s="296"/>
      <c r="N358" s="277"/>
    </row>
    <row r="359" spans="1:14" s="2" customFormat="1" ht="15" customHeight="1" x14ac:dyDescent="0.35">
      <c r="A359" s="132">
        <v>45558</v>
      </c>
      <c r="B359" s="79" t="s">
        <v>431</v>
      </c>
      <c r="C359" s="79" t="s">
        <v>113</v>
      </c>
      <c r="D359" s="139" t="s">
        <v>119</v>
      </c>
      <c r="E359" s="124">
        <v>25000</v>
      </c>
      <c r="F359" s="276">
        <v>3697</v>
      </c>
      <c r="G359" s="255">
        <f t="shared" si="3"/>
        <v>6.7622396537733298</v>
      </c>
      <c r="H359" s="143" t="s">
        <v>125</v>
      </c>
      <c r="I359" s="134" t="s">
        <v>43</v>
      </c>
      <c r="J359" s="293" t="s">
        <v>683</v>
      </c>
      <c r="K359" s="779" t="s">
        <v>179</v>
      </c>
      <c r="L359" s="133" t="s">
        <v>44</v>
      </c>
      <c r="M359" s="296"/>
      <c r="N359" s="277"/>
    </row>
    <row r="360" spans="1:14" s="2" customFormat="1" ht="15" customHeight="1" x14ac:dyDescent="0.35">
      <c r="A360" s="132">
        <v>45558</v>
      </c>
      <c r="B360" s="79" t="s">
        <v>168</v>
      </c>
      <c r="C360" s="79" t="s">
        <v>113</v>
      </c>
      <c r="D360" s="139" t="s">
        <v>119</v>
      </c>
      <c r="E360" s="124">
        <v>25000</v>
      </c>
      <c r="F360" s="276">
        <v>3697</v>
      </c>
      <c r="G360" s="255">
        <f t="shared" si="3"/>
        <v>6.7622396537733298</v>
      </c>
      <c r="H360" s="143" t="s">
        <v>151</v>
      </c>
      <c r="I360" s="134" t="s">
        <v>43</v>
      </c>
      <c r="J360" s="293" t="s">
        <v>683</v>
      </c>
      <c r="K360" s="779" t="s">
        <v>179</v>
      </c>
      <c r="L360" s="133" t="s">
        <v>44</v>
      </c>
      <c r="M360" s="296"/>
      <c r="N360" s="277"/>
    </row>
    <row r="361" spans="1:14" s="2" customFormat="1" ht="15" customHeight="1" x14ac:dyDescent="0.35">
      <c r="A361" s="132">
        <v>45558</v>
      </c>
      <c r="B361" s="284" t="s">
        <v>432</v>
      </c>
      <c r="C361" s="284" t="s">
        <v>112</v>
      </c>
      <c r="D361" s="418" t="s">
        <v>14</v>
      </c>
      <c r="E361" s="129">
        <v>200000</v>
      </c>
      <c r="F361" s="276">
        <v>3697</v>
      </c>
      <c r="G361" s="255">
        <f t="shared" si="3"/>
        <v>54.097917230186638</v>
      </c>
      <c r="H361" s="143" t="s">
        <v>41</v>
      </c>
      <c r="I361" s="134" t="s">
        <v>43</v>
      </c>
      <c r="J361" s="293" t="s">
        <v>681</v>
      </c>
      <c r="K361" s="779" t="s">
        <v>179</v>
      </c>
      <c r="L361" s="133" t="s">
        <v>44</v>
      </c>
      <c r="M361" s="296"/>
      <c r="N361" s="277"/>
    </row>
    <row r="362" spans="1:14" s="2" customFormat="1" ht="15" customHeight="1" x14ac:dyDescent="0.35">
      <c r="A362" s="132">
        <v>45558</v>
      </c>
      <c r="B362" s="284" t="s">
        <v>433</v>
      </c>
      <c r="C362" s="284" t="s">
        <v>348</v>
      </c>
      <c r="D362" s="837" t="s">
        <v>78</v>
      </c>
      <c r="E362" s="129">
        <v>72000</v>
      </c>
      <c r="F362" s="276">
        <v>3697</v>
      </c>
      <c r="G362" s="255">
        <f t="shared" si="3"/>
        <v>19.475250202867191</v>
      </c>
      <c r="H362" s="143" t="s">
        <v>41</v>
      </c>
      <c r="I362" s="134" t="s">
        <v>43</v>
      </c>
      <c r="J362" s="685" t="s">
        <v>684</v>
      </c>
      <c r="K362" s="779" t="s">
        <v>179</v>
      </c>
      <c r="L362" s="133" t="s">
        <v>44</v>
      </c>
      <c r="M362" s="296"/>
      <c r="N362" s="277"/>
    </row>
    <row r="363" spans="1:14" s="2" customFormat="1" ht="15" customHeight="1" x14ac:dyDescent="0.35">
      <c r="A363" s="132">
        <v>45558</v>
      </c>
      <c r="B363" s="284" t="s">
        <v>434</v>
      </c>
      <c r="C363" s="284" t="s">
        <v>348</v>
      </c>
      <c r="D363" s="837" t="s">
        <v>78</v>
      </c>
      <c r="E363" s="129">
        <v>17200</v>
      </c>
      <c r="F363" s="276">
        <v>3697</v>
      </c>
      <c r="G363" s="255">
        <f t="shared" si="3"/>
        <v>4.6524208817960506</v>
      </c>
      <c r="H363" s="143" t="s">
        <v>41</v>
      </c>
      <c r="I363" s="134" t="s">
        <v>43</v>
      </c>
      <c r="J363" s="685" t="s">
        <v>685</v>
      </c>
      <c r="K363" s="779" t="s">
        <v>179</v>
      </c>
      <c r="L363" s="133" t="s">
        <v>44</v>
      </c>
      <c r="M363" s="296"/>
      <c r="N363" s="277"/>
    </row>
    <row r="364" spans="1:14" s="2" customFormat="1" ht="23.5" customHeight="1" x14ac:dyDescent="0.35">
      <c r="A364" s="358">
        <v>45558</v>
      </c>
      <c r="B364" s="838" t="s">
        <v>437</v>
      </c>
      <c r="C364" s="284" t="s">
        <v>115</v>
      </c>
      <c r="D364" s="837" t="s">
        <v>78</v>
      </c>
      <c r="E364" s="129">
        <v>160000</v>
      </c>
      <c r="F364" s="276">
        <v>3697</v>
      </c>
      <c r="G364" s="255">
        <f t="shared" si="3"/>
        <v>43.278333784149311</v>
      </c>
      <c r="H364" s="143" t="s">
        <v>41</v>
      </c>
      <c r="I364" s="134" t="s">
        <v>43</v>
      </c>
      <c r="J364" s="685" t="s">
        <v>686</v>
      </c>
      <c r="K364" s="779" t="s">
        <v>179</v>
      </c>
      <c r="L364" s="133" t="s">
        <v>44</v>
      </c>
      <c r="M364" s="296"/>
      <c r="N364" s="277"/>
    </row>
    <row r="365" spans="1:14" s="2" customFormat="1" ht="25" customHeight="1" x14ac:dyDescent="0.35">
      <c r="A365" s="358">
        <v>45558</v>
      </c>
      <c r="B365" s="838" t="s">
        <v>437</v>
      </c>
      <c r="C365" s="284" t="s">
        <v>438</v>
      </c>
      <c r="D365" s="837" t="s">
        <v>78</v>
      </c>
      <c r="E365" s="129">
        <v>90000</v>
      </c>
      <c r="F365" s="276">
        <v>3697</v>
      </c>
      <c r="G365" s="255">
        <f t="shared" si="3"/>
        <v>24.344062753583987</v>
      </c>
      <c r="H365" s="143" t="s">
        <v>41</v>
      </c>
      <c r="I365" s="134" t="s">
        <v>43</v>
      </c>
      <c r="J365" s="685" t="s">
        <v>687</v>
      </c>
      <c r="K365" s="779" t="s">
        <v>179</v>
      </c>
      <c r="L365" s="133" t="s">
        <v>44</v>
      </c>
      <c r="M365" s="296"/>
      <c r="N365" s="277"/>
    </row>
    <row r="366" spans="1:14" s="2" customFormat="1" ht="15" customHeight="1" x14ac:dyDescent="0.35">
      <c r="A366" s="358">
        <v>45558</v>
      </c>
      <c r="B366" s="838" t="s">
        <v>439</v>
      </c>
      <c r="C366" s="284" t="s">
        <v>127</v>
      </c>
      <c r="D366" s="837" t="s">
        <v>78</v>
      </c>
      <c r="E366" s="129">
        <v>319000</v>
      </c>
      <c r="F366" s="276">
        <v>3697</v>
      </c>
      <c r="G366" s="255">
        <f t="shared" si="3"/>
        <v>86.286177982147692</v>
      </c>
      <c r="H366" s="143" t="s">
        <v>41</v>
      </c>
      <c r="I366" s="134" t="s">
        <v>43</v>
      </c>
      <c r="J366" s="685" t="s">
        <v>688</v>
      </c>
      <c r="K366" s="779" t="s">
        <v>179</v>
      </c>
      <c r="L366" s="133" t="s">
        <v>44</v>
      </c>
      <c r="M366" s="296"/>
      <c r="N366" s="277"/>
    </row>
    <row r="367" spans="1:14" s="2" customFormat="1" ht="15" customHeight="1" x14ac:dyDescent="0.35">
      <c r="A367" s="132">
        <v>45559</v>
      </c>
      <c r="B367" s="284" t="s">
        <v>111</v>
      </c>
      <c r="C367" s="284" t="s">
        <v>112</v>
      </c>
      <c r="D367" s="418" t="s">
        <v>119</v>
      </c>
      <c r="E367" s="137">
        <v>10000</v>
      </c>
      <c r="F367" s="276">
        <v>3697</v>
      </c>
      <c r="G367" s="255">
        <f t="shared" si="3"/>
        <v>2.7048958615093319</v>
      </c>
      <c r="H367" s="143" t="s">
        <v>125</v>
      </c>
      <c r="I367" s="134" t="s">
        <v>43</v>
      </c>
      <c r="J367" s="293" t="s">
        <v>471</v>
      </c>
      <c r="K367" s="779" t="s">
        <v>179</v>
      </c>
      <c r="L367" s="133" t="s">
        <v>44</v>
      </c>
      <c r="M367" s="296"/>
      <c r="N367" s="277"/>
    </row>
    <row r="368" spans="1:14" s="2" customFormat="1" ht="15" customHeight="1" x14ac:dyDescent="0.35">
      <c r="A368" s="132">
        <v>45559</v>
      </c>
      <c r="B368" s="284" t="s">
        <v>111</v>
      </c>
      <c r="C368" s="284" t="s">
        <v>112</v>
      </c>
      <c r="D368" s="418" t="s">
        <v>119</v>
      </c>
      <c r="E368" s="137">
        <v>8000</v>
      </c>
      <c r="F368" s="276">
        <v>3697</v>
      </c>
      <c r="G368" s="255">
        <f t="shared" si="3"/>
        <v>2.1639166892074657</v>
      </c>
      <c r="H368" s="143" t="s">
        <v>125</v>
      </c>
      <c r="I368" s="134" t="s">
        <v>43</v>
      </c>
      <c r="J368" s="293" t="s">
        <v>471</v>
      </c>
      <c r="K368" s="779" t="s">
        <v>179</v>
      </c>
      <c r="L368" s="133" t="s">
        <v>44</v>
      </c>
      <c r="M368" s="296"/>
      <c r="N368" s="277"/>
    </row>
    <row r="369" spans="1:14" s="2" customFormat="1" ht="15" customHeight="1" x14ac:dyDescent="0.35">
      <c r="A369" s="132">
        <v>45559</v>
      </c>
      <c r="B369" s="284" t="s">
        <v>111</v>
      </c>
      <c r="C369" s="284" t="s">
        <v>112</v>
      </c>
      <c r="D369" s="418" t="s">
        <v>119</v>
      </c>
      <c r="E369" s="137">
        <v>6000</v>
      </c>
      <c r="F369" s="276">
        <v>3697</v>
      </c>
      <c r="G369" s="255">
        <f t="shared" si="3"/>
        <v>1.6229375169055991</v>
      </c>
      <c r="H369" s="143" t="s">
        <v>125</v>
      </c>
      <c r="I369" s="134" t="s">
        <v>43</v>
      </c>
      <c r="J369" s="293" t="s">
        <v>471</v>
      </c>
      <c r="K369" s="779" t="s">
        <v>179</v>
      </c>
      <c r="L369" s="133" t="s">
        <v>44</v>
      </c>
      <c r="M369" s="296"/>
      <c r="N369" s="277"/>
    </row>
    <row r="370" spans="1:14" s="2" customFormat="1" ht="15" customHeight="1" x14ac:dyDescent="0.35">
      <c r="A370" s="132">
        <v>45559</v>
      </c>
      <c r="B370" s="284" t="s">
        <v>111</v>
      </c>
      <c r="C370" s="284" t="s">
        <v>112</v>
      </c>
      <c r="D370" s="418" t="s">
        <v>119</v>
      </c>
      <c r="E370" s="137">
        <v>8000</v>
      </c>
      <c r="F370" s="276">
        <v>3697</v>
      </c>
      <c r="G370" s="255">
        <f t="shared" si="3"/>
        <v>2.1639166892074657</v>
      </c>
      <c r="H370" s="143" t="s">
        <v>125</v>
      </c>
      <c r="I370" s="134" t="s">
        <v>43</v>
      </c>
      <c r="J370" s="293" t="s">
        <v>471</v>
      </c>
      <c r="K370" s="779" t="s">
        <v>179</v>
      </c>
      <c r="L370" s="133" t="s">
        <v>44</v>
      </c>
      <c r="M370" s="296"/>
      <c r="N370" s="277"/>
    </row>
    <row r="371" spans="1:14" s="2" customFormat="1" ht="15" customHeight="1" x14ac:dyDescent="0.35">
      <c r="A371" s="132">
        <v>45559</v>
      </c>
      <c r="B371" s="284" t="s">
        <v>111</v>
      </c>
      <c r="C371" s="284" t="s">
        <v>112</v>
      </c>
      <c r="D371" s="418" t="s">
        <v>119</v>
      </c>
      <c r="E371" s="137">
        <v>10000</v>
      </c>
      <c r="F371" s="276">
        <v>3697</v>
      </c>
      <c r="G371" s="255">
        <f t="shared" ref="G371:G446" si="4">E371/F371</f>
        <v>2.7048958615093319</v>
      </c>
      <c r="H371" s="143" t="s">
        <v>125</v>
      </c>
      <c r="I371" s="134" t="s">
        <v>43</v>
      </c>
      <c r="J371" s="293" t="s">
        <v>471</v>
      </c>
      <c r="K371" s="779" t="s">
        <v>179</v>
      </c>
      <c r="L371" s="133" t="s">
        <v>44</v>
      </c>
      <c r="M371" s="296"/>
      <c r="N371" s="277"/>
    </row>
    <row r="372" spans="1:14" s="2" customFormat="1" ht="15" customHeight="1" x14ac:dyDescent="0.35">
      <c r="A372" s="132">
        <v>45559</v>
      </c>
      <c r="B372" s="284" t="s">
        <v>111</v>
      </c>
      <c r="C372" s="284" t="s">
        <v>112</v>
      </c>
      <c r="D372" s="418" t="s">
        <v>119</v>
      </c>
      <c r="E372" s="137">
        <v>10000</v>
      </c>
      <c r="F372" s="276">
        <v>3697</v>
      </c>
      <c r="G372" s="255">
        <f t="shared" si="4"/>
        <v>2.7048958615093319</v>
      </c>
      <c r="H372" s="143" t="s">
        <v>125</v>
      </c>
      <c r="I372" s="134" t="s">
        <v>43</v>
      </c>
      <c r="J372" s="293" t="s">
        <v>471</v>
      </c>
      <c r="K372" s="779" t="s">
        <v>179</v>
      </c>
      <c r="L372" s="133" t="s">
        <v>44</v>
      </c>
      <c r="M372" s="296"/>
      <c r="N372" s="277"/>
    </row>
    <row r="373" spans="1:14" s="2" customFormat="1" ht="15" customHeight="1" x14ac:dyDescent="0.35">
      <c r="A373" s="397">
        <v>45559</v>
      </c>
      <c r="B373" s="838" t="s">
        <v>111</v>
      </c>
      <c r="C373" s="284" t="s">
        <v>112</v>
      </c>
      <c r="D373" s="837" t="s">
        <v>14</v>
      </c>
      <c r="E373" s="129">
        <v>7000</v>
      </c>
      <c r="F373" s="276">
        <v>3697</v>
      </c>
      <c r="G373" s="255">
        <f t="shared" si="4"/>
        <v>1.8934271030565324</v>
      </c>
      <c r="H373" s="143" t="s">
        <v>41</v>
      </c>
      <c r="I373" s="134" t="s">
        <v>43</v>
      </c>
      <c r="J373" s="120" t="s">
        <v>529</v>
      </c>
      <c r="K373" s="779" t="s">
        <v>179</v>
      </c>
      <c r="L373" s="133" t="s">
        <v>44</v>
      </c>
      <c r="M373" s="296"/>
      <c r="N373" s="277"/>
    </row>
    <row r="374" spans="1:14" s="2" customFormat="1" ht="15" customHeight="1" x14ac:dyDescent="0.35">
      <c r="A374" s="397">
        <v>45559</v>
      </c>
      <c r="B374" s="838" t="s">
        <v>111</v>
      </c>
      <c r="C374" s="284" t="s">
        <v>112</v>
      </c>
      <c r="D374" s="837" t="s">
        <v>14</v>
      </c>
      <c r="E374" s="129">
        <v>5000</v>
      </c>
      <c r="F374" s="276">
        <v>3697</v>
      </c>
      <c r="G374" s="255">
        <f t="shared" si="4"/>
        <v>1.352447930754666</v>
      </c>
      <c r="H374" s="143" t="s">
        <v>41</v>
      </c>
      <c r="I374" s="134" t="s">
        <v>43</v>
      </c>
      <c r="J374" s="120" t="s">
        <v>529</v>
      </c>
      <c r="K374" s="779" t="s">
        <v>179</v>
      </c>
      <c r="L374" s="133" t="s">
        <v>44</v>
      </c>
      <c r="M374" s="296"/>
      <c r="N374" s="277"/>
    </row>
    <row r="375" spans="1:14" s="2" customFormat="1" ht="15" customHeight="1" x14ac:dyDescent="0.35">
      <c r="A375" s="397">
        <v>45559</v>
      </c>
      <c r="B375" s="838" t="s">
        <v>111</v>
      </c>
      <c r="C375" s="284" t="s">
        <v>112</v>
      </c>
      <c r="D375" s="837" t="s">
        <v>14</v>
      </c>
      <c r="E375" s="129">
        <v>8000</v>
      </c>
      <c r="F375" s="276">
        <v>3697</v>
      </c>
      <c r="G375" s="255">
        <f t="shared" si="4"/>
        <v>2.1639166892074657</v>
      </c>
      <c r="H375" s="143" t="s">
        <v>41</v>
      </c>
      <c r="I375" s="134" t="s">
        <v>43</v>
      </c>
      <c r="J375" s="120" t="s">
        <v>529</v>
      </c>
      <c r="K375" s="779" t="s">
        <v>179</v>
      </c>
      <c r="L375" s="133" t="s">
        <v>44</v>
      </c>
      <c r="M375" s="296"/>
      <c r="N375" s="277"/>
    </row>
    <row r="376" spans="1:14" s="2" customFormat="1" ht="15" customHeight="1" x14ac:dyDescent="0.35">
      <c r="A376" s="30">
        <v>45559</v>
      </c>
      <c r="B376" s="406" t="s">
        <v>111</v>
      </c>
      <c r="C376" s="14" t="s">
        <v>112</v>
      </c>
      <c r="D376" s="14" t="s">
        <v>110</v>
      </c>
      <c r="E376" s="629">
        <v>15000</v>
      </c>
      <c r="F376" s="276">
        <v>3697</v>
      </c>
      <c r="G376" s="255">
        <f t="shared" si="4"/>
        <v>4.0573437922639979</v>
      </c>
      <c r="H376" s="143" t="s">
        <v>174</v>
      </c>
      <c r="I376" s="134" t="s">
        <v>43</v>
      </c>
      <c r="J376" s="14" t="s">
        <v>405</v>
      </c>
      <c r="K376" s="779" t="s">
        <v>179</v>
      </c>
      <c r="L376" s="133" t="s">
        <v>44</v>
      </c>
      <c r="M376" s="296"/>
      <c r="N376" s="277"/>
    </row>
    <row r="377" spans="1:14" s="2" customFormat="1" ht="15" customHeight="1" x14ac:dyDescent="0.35">
      <c r="A377" s="30">
        <v>45559</v>
      </c>
      <c r="B377" s="406" t="s">
        <v>111</v>
      </c>
      <c r="C377" s="14" t="s">
        <v>112</v>
      </c>
      <c r="D377" s="14" t="s">
        <v>110</v>
      </c>
      <c r="E377" s="629">
        <v>17000</v>
      </c>
      <c r="F377" s="276">
        <v>3697</v>
      </c>
      <c r="G377" s="255">
        <f t="shared" si="4"/>
        <v>4.5983229645658641</v>
      </c>
      <c r="H377" s="143" t="s">
        <v>174</v>
      </c>
      <c r="I377" s="134" t="s">
        <v>43</v>
      </c>
      <c r="J377" s="14" t="s">
        <v>405</v>
      </c>
      <c r="K377" s="779" t="s">
        <v>179</v>
      </c>
      <c r="L377" s="133" t="s">
        <v>44</v>
      </c>
      <c r="M377" s="296"/>
      <c r="N377" s="277"/>
    </row>
    <row r="378" spans="1:14" s="2" customFormat="1" ht="15" customHeight="1" x14ac:dyDescent="0.35">
      <c r="A378" s="30">
        <v>45559</v>
      </c>
      <c r="B378" s="406" t="s">
        <v>111</v>
      </c>
      <c r="C378" s="14" t="s">
        <v>112</v>
      </c>
      <c r="D378" s="14" t="s">
        <v>110</v>
      </c>
      <c r="E378" s="629">
        <v>17000</v>
      </c>
      <c r="F378" s="276">
        <v>3697</v>
      </c>
      <c r="G378" s="255">
        <f t="shared" si="4"/>
        <v>4.5983229645658641</v>
      </c>
      <c r="H378" s="143" t="s">
        <v>174</v>
      </c>
      <c r="I378" s="134" t="s">
        <v>43</v>
      </c>
      <c r="J378" s="14" t="s">
        <v>405</v>
      </c>
      <c r="K378" s="779" t="s">
        <v>179</v>
      </c>
      <c r="L378" s="133" t="s">
        <v>44</v>
      </c>
      <c r="M378" s="296"/>
      <c r="N378" s="277"/>
    </row>
    <row r="379" spans="1:14" s="2" customFormat="1" ht="15" customHeight="1" x14ac:dyDescent="0.35">
      <c r="A379" s="30">
        <v>45559</v>
      </c>
      <c r="B379" s="406" t="s">
        <v>111</v>
      </c>
      <c r="C379" s="14" t="s">
        <v>112</v>
      </c>
      <c r="D379" s="14" t="s">
        <v>110</v>
      </c>
      <c r="E379" s="629">
        <v>15000</v>
      </c>
      <c r="F379" s="276">
        <v>3697</v>
      </c>
      <c r="G379" s="255">
        <f t="shared" si="4"/>
        <v>4.0573437922639979</v>
      </c>
      <c r="H379" s="143" t="s">
        <v>174</v>
      </c>
      <c r="I379" s="134" t="s">
        <v>43</v>
      </c>
      <c r="J379" s="14" t="s">
        <v>405</v>
      </c>
      <c r="K379" s="779" t="s">
        <v>179</v>
      </c>
      <c r="L379" s="133" t="s">
        <v>44</v>
      </c>
      <c r="M379" s="296"/>
      <c r="N379" s="277"/>
    </row>
    <row r="380" spans="1:14" s="2" customFormat="1" ht="15" customHeight="1" x14ac:dyDescent="0.35">
      <c r="A380" s="30">
        <v>45559</v>
      </c>
      <c r="B380" s="406" t="s">
        <v>111</v>
      </c>
      <c r="C380" s="14" t="s">
        <v>112</v>
      </c>
      <c r="D380" s="14" t="s">
        <v>110</v>
      </c>
      <c r="E380" s="629">
        <v>12000</v>
      </c>
      <c r="F380" s="276">
        <v>3697</v>
      </c>
      <c r="G380" s="255">
        <f t="shared" si="4"/>
        <v>3.2458750338111981</v>
      </c>
      <c r="H380" s="143" t="s">
        <v>174</v>
      </c>
      <c r="I380" s="134" t="s">
        <v>43</v>
      </c>
      <c r="J380" s="14" t="s">
        <v>405</v>
      </c>
      <c r="K380" s="779" t="s">
        <v>179</v>
      </c>
      <c r="L380" s="133" t="s">
        <v>44</v>
      </c>
      <c r="M380" s="296"/>
      <c r="N380" s="277"/>
    </row>
    <row r="381" spans="1:14" s="2" customFormat="1" ht="15" customHeight="1" x14ac:dyDescent="0.35">
      <c r="A381" s="30">
        <v>45559</v>
      </c>
      <c r="B381" s="406" t="s">
        <v>111</v>
      </c>
      <c r="C381" s="14" t="s">
        <v>112</v>
      </c>
      <c r="D381" s="14" t="s">
        <v>110</v>
      </c>
      <c r="E381" s="629">
        <v>8000</v>
      </c>
      <c r="F381" s="276">
        <v>3697</v>
      </c>
      <c r="G381" s="255">
        <f t="shared" si="4"/>
        <v>2.1639166892074657</v>
      </c>
      <c r="H381" s="143" t="s">
        <v>174</v>
      </c>
      <c r="I381" s="134" t="s">
        <v>43</v>
      </c>
      <c r="J381" s="14" t="s">
        <v>405</v>
      </c>
      <c r="K381" s="779" t="s">
        <v>179</v>
      </c>
      <c r="L381" s="133" t="s">
        <v>44</v>
      </c>
      <c r="M381" s="296"/>
      <c r="N381" s="277"/>
    </row>
    <row r="382" spans="1:14" s="2" customFormat="1" ht="15" customHeight="1" x14ac:dyDescent="0.35">
      <c r="A382" s="30">
        <v>45559</v>
      </c>
      <c r="B382" s="406" t="s">
        <v>111</v>
      </c>
      <c r="C382" s="14" t="s">
        <v>112</v>
      </c>
      <c r="D382" s="14" t="s">
        <v>110</v>
      </c>
      <c r="E382" s="629">
        <v>28000</v>
      </c>
      <c r="F382" s="276">
        <v>3697</v>
      </c>
      <c r="G382" s="255">
        <f t="shared" si="4"/>
        <v>7.5737084122261296</v>
      </c>
      <c r="H382" s="143" t="s">
        <v>174</v>
      </c>
      <c r="I382" s="134" t="s">
        <v>43</v>
      </c>
      <c r="J382" s="14" t="s">
        <v>405</v>
      </c>
      <c r="K382" s="779" t="s">
        <v>179</v>
      </c>
      <c r="L382" s="133" t="s">
        <v>44</v>
      </c>
      <c r="M382" s="296"/>
      <c r="N382" s="277"/>
    </row>
    <row r="383" spans="1:14" s="2" customFormat="1" ht="15" customHeight="1" x14ac:dyDescent="0.35">
      <c r="A383" s="397">
        <v>45559</v>
      </c>
      <c r="B383" s="284" t="s">
        <v>111</v>
      </c>
      <c r="C383" s="284" t="s">
        <v>112</v>
      </c>
      <c r="D383" s="418" t="s">
        <v>110</v>
      </c>
      <c r="E383" s="387">
        <v>25000</v>
      </c>
      <c r="F383" s="276">
        <v>3697</v>
      </c>
      <c r="G383" s="255">
        <f t="shared" si="4"/>
        <v>6.7622396537733298</v>
      </c>
      <c r="H383" s="143" t="s">
        <v>367</v>
      </c>
      <c r="I383" s="134" t="s">
        <v>43</v>
      </c>
      <c r="J383" s="293" t="s">
        <v>456</v>
      </c>
      <c r="K383" s="779" t="s">
        <v>179</v>
      </c>
      <c r="L383" s="133" t="s">
        <v>44</v>
      </c>
      <c r="M383" s="296"/>
      <c r="N383" s="277"/>
    </row>
    <row r="384" spans="1:14" s="2" customFormat="1" ht="15" customHeight="1" x14ac:dyDescent="0.35">
      <c r="A384" s="397">
        <v>45559</v>
      </c>
      <c r="B384" s="284" t="s">
        <v>111</v>
      </c>
      <c r="C384" s="284" t="s">
        <v>112</v>
      </c>
      <c r="D384" s="418" t="s">
        <v>110</v>
      </c>
      <c r="E384" s="387">
        <v>15000</v>
      </c>
      <c r="F384" s="276">
        <v>3697</v>
      </c>
      <c r="G384" s="255">
        <f t="shared" si="4"/>
        <v>4.0573437922639979</v>
      </c>
      <c r="H384" s="143" t="s">
        <v>367</v>
      </c>
      <c r="I384" s="134" t="s">
        <v>43</v>
      </c>
      <c r="J384" s="293" t="s">
        <v>456</v>
      </c>
      <c r="K384" s="779" t="s">
        <v>179</v>
      </c>
      <c r="L384" s="133" t="s">
        <v>44</v>
      </c>
      <c r="M384" s="296"/>
      <c r="N384" s="277"/>
    </row>
    <row r="385" spans="1:14" s="2" customFormat="1" ht="15" customHeight="1" x14ac:dyDescent="0.35">
      <c r="A385" s="397">
        <v>45559</v>
      </c>
      <c r="B385" s="284" t="s">
        <v>111</v>
      </c>
      <c r="C385" s="284" t="s">
        <v>112</v>
      </c>
      <c r="D385" s="418" t="s">
        <v>110</v>
      </c>
      <c r="E385" s="387">
        <v>3000</v>
      </c>
      <c r="F385" s="276">
        <v>3697</v>
      </c>
      <c r="G385" s="255">
        <f t="shared" si="4"/>
        <v>0.81146875845279953</v>
      </c>
      <c r="H385" s="143" t="s">
        <v>367</v>
      </c>
      <c r="I385" s="134" t="s">
        <v>43</v>
      </c>
      <c r="J385" s="293" t="s">
        <v>456</v>
      </c>
      <c r="K385" s="779" t="s">
        <v>179</v>
      </c>
      <c r="L385" s="133" t="s">
        <v>44</v>
      </c>
      <c r="M385" s="296"/>
      <c r="N385" s="277"/>
    </row>
    <row r="386" spans="1:14" s="2" customFormat="1" ht="15" customHeight="1" x14ac:dyDescent="0.35">
      <c r="A386" s="397">
        <v>45559</v>
      </c>
      <c r="B386" s="284" t="s">
        <v>111</v>
      </c>
      <c r="C386" s="284" t="s">
        <v>112</v>
      </c>
      <c r="D386" s="418" t="s">
        <v>110</v>
      </c>
      <c r="E386" s="387">
        <v>5000</v>
      </c>
      <c r="F386" s="276">
        <v>3697</v>
      </c>
      <c r="G386" s="255">
        <f t="shared" si="4"/>
        <v>1.352447930754666</v>
      </c>
      <c r="H386" s="143" t="s">
        <v>367</v>
      </c>
      <c r="I386" s="134" t="s">
        <v>43</v>
      </c>
      <c r="J386" s="293" t="s">
        <v>456</v>
      </c>
      <c r="K386" s="779" t="s">
        <v>179</v>
      </c>
      <c r="L386" s="133" t="s">
        <v>44</v>
      </c>
      <c r="M386" s="296"/>
      <c r="N386" s="277"/>
    </row>
    <row r="387" spans="1:14" s="2" customFormat="1" ht="15" customHeight="1" x14ac:dyDescent="0.35">
      <c r="A387" s="397">
        <v>45559</v>
      </c>
      <c r="B387" s="284" t="s">
        <v>111</v>
      </c>
      <c r="C387" s="284" t="s">
        <v>112</v>
      </c>
      <c r="D387" s="418" t="s">
        <v>110</v>
      </c>
      <c r="E387" s="387">
        <v>5000</v>
      </c>
      <c r="F387" s="276">
        <v>3697</v>
      </c>
      <c r="G387" s="255">
        <f t="shared" si="4"/>
        <v>1.352447930754666</v>
      </c>
      <c r="H387" s="143" t="s">
        <v>367</v>
      </c>
      <c r="I387" s="134" t="s">
        <v>43</v>
      </c>
      <c r="J387" s="293" t="s">
        <v>456</v>
      </c>
      <c r="K387" s="779" t="s">
        <v>179</v>
      </c>
      <c r="L387" s="133" t="s">
        <v>44</v>
      </c>
      <c r="M387" s="296"/>
      <c r="N387" s="277"/>
    </row>
    <row r="388" spans="1:14" s="2" customFormat="1" ht="15" customHeight="1" x14ac:dyDescent="0.35">
      <c r="A388" s="397">
        <v>45559</v>
      </c>
      <c r="B388" s="284" t="s">
        <v>111</v>
      </c>
      <c r="C388" s="284" t="s">
        <v>112</v>
      </c>
      <c r="D388" s="418" t="s">
        <v>110</v>
      </c>
      <c r="E388" s="387">
        <v>5000</v>
      </c>
      <c r="F388" s="276">
        <v>3697</v>
      </c>
      <c r="G388" s="255">
        <f t="shared" si="4"/>
        <v>1.352447930754666</v>
      </c>
      <c r="H388" s="143" t="s">
        <v>367</v>
      </c>
      <c r="I388" s="134" t="s">
        <v>43</v>
      </c>
      <c r="J388" s="293" t="s">
        <v>456</v>
      </c>
      <c r="K388" s="779" t="s">
        <v>179</v>
      </c>
      <c r="L388" s="133" t="s">
        <v>44</v>
      </c>
      <c r="M388" s="296"/>
      <c r="N388" s="277"/>
    </row>
    <row r="389" spans="1:14" s="2" customFormat="1" ht="15" customHeight="1" x14ac:dyDescent="0.35">
      <c r="A389" s="397">
        <v>45559</v>
      </c>
      <c r="B389" s="284" t="s">
        <v>111</v>
      </c>
      <c r="C389" s="284" t="s">
        <v>112</v>
      </c>
      <c r="D389" s="418" t="s">
        <v>110</v>
      </c>
      <c r="E389" s="387">
        <v>3000</v>
      </c>
      <c r="F389" s="276">
        <v>3697</v>
      </c>
      <c r="G389" s="255">
        <f t="shared" si="4"/>
        <v>0.81146875845279953</v>
      </c>
      <c r="H389" s="143" t="s">
        <v>367</v>
      </c>
      <c r="I389" s="134" t="s">
        <v>43</v>
      </c>
      <c r="J389" s="293" t="s">
        <v>456</v>
      </c>
      <c r="K389" s="779" t="s">
        <v>179</v>
      </c>
      <c r="L389" s="133" t="s">
        <v>44</v>
      </c>
      <c r="M389" s="296"/>
      <c r="N389" s="277"/>
    </row>
    <row r="390" spans="1:14" s="2" customFormat="1" ht="15" customHeight="1" x14ac:dyDescent="0.35">
      <c r="A390" s="397">
        <v>45559</v>
      </c>
      <c r="B390" s="284" t="s">
        <v>111</v>
      </c>
      <c r="C390" s="284" t="s">
        <v>112</v>
      </c>
      <c r="D390" s="418" t="s">
        <v>110</v>
      </c>
      <c r="E390" s="387">
        <v>5000</v>
      </c>
      <c r="F390" s="276">
        <v>3697</v>
      </c>
      <c r="G390" s="255">
        <f t="shared" si="4"/>
        <v>1.352447930754666</v>
      </c>
      <c r="H390" s="143" t="s">
        <v>367</v>
      </c>
      <c r="I390" s="134" t="s">
        <v>43</v>
      </c>
      <c r="J390" s="293" t="s">
        <v>456</v>
      </c>
      <c r="K390" s="779" t="s">
        <v>179</v>
      </c>
      <c r="L390" s="133" t="s">
        <v>44</v>
      </c>
      <c r="M390" s="296"/>
      <c r="N390" s="277"/>
    </row>
    <row r="391" spans="1:14" s="2" customFormat="1" ht="15" customHeight="1" x14ac:dyDescent="0.35">
      <c r="A391" s="397">
        <v>45559</v>
      </c>
      <c r="B391" s="284" t="s">
        <v>111</v>
      </c>
      <c r="C391" s="284" t="s">
        <v>112</v>
      </c>
      <c r="D391" s="418" t="s">
        <v>110</v>
      </c>
      <c r="E391" s="387">
        <v>5000</v>
      </c>
      <c r="F391" s="276">
        <v>3697</v>
      </c>
      <c r="G391" s="255">
        <f t="shared" si="4"/>
        <v>1.352447930754666</v>
      </c>
      <c r="H391" s="143" t="s">
        <v>367</v>
      </c>
      <c r="I391" s="134" t="s">
        <v>43</v>
      </c>
      <c r="J391" s="293" t="s">
        <v>456</v>
      </c>
      <c r="K391" s="779" t="s">
        <v>179</v>
      </c>
      <c r="L391" s="133" t="s">
        <v>44</v>
      </c>
      <c r="M391" s="296"/>
      <c r="N391" s="277"/>
    </row>
    <row r="392" spans="1:14" s="2" customFormat="1" ht="15" customHeight="1" x14ac:dyDescent="0.35">
      <c r="A392" s="397">
        <v>45559</v>
      </c>
      <c r="B392" s="284" t="s">
        <v>111</v>
      </c>
      <c r="C392" s="284" t="s">
        <v>112</v>
      </c>
      <c r="D392" s="418" t="s">
        <v>110</v>
      </c>
      <c r="E392" s="387">
        <v>7000</v>
      </c>
      <c r="F392" s="276">
        <v>3697</v>
      </c>
      <c r="G392" s="255">
        <f t="shared" si="4"/>
        <v>1.8934271030565324</v>
      </c>
      <c r="H392" s="143" t="s">
        <v>367</v>
      </c>
      <c r="I392" s="134" t="s">
        <v>43</v>
      </c>
      <c r="J392" s="293" t="s">
        <v>456</v>
      </c>
      <c r="K392" s="779" t="s">
        <v>179</v>
      </c>
      <c r="L392" s="133" t="s">
        <v>44</v>
      </c>
      <c r="M392" s="296"/>
      <c r="N392" s="277"/>
    </row>
    <row r="393" spans="1:14" s="2" customFormat="1" ht="15" customHeight="1" x14ac:dyDescent="0.35">
      <c r="A393" s="397">
        <v>45559</v>
      </c>
      <c r="B393" s="284" t="s">
        <v>111</v>
      </c>
      <c r="C393" s="284" t="s">
        <v>112</v>
      </c>
      <c r="D393" s="418" t="s">
        <v>110</v>
      </c>
      <c r="E393" s="387">
        <v>8000</v>
      </c>
      <c r="F393" s="276">
        <v>3697</v>
      </c>
      <c r="G393" s="255">
        <f t="shared" si="4"/>
        <v>2.1639166892074657</v>
      </c>
      <c r="H393" s="143" t="s">
        <v>367</v>
      </c>
      <c r="I393" s="134" t="s">
        <v>43</v>
      </c>
      <c r="J393" s="293" t="s">
        <v>456</v>
      </c>
      <c r="K393" s="779" t="s">
        <v>179</v>
      </c>
      <c r="L393" s="133" t="s">
        <v>44</v>
      </c>
      <c r="M393" s="296"/>
      <c r="N393" s="277"/>
    </row>
    <row r="394" spans="1:14" s="2" customFormat="1" ht="15" customHeight="1" x14ac:dyDescent="0.35">
      <c r="A394" s="397">
        <v>45559</v>
      </c>
      <c r="B394" s="284" t="s">
        <v>111</v>
      </c>
      <c r="C394" s="284" t="s">
        <v>112</v>
      </c>
      <c r="D394" s="418" t="s">
        <v>110</v>
      </c>
      <c r="E394" s="387">
        <v>23000</v>
      </c>
      <c r="F394" s="276">
        <v>3697</v>
      </c>
      <c r="G394" s="255">
        <f t="shared" si="4"/>
        <v>6.2212604814714636</v>
      </c>
      <c r="H394" s="143" t="s">
        <v>367</v>
      </c>
      <c r="I394" s="134" t="s">
        <v>43</v>
      </c>
      <c r="J394" s="293" t="s">
        <v>456</v>
      </c>
      <c r="K394" s="779" t="s">
        <v>179</v>
      </c>
      <c r="L394" s="133" t="s">
        <v>44</v>
      </c>
      <c r="M394" s="296"/>
      <c r="N394" s="277"/>
    </row>
    <row r="395" spans="1:14" s="2" customFormat="1" ht="15" customHeight="1" x14ac:dyDescent="0.35">
      <c r="A395" s="397">
        <v>45559</v>
      </c>
      <c r="B395" s="838" t="s">
        <v>468</v>
      </c>
      <c r="C395" s="284" t="s">
        <v>115</v>
      </c>
      <c r="D395" s="837" t="s">
        <v>78</v>
      </c>
      <c r="E395" s="658">
        <v>90000</v>
      </c>
      <c r="F395" s="276">
        <v>3697</v>
      </c>
      <c r="G395" s="255">
        <f t="shared" si="4"/>
        <v>24.344062753583987</v>
      </c>
      <c r="H395" s="143" t="s">
        <v>41</v>
      </c>
      <c r="I395" s="134" t="s">
        <v>43</v>
      </c>
      <c r="J395" s="293" t="s">
        <v>692</v>
      </c>
      <c r="K395" s="779" t="s">
        <v>179</v>
      </c>
      <c r="L395" s="133" t="s">
        <v>44</v>
      </c>
      <c r="M395" s="296"/>
      <c r="N395" s="277"/>
    </row>
    <row r="396" spans="1:14" s="2" customFormat="1" ht="15" customHeight="1" x14ac:dyDescent="0.35">
      <c r="A396" s="654">
        <v>45559</v>
      </c>
      <c r="B396" s="406" t="s">
        <v>111</v>
      </c>
      <c r="C396" s="406" t="s">
        <v>112</v>
      </c>
      <c r="D396" s="655" t="s">
        <v>110</v>
      </c>
      <c r="E396" s="118">
        <v>25000</v>
      </c>
      <c r="F396" s="276">
        <v>3697</v>
      </c>
      <c r="G396" s="255">
        <f t="shared" si="4"/>
        <v>6.7622396537733298</v>
      </c>
      <c r="H396" s="143" t="s">
        <v>187</v>
      </c>
      <c r="I396" s="134" t="s">
        <v>43</v>
      </c>
      <c r="J396" s="293" t="s">
        <v>469</v>
      </c>
      <c r="K396" s="779" t="s">
        <v>179</v>
      </c>
      <c r="L396" s="133" t="s">
        <v>44</v>
      </c>
      <c r="M396" s="296"/>
      <c r="N396" s="277"/>
    </row>
    <row r="397" spans="1:14" s="2" customFormat="1" ht="15" customHeight="1" x14ac:dyDescent="0.35">
      <c r="A397" s="654">
        <v>45559</v>
      </c>
      <c r="B397" s="406" t="s">
        <v>111</v>
      </c>
      <c r="C397" s="406" t="s">
        <v>112</v>
      </c>
      <c r="D397" s="655" t="s">
        <v>110</v>
      </c>
      <c r="E397" s="118">
        <v>25000</v>
      </c>
      <c r="F397" s="276">
        <v>3697</v>
      </c>
      <c r="G397" s="255">
        <f t="shared" si="4"/>
        <v>6.7622396537733298</v>
      </c>
      <c r="H397" s="143" t="s">
        <v>187</v>
      </c>
      <c r="I397" s="134" t="s">
        <v>43</v>
      </c>
      <c r="J397" s="293" t="s">
        <v>469</v>
      </c>
      <c r="K397" s="779" t="s">
        <v>179</v>
      </c>
      <c r="L397" s="133" t="s">
        <v>44</v>
      </c>
      <c r="M397" s="296"/>
      <c r="N397" s="277"/>
    </row>
    <row r="398" spans="1:14" s="2" customFormat="1" ht="15" customHeight="1" x14ac:dyDescent="0.35">
      <c r="A398" s="132">
        <v>45560</v>
      </c>
      <c r="B398" s="284" t="s">
        <v>111</v>
      </c>
      <c r="C398" s="284" t="s">
        <v>112</v>
      </c>
      <c r="D398" s="418" t="s">
        <v>119</v>
      </c>
      <c r="E398" s="137">
        <v>14000</v>
      </c>
      <c r="F398" s="276">
        <v>3697</v>
      </c>
      <c r="G398" s="255">
        <f t="shared" si="4"/>
        <v>3.7868542061130648</v>
      </c>
      <c r="H398" s="143" t="s">
        <v>125</v>
      </c>
      <c r="I398" s="134" t="s">
        <v>43</v>
      </c>
      <c r="J398" s="293" t="s">
        <v>492</v>
      </c>
      <c r="K398" s="779" t="s">
        <v>179</v>
      </c>
      <c r="L398" s="133" t="s">
        <v>44</v>
      </c>
      <c r="M398" s="296"/>
      <c r="N398" s="277"/>
    </row>
    <row r="399" spans="1:14" s="2" customFormat="1" ht="15" customHeight="1" x14ac:dyDescent="0.35">
      <c r="A399" s="132">
        <v>45560</v>
      </c>
      <c r="B399" s="284" t="s">
        <v>111</v>
      </c>
      <c r="C399" s="284" t="s">
        <v>112</v>
      </c>
      <c r="D399" s="418" t="s">
        <v>119</v>
      </c>
      <c r="E399" s="137">
        <v>18000</v>
      </c>
      <c r="F399" s="276">
        <v>3697</v>
      </c>
      <c r="G399" s="255">
        <f t="shared" si="4"/>
        <v>4.8688125507167976</v>
      </c>
      <c r="H399" s="143" t="s">
        <v>125</v>
      </c>
      <c r="I399" s="134" t="s">
        <v>43</v>
      </c>
      <c r="J399" s="293" t="s">
        <v>492</v>
      </c>
      <c r="K399" s="779" t="s">
        <v>179</v>
      </c>
      <c r="L399" s="133" t="s">
        <v>44</v>
      </c>
      <c r="M399" s="296"/>
      <c r="N399" s="277"/>
    </row>
    <row r="400" spans="1:14" s="2" customFormat="1" ht="15" customHeight="1" x14ac:dyDescent="0.35">
      <c r="A400" s="132">
        <v>45560</v>
      </c>
      <c r="B400" s="284" t="s">
        <v>111</v>
      </c>
      <c r="C400" s="284" t="s">
        <v>112</v>
      </c>
      <c r="D400" s="418" t="s">
        <v>119</v>
      </c>
      <c r="E400" s="137">
        <v>16000</v>
      </c>
      <c r="F400" s="276">
        <v>3697</v>
      </c>
      <c r="G400" s="255">
        <f t="shared" si="4"/>
        <v>4.3278333784149314</v>
      </c>
      <c r="H400" s="143" t="s">
        <v>125</v>
      </c>
      <c r="I400" s="134" t="s">
        <v>43</v>
      </c>
      <c r="J400" s="293" t="s">
        <v>492</v>
      </c>
      <c r="K400" s="779" t="s">
        <v>179</v>
      </c>
      <c r="L400" s="133" t="s">
        <v>44</v>
      </c>
      <c r="M400" s="296"/>
      <c r="N400" s="277"/>
    </row>
    <row r="401" spans="1:14" s="2" customFormat="1" ht="15" customHeight="1" x14ac:dyDescent="0.35">
      <c r="A401" s="132">
        <v>45560</v>
      </c>
      <c r="B401" s="284" t="s">
        <v>111</v>
      </c>
      <c r="C401" s="284" t="s">
        <v>112</v>
      </c>
      <c r="D401" s="418" t="s">
        <v>119</v>
      </c>
      <c r="E401" s="137">
        <v>12000</v>
      </c>
      <c r="F401" s="276">
        <v>3697</v>
      </c>
      <c r="G401" s="255">
        <f t="shared" si="4"/>
        <v>3.2458750338111981</v>
      </c>
      <c r="H401" s="143" t="s">
        <v>125</v>
      </c>
      <c r="I401" s="134" t="s">
        <v>43</v>
      </c>
      <c r="J401" s="293" t="s">
        <v>492</v>
      </c>
      <c r="K401" s="779" t="s">
        <v>179</v>
      </c>
      <c r="L401" s="133" t="s">
        <v>44</v>
      </c>
      <c r="M401" s="296"/>
      <c r="N401" s="277"/>
    </row>
    <row r="402" spans="1:14" s="2" customFormat="1" ht="15" customHeight="1" x14ac:dyDescent="0.35">
      <c r="A402" s="132">
        <v>45560</v>
      </c>
      <c r="B402" s="284" t="s">
        <v>111</v>
      </c>
      <c r="C402" s="284" t="s">
        <v>112</v>
      </c>
      <c r="D402" s="418" t="s">
        <v>119</v>
      </c>
      <c r="E402" s="137">
        <v>10000</v>
      </c>
      <c r="F402" s="276">
        <v>3697</v>
      </c>
      <c r="G402" s="255">
        <f t="shared" si="4"/>
        <v>2.7048958615093319</v>
      </c>
      <c r="H402" s="143" t="s">
        <v>125</v>
      </c>
      <c r="I402" s="134" t="s">
        <v>43</v>
      </c>
      <c r="J402" s="293" t="s">
        <v>492</v>
      </c>
      <c r="K402" s="779" t="s">
        <v>179</v>
      </c>
      <c r="L402" s="133" t="s">
        <v>44</v>
      </c>
      <c r="M402" s="296"/>
      <c r="N402" s="277"/>
    </row>
    <row r="403" spans="1:14" s="2" customFormat="1" ht="15" customHeight="1" x14ac:dyDescent="0.35">
      <c r="A403" s="397">
        <v>45560</v>
      </c>
      <c r="B403" s="284" t="s">
        <v>111</v>
      </c>
      <c r="C403" s="284" t="s">
        <v>112</v>
      </c>
      <c r="D403" s="418" t="s">
        <v>110</v>
      </c>
      <c r="E403" s="387">
        <v>25000</v>
      </c>
      <c r="F403" s="276">
        <v>3697</v>
      </c>
      <c r="G403" s="255">
        <f t="shared" si="4"/>
        <v>6.7622396537733298</v>
      </c>
      <c r="H403" s="143" t="s">
        <v>367</v>
      </c>
      <c r="I403" s="134" t="s">
        <v>43</v>
      </c>
      <c r="J403" s="293" t="s">
        <v>477</v>
      </c>
      <c r="K403" s="779" t="s">
        <v>179</v>
      </c>
      <c r="L403" s="133" t="s">
        <v>44</v>
      </c>
      <c r="M403" s="296"/>
      <c r="N403" s="277"/>
    </row>
    <row r="404" spans="1:14" s="2" customFormat="1" ht="15" customHeight="1" x14ac:dyDescent="0.35">
      <c r="A404" s="397">
        <v>45560</v>
      </c>
      <c r="B404" s="284" t="s">
        <v>111</v>
      </c>
      <c r="C404" s="284" t="s">
        <v>112</v>
      </c>
      <c r="D404" s="418" t="s">
        <v>110</v>
      </c>
      <c r="E404" s="387">
        <v>15000</v>
      </c>
      <c r="F404" s="276">
        <v>3697</v>
      </c>
      <c r="G404" s="255">
        <f t="shared" si="4"/>
        <v>4.0573437922639979</v>
      </c>
      <c r="H404" s="143" t="s">
        <v>367</v>
      </c>
      <c r="I404" s="134" t="s">
        <v>43</v>
      </c>
      <c r="J404" s="293" t="s">
        <v>477</v>
      </c>
      <c r="K404" s="779" t="s">
        <v>179</v>
      </c>
      <c r="L404" s="133" t="s">
        <v>44</v>
      </c>
      <c r="M404" s="296"/>
      <c r="N404" s="277"/>
    </row>
    <row r="405" spans="1:14" s="2" customFormat="1" ht="15" customHeight="1" x14ac:dyDescent="0.35">
      <c r="A405" s="397">
        <v>45560</v>
      </c>
      <c r="B405" s="284" t="s">
        <v>111</v>
      </c>
      <c r="C405" s="284" t="s">
        <v>112</v>
      </c>
      <c r="D405" s="418" t="s">
        <v>110</v>
      </c>
      <c r="E405" s="387">
        <v>5000</v>
      </c>
      <c r="F405" s="276">
        <v>3697</v>
      </c>
      <c r="G405" s="255">
        <f t="shared" si="4"/>
        <v>1.352447930754666</v>
      </c>
      <c r="H405" s="143" t="s">
        <v>367</v>
      </c>
      <c r="I405" s="134" t="s">
        <v>43</v>
      </c>
      <c r="J405" s="293" t="s">
        <v>477</v>
      </c>
      <c r="K405" s="779" t="s">
        <v>179</v>
      </c>
      <c r="L405" s="133" t="s">
        <v>44</v>
      </c>
      <c r="M405" s="296"/>
      <c r="N405" s="277"/>
    </row>
    <row r="406" spans="1:14" s="2" customFormat="1" ht="15" customHeight="1" x14ac:dyDescent="0.35">
      <c r="A406" s="397">
        <v>45560</v>
      </c>
      <c r="B406" s="284" t="s">
        <v>111</v>
      </c>
      <c r="C406" s="284" t="s">
        <v>112</v>
      </c>
      <c r="D406" s="418" t="s">
        <v>110</v>
      </c>
      <c r="E406" s="387">
        <v>6000</v>
      </c>
      <c r="F406" s="276">
        <v>3697</v>
      </c>
      <c r="G406" s="255">
        <f t="shared" si="4"/>
        <v>1.6229375169055991</v>
      </c>
      <c r="H406" s="143" t="s">
        <v>367</v>
      </c>
      <c r="I406" s="134" t="s">
        <v>43</v>
      </c>
      <c r="J406" s="293" t="s">
        <v>477</v>
      </c>
      <c r="K406" s="779" t="s">
        <v>179</v>
      </c>
      <c r="L406" s="133" t="s">
        <v>44</v>
      </c>
      <c r="M406" s="296"/>
      <c r="N406" s="277"/>
    </row>
    <row r="407" spans="1:14" s="2" customFormat="1" ht="15" customHeight="1" x14ac:dyDescent="0.35">
      <c r="A407" s="397">
        <v>45560</v>
      </c>
      <c r="B407" s="284" t="s">
        <v>111</v>
      </c>
      <c r="C407" s="284" t="s">
        <v>112</v>
      </c>
      <c r="D407" s="418" t="s">
        <v>110</v>
      </c>
      <c r="E407" s="720">
        <v>4000</v>
      </c>
      <c r="F407" s="276">
        <v>3697</v>
      </c>
      <c r="G407" s="255">
        <f t="shared" si="4"/>
        <v>1.0819583446037329</v>
      </c>
      <c r="H407" s="143" t="s">
        <v>367</v>
      </c>
      <c r="I407" s="134" t="s">
        <v>43</v>
      </c>
      <c r="J407" s="293" t="s">
        <v>477</v>
      </c>
      <c r="K407" s="779" t="s">
        <v>179</v>
      </c>
      <c r="L407" s="133" t="s">
        <v>44</v>
      </c>
      <c r="M407" s="296"/>
      <c r="N407" s="277"/>
    </row>
    <row r="408" spans="1:14" s="2" customFormat="1" ht="15" customHeight="1" x14ac:dyDescent="0.35">
      <c r="A408" s="397">
        <v>45560</v>
      </c>
      <c r="B408" s="284" t="s">
        <v>111</v>
      </c>
      <c r="C408" s="284" t="s">
        <v>112</v>
      </c>
      <c r="D408" s="418" t="s">
        <v>110</v>
      </c>
      <c r="E408" s="387">
        <v>5000</v>
      </c>
      <c r="F408" s="276">
        <v>3697</v>
      </c>
      <c r="G408" s="255">
        <f t="shared" si="4"/>
        <v>1.352447930754666</v>
      </c>
      <c r="H408" s="143" t="s">
        <v>367</v>
      </c>
      <c r="I408" s="134" t="s">
        <v>43</v>
      </c>
      <c r="J408" s="293" t="s">
        <v>477</v>
      </c>
      <c r="K408" s="779" t="s">
        <v>179</v>
      </c>
      <c r="L408" s="133" t="s">
        <v>44</v>
      </c>
      <c r="M408" s="296"/>
      <c r="N408" s="277"/>
    </row>
    <row r="409" spans="1:14" s="2" customFormat="1" ht="15" customHeight="1" x14ac:dyDescent="0.35">
      <c r="A409" s="397">
        <v>45560</v>
      </c>
      <c r="B409" s="284" t="s">
        <v>111</v>
      </c>
      <c r="C409" s="284" t="s">
        <v>112</v>
      </c>
      <c r="D409" s="418" t="s">
        <v>110</v>
      </c>
      <c r="E409" s="387">
        <v>6000</v>
      </c>
      <c r="F409" s="276">
        <v>3697</v>
      </c>
      <c r="G409" s="255">
        <f t="shared" si="4"/>
        <v>1.6229375169055991</v>
      </c>
      <c r="H409" s="143" t="s">
        <v>367</v>
      </c>
      <c r="I409" s="134" t="s">
        <v>43</v>
      </c>
      <c r="J409" s="293" t="s">
        <v>477</v>
      </c>
      <c r="K409" s="779" t="s">
        <v>179</v>
      </c>
      <c r="L409" s="133" t="s">
        <v>44</v>
      </c>
      <c r="M409" s="296"/>
      <c r="N409" s="277"/>
    </row>
    <row r="410" spans="1:14" s="2" customFormat="1" ht="15" customHeight="1" x14ac:dyDescent="0.35">
      <c r="A410" s="397">
        <v>45560</v>
      </c>
      <c r="B410" s="284" t="s">
        <v>111</v>
      </c>
      <c r="C410" s="284" t="s">
        <v>112</v>
      </c>
      <c r="D410" s="418" t="s">
        <v>110</v>
      </c>
      <c r="E410" s="387">
        <v>5000</v>
      </c>
      <c r="F410" s="276">
        <v>3697</v>
      </c>
      <c r="G410" s="255">
        <f t="shared" si="4"/>
        <v>1.352447930754666</v>
      </c>
      <c r="H410" s="143" t="s">
        <v>367</v>
      </c>
      <c r="I410" s="134" t="s">
        <v>43</v>
      </c>
      <c r="J410" s="293" t="s">
        <v>477</v>
      </c>
      <c r="K410" s="779" t="s">
        <v>179</v>
      </c>
      <c r="L410" s="133" t="s">
        <v>44</v>
      </c>
      <c r="M410" s="296"/>
      <c r="N410" s="277"/>
    </row>
    <row r="411" spans="1:14" s="2" customFormat="1" ht="15" customHeight="1" x14ac:dyDescent="0.35">
      <c r="A411" s="397">
        <v>45560</v>
      </c>
      <c r="B411" s="284" t="s">
        <v>111</v>
      </c>
      <c r="C411" s="284" t="s">
        <v>112</v>
      </c>
      <c r="D411" s="418" t="s">
        <v>110</v>
      </c>
      <c r="E411" s="387">
        <v>5000</v>
      </c>
      <c r="F411" s="276">
        <v>3697</v>
      </c>
      <c r="G411" s="255">
        <f t="shared" si="4"/>
        <v>1.352447930754666</v>
      </c>
      <c r="H411" s="143" t="s">
        <v>367</v>
      </c>
      <c r="I411" s="134" t="s">
        <v>43</v>
      </c>
      <c r="J411" s="293" t="s">
        <v>477</v>
      </c>
      <c r="K411" s="779" t="s">
        <v>179</v>
      </c>
      <c r="L411" s="133" t="s">
        <v>44</v>
      </c>
      <c r="M411" s="296"/>
      <c r="N411" s="277"/>
    </row>
    <row r="412" spans="1:14" s="2" customFormat="1" ht="24" customHeight="1" x14ac:dyDescent="0.35">
      <c r="A412" s="397">
        <v>45560</v>
      </c>
      <c r="B412" s="284" t="s">
        <v>111</v>
      </c>
      <c r="C412" s="284" t="s">
        <v>112</v>
      </c>
      <c r="D412" s="418" t="s">
        <v>110</v>
      </c>
      <c r="E412" s="387">
        <v>18000</v>
      </c>
      <c r="F412" s="276">
        <v>3697</v>
      </c>
      <c r="G412" s="255">
        <f t="shared" si="4"/>
        <v>4.8688125507167976</v>
      </c>
      <c r="H412" s="143" t="s">
        <v>367</v>
      </c>
      <c r="I412" s="640" t="s">
        <v>43</v>
      </c>
      <c r="J412" s="293" t="s">
        <v>477</v>
      </c>
      <c r="K412" s="779" t="s">
        <v>179</v>
      </c>
      <c r="L412" s="639" t="s">
        <v>44</v>
      </c>
      <c r="M412" s="296"/>
      <c r="N412" s="277"/>
    </row>
    <row r="413" spans="1:14" s="2" customFormat="1" ht="15" customHeight="1" x14ac:dyDescent="0.35">
      <c r="A413" s="30">
        <v>45560</v>
      </c>
      <c r="B413" s="406" t="s">
        <v>111</v>
      </c>
      <c r="C413" s="14" t="s">
        <v>112</v>
      </c>
      <c r="D413" s="14" t="s">
        <v>110</v>
      </c>
      <c r="E413" s="629">
        <v>15000</v>
      </c>
      <c r="F413" s="276">
        <v>3697</v>
      </c>
      <c r="G413" s="255">
        <f t="shared" si="4"/>
        <v>4.0573437922639979</v>
      </c>
      <c r="H413" s="143" t="s">
        <v>174</v>
      </c>
      <c r="I413" s="134" t="s">
        <v>43</v>
      </c>
      <c r="J413" s="14" t="s">
        <v>486</v>
      </c>
      <c r="K413" s="779" t="s">
        <v>179</v>
      </c>
      <c r="L413" s="133" t="s">
        <v>44</v>
      </c>
      <c r="M413" s="296"/>
      <c r="N413" s="277"/>
    </row>
    <row r="414" spans="1:14" s="2" customFormat="1" ht="15" customHeight="1" x14ac:dyDescent="0.35">
      <c r="A414" s="30">
        <v>45560</v>
      </c>
      <c r="B414" s="406" t="s">
        <v>111</v>
      </c>
      <c r="C414" s="14" t="s">
        <v>112</v>
      </c>
      <c r="D414" s="14" t="s">
        <v>110</v>
      </c>
      <c r="E414" s="629">
        <v>9000</v>
      </c>
      <c r="F414" s="276">
        <v>3697</v>
      </c>
      <c r="G414" s="255">
        <f t="shared" si="4"/>
        <v>2.4344062753583988</v>
      </c>
      <c r="H414" s="143" t="s">
        <v>174</v>
      </c>
      <c r="I414" s="134" t="s">
        <v>43</v>
      </c>
      <c r="J414" s="14" t="s">
        <v>486</v>
      </c>
      <c r="K414" s="779" t="s">
        <v>179</v>
      </c>
      <c r="L414" s="133" t="s">
        <v>44</v>
      </c>
      <c r="M414" s="296"/>
      <c r="N414" s="277"/>
    </row>
    <row r="415" spans="1:14" s="2" customFormat="1" ht="15" customHeight="1" x14ac:dyDescent="0.35">
      <c r="A415" s="30">
        <v>45560</v>
      </c>
      <c r="B415" s="406" t="s">
        <v>111</v>
      </c>
      <c r="C415" s="14" t="s">
        <v>112</v>
      </c>
      <c r="D415" s="14" t="s">
        <v>110</v>
      </c>
      <c r="E415" s="629">
        <v>10000</v>
      </c>
      <c r="F415" s="276">
        <v>3697</v>
      </c>
      <c r="G415" s="255">
        <f t="shared" si="4"/>
        <v>2.7048958615093319</v>
      </c>
      <c r="H415" s="143" t="s">
        <v>174</v>
      </c>
      <c r="I415" s="134" t="s">
        <v>43</v>
      </c>
      <c r="J415" s="14" t="s">
        <v>486</v>
      </c>
      <c r="K415" s="779" t="s">
        <v>179</v>
      </c>
      <c r="L415" s="133" t="s">
        <v>44</v>
      </c>
      <c r="M415" s="296"/>
      <c r="N415" s="277"/>
    </row>
    <row r="416" spans="1:14" s="2" customFormat="1" ht="15" customHeight="1" x14ac:dyDescent="0.35">
      <c r="A416" s="30">
        <v>45560</v>
      </c>
      <c r="B416" s="406" t="s">
        <v>111</v>
      </c>
      <c r="C416" s="14" t="s">
        <v>112</v>
      </c>
      <c r="D416" s="14" t="s">
        <v>110</v>
      </c>
      <c r="E416" s="629">
        <v>12000</v>
      </c>
      <c r="F416" s="276">
        <v>3697</v>
      </c>
      <c r="G416" s="255">
        <f t="shared" si="4"/>
        <v>3.2458750338111981</v>
      </c>
      <c r="H416" s="143" t="s">
        <v>174</v>
      </c>
      <c r="I416" s="134" t="s">
        <v>43</v>
      </c>
      <c r="J416" s="14" t="s">
        <v>486</v>
      </c>
      <c r="K416" s="779" t="s">
        <v>179</v>
      </c>
      <c r="L416" s="133" t="s">
        <v>44</v>
      </c>
      <c r="M416" s="296"/>
      <c r="N416" s="277"/>
    </row>
    <row r="417" spans="1:14" s="2" customFormat="1" ht="15" customHeight="1" x14ac:dyDescent="0.35">
      <c r="A417" s="30">
        <v>45560</v>
      </c>
      <c r="B417" s="406" t="s">
        <v>111</v>
      </c>
      <c r="C417" s="14" t="s">
        <v>112</v>
      </c>
      <c r="D417" s="14" t="s">
        <v>110</v>
      </c>
      <c r="E417" s="629">
        <v>8000</v>
      </c>
      <c r="F417" s="276">
        <v>3697</v>
      </c>
      <c r="G417" s="255">
        <f t="shared" si="4"/>
        <v>2.1639166892074657</v>
      </c>
      <c r="H417" s="143" t="s">
        <v>174</v>
      </c>
      <c r="I417" s="134" t="s">
        <v>43</v>
      </c>
      <c r="J417" s="14" t="s">
        <v>486</v>
      </c>
      <c r="K417" s="779" t="s">
        <v>179</v>
      </c>
      <c r="L417" s="133" t="s">
        <v>44</v>
      </c>
      <c r="M417" s="296"/>
      <c r="N417" s="277"/>
    </row>
    <row r="418" spans="1:14" s="2" customFormat="1" ht="15" customHeight="1" x14ac:dyDescent="0.35">
      <c r="A418" s="30">
        <v>45560</v>
      </c>
      <c r="B418" s="406" t="s">
        <v>111</v>
      </c>
      <c r="C418" s="14" t="s">
        <v>112</v>
      </c>
      <c r="D418" s="14" t="s">
        <v>110</v>
      </c>
      <c r="E418" s="629">
        <v>18000</v>
      </c>
      <c r="F418" s="276">
        <v>3697</v>
      </c>
      <c r="G418" s="255">
        <f t="shared" si="4"/>
        <v>4.8688125507167976</v>
      </c>
      <c r="H418" s="143" t="s">
        <v>174</v>
      </c>
      <c r="I418" s="134" t="s">
        <v>43</v>
      </c>
      <c r="J418" s="14" t="s">
        <v>486</v>
      </c>
      <c r="K418" s="779" t="s">
        <v>179</v>
      </c>
      <c r="L418" s="133" t="s">
        <v>44</v>
      </c>
      <c r="M418" s="296"/>
      <c r="N418" s="277"/>
    </row>
    <row r="419" spans="1:14" s="2" customFormat="1" ht="15" customHeight="1" x14ac:dyDescent="0.35">
      <c r="A419" s="654">
        <v>45560</v>
      </c>
      <c r="B419" s="406" t="s">
        <v>111</v>
      </c>
      <c r="C419" s="406" t="s">
        <v>112</v>
      </c>
      <c r="D419" s="655" t="s">
        <v>110</v>
      </c>
      <c r="E419" s="124">
        <v>25000</v>
      </c>
      <c r="F419" s="276">
        <v>3697</v>
      </c>
      <c r="G419" s="255">
        <f t="shared" si="4"/>
        <v>6.7622396537733298</v>
      </c>
      <c r="H419" s="143" t="s">
        <v>187</v>
      </c>
      <c r="I419" s="134" t="s">
        <v>43</v>
      </c>
      <c r="J419" s="293" t="s">
        <v>470</v>
      </c>
      <c r="K419" s="779" t="s">
        <v>179</v>
      </c>
      <c r="L419" s="133" t="s">
        <v>44</v>
      </c>
      <c r="M419" s="296"/>
      <c r="N419" s="277"/>
    </row>
    <row r="420" spans="1:14" s="2" customFormat="1" ht="15" customHeight="1" x14ac:dyDescent="0.35">
      <c r="A420" s="654">
        <v>45560</v>
      </c>
      <c r="B420" s="406" t="s">
        <v>111</v>
      </c>
      <c r="C420" s="406" t="s">
        <v>112</v>
      </c>
      <c r="D420" s="655" t="s">
        <v>110</v>
      </c>
      <c r="E420" s="337">
        <v>25000</v>
      </c>
      <c r="F420" s="276">
        <v>3697</v>
      </c>
      <c r="G420" s="255">
        <f t="shared" si="4"/>
        <v>6.7622396537733298</v>
      </c>
      <c r="H420" s="143" t="s">
        <v>187</v>
      </c>
      <c r="I420" s="134" t="s">
        <v>43</v>
      </c>
      <c r="J420" s="293" t="s">
        <v>470</v>
      </c>
      <c r="K420" s="779" t="s">
        <v>179</v>
      </c>
      <c r="L420" s="133" t="s">
        <v>44</v>
      </c>
      <c r="M420" s="296"/>
      <c r="N420" s="277"/>
    </row>
    <row r="421" spans="1:14" s="2" customFormat="1" ht="15" customHeight="1" x14ac:dyDescent="0.35">
      <c r="A421" s="132">
        <v>45561</v>
      </c>
      <c r="B421" s="284" t="s">
        <v>111</v>
      </c>
      <c r="C421" s="284" t="s">
        <v>112</v>
      </c>
      <c r="D421" s="418" t="s">
        <v>119</v>
      </c>
      <c r="E421" s="137">
        <v>20000</v>
      </c>
      <c r="F421" s="276">
        <v>3697</v>
      </c>
      <c r="G421" s="255">
        <f t="shared" si="4"/>
        <v>5.4097917230186638</v>
      </c>
      <c r="H421" s="143" t="s">
        <v>125</v>
      </c>
      <c r="I421" s="134" t="s">
        <v>43</v>
      </c>
      <c r="J421" s="293" t="s">
        <v>522</v>
      </c>
      <c r="K421" s="779" t="s">
        <v>179</v>
      </c>
      <c r="L421" s="133" t="s">
        <v>44</v>
      </c>
      <c r="M421" s="296"/>
      <c r="N421" s="277"/>
    </row>
    <row r="422" spans="1:14" s="2" customFormat="1" ht="15" customHeight="1" x14ac:dyDescent="0.35">
      <c r="A422" s="132">
        <v>45561</v>
      </c>
      <c r="B422" s="284" t="s">
        <v>111</v>
      </c>
      <c r="C422" s="284" t="s">
        <v>112</v>
      </c>
      <c r="D422" s="418" t="s">
        <v>119</v>
      </c>
      <c r="E422" s="137">
        <v>15000</v>
      </c>
      <c r="F422" s="276">
        <v>3697</v>
      </c>
      <c r="G422" s="255">
        <f t="shared" si="4"/>
        <v>4.0573437922639979</v>
      </c>
      <c r="H422" s="143" t="s">
        <v>125</v>
      </c>
      <c r="I422" s="134" t="s">
        <v>43</v>
      </c>
      <c r="J422" s="293" t="s">
        <v>522</v>
      </c>
      <c r="K422" s="779" t="s">
        <v>179</v>
      </c>
      <c r="L422" s="133" t="s">
        <v>44</v>
      </c>
      <c r="M422" s="296"/>
      <c r="N422" s="277"/>
    </row>
    <row r="423" spans="1:14" s="2" customFormat="1" ht="15" customHeight="1" x14ac:dyDescent="0.35">
      <c r="A423" s="132">
        <v>45561</v>
      </c>
      <c r="B423" s="284" t="s">
        <v>111</v>
      </c>
      <c r="C423" s="284" t="s">
        <v>112</v>
      </c>
      <c r="D423" s="418" t="s">
        <v>119</v>
      </c>
      <c r="E423" s="137">
        <v>10000</v>
      </c>
      <c r="F423" s="276">
        <v>3697</v>
      </c>
      <c r="G423" s="255">
        <f t="shared" si="4"/>
        <v>2.7048958615093319</v>
      </c>
      <c r="H423" s="143" t="s">
        <v>125</v>
      </c>
      <c r="I423" s="134" t="s">
        <v>43</v>
      </c>
      <c r="J423" s="293" t="s">
        <v>522</v>
      </c>
      <c r="K423" s="779" t="s">
        <v>179</v>
      </c>
      <c r="L423" s="133" t="s">
        <v>44</v>
      </c>
      <c r="M423" s="296"/>
      <c r="N423" s="277"/>
    </row>
    <row r="424" spans="1:14" s="2" customFormat="1" ht="15" customHeight="1" x14ac:dyDescent="0.35">
      <c r="A424" s="132">
        <v>45561</v>
      </c>
      <c r="B424" s="284" t="s">
        <v>111</v>
      </c>
      <c r="C424" s="284" t="s">
        <v>112</v>
      </c>
      <c r="D424" s="418" t="s">
        <v>119</v>
      </c>
      <c r="E424" s="137">
        <v>15000</v>
      </c>
      <c r="F424" s="276">
        <v>3697</v>
      </c>
      <c r="G424" s="255">
        <f t="shared" si="4"/>
        <v>4.0573437922639979</v>
      </c>
      <c r="H424" s="143" t="s">
        <v>125</v>
      </c>
      <c r="I424" s="134" t="s">
        <v>43</v>
      </c>
      <c r="J424" s="293" t="s">
        <v>522</v>
      </c>
      <c r="K424" s="779" t="s">
        <v>179</v>
      </c>
      <c r="L424" s="133" t="s">
        <v>44</v>
      </c>
      <c r="M424" s="296"/>
      <c r="N424" s="277"/>
    </row>
    <row r="425" spans="1:14" s="2" customFormat="1" ht="15" customHeight="1" x14ac:dyDescent="0.35">
      <c r="A425" s="397">
        <v>45561</v>
      </c>
      <c r="B425" s="120" t="s">
        <v>111</v>
      </c>
      <c r="C425" s="120" t="s">
        <v>112</v>
      </c>
      <c r="D425" s="120" t="s">
        <v>498</v>
      </c>
      <c r="E425" s="387">
        <v>25000</v>
      </c>
      <c r="F425" s="276">
        <v>3697</v>
      </c>
      <c r="G425" s="255">
        <f t="shared" si="4"/>
        <v>6.7622396537733298</v>
      </c>
      <c r="H425" s="143" t="s">
        <v>367</v>
      </c>
      <c r="I425" s="134" t="s">
        <v>43</v>
      </c>
      <c r="J425" s="293" t="s">
        <v>497</v>
      </c>
      <c r="K425" s="779" t="s">
        <v>179</v>
      </c>
      <c r="L425" s="133" t="s">
        <v>44</v>
      </c>
      <c r="M425" s="296"/>
      <c r="N425" s="277"/>
    </row>
    <row r="426" spans="1:14" s="2" customFormat="1" ht="15" customHeight="1" x14ac:dyDescent="0.35">
      <c r="A426" s="397">
        <v>45561</v>
      </c>
      <c r="B426" s="120" t="s">
        <v>111</v>
      </c>
      <c r="C426" s="120" t="s">
        <v>112</v>
      </c>
      <c r="D426" s="120" t="s">
        <v>498</v>
      </c>
      <c r="E426" s="387">
        <v>20000</v>
      </c>
      <c r="F426" s="276">
        <v>3697</v>
      </c>
      <c r="G426" s="255">
        <f t="shared" si="4"/>
        <v>5.4097917230186638</v>
      </c>
      <c r="H426" s="143" t="s">
        <v>367</v>
      </c>
      <c r="I426" s="134" t="s">
        <v>43</v>
      </c>
      <c r="J426" s="293" t="s">
        <v>497</v>
      </c>
      <c r="K426" s="779" t="s">
        <v>179</v>
      </c>
      <c r="L426" s="133" t="s">
        <v>44</v>
      </c>
      <c r="M426" s="296"/>
      <c r="N426" s="277"/>
    </row>
    <row r="427" spans="1:14" s="2" customFormat="1" ht="15" customHeight="1" x14ac:dyDescent="0.35">
      <c r="A427" s="397">
        <v>45561</v>
      </c>
      <c r="B427" s="120" t="s">
        <v>111</v>
      </c>
      <c r="C427" s="120" t="s">
        <v>112</v>
      </c>
      <c r="D427" s="120" t="s">
        <v>498</v>
      </c>
      <c r="E427" s="387">
        <v>5000</v>
      </c>
      <c r="F427" s="276">
        <v>3697</v>
      </c>
      <c r="G427" s="255">
        <f t="shared" si="4"/>
        <v>1.352447930754666</v>
      </c>
      <c r="H427" s="143" t="s">
        <v>367</v>
      </c>
      <c r="I427" s="134" t="s">
        <v>43</v>
      </c>
      <c r="J427" s="293" t="s">
        <v>497</v>
      </c>
      <c r="K427" s="779" t="s">
        <v>179</v>
      </c>
      <c r="L427" s="133" t="s">
        <v>44</v>
      </c>
      <c r="M427" s="296"/>
      <c r="N427" s="277"/>
    </row>
    <row r="428" spans="1:14" s="2" customFormat="1" ht="15" customHeight="1" x14ac:dyDescent="0.35">
      <c r="A428" s="397">
        <v>45561</v>
      </c>
      <c r="B428" s="120" t="s">
        <v>111</v>
      </c>
      <c r="C428" s="120" t="s">
        <v>112</v>
      </c>
      <c r="D428" s="120" t="s">
        <v>498</v>
      </c>
      <c r="E428" s="387">
        <v>5000</v>
      </c>
      <c r="F428" s="276">
        <v>3697</v>
      </c>
      <c r="G428" s="255">
        <f t="shared" si="4"/>
        <v>1.352447930754666</v>
      </c>
      <c r="H428" s="143" t="s">
        <v>367</v>
      </c>
      <c r="I428" s="134" t="s">
        <v>43</v>
      </c>
      <c r="J428" s="293" t="s">
        <v>497</v>
      </c>
      <c r="K428" s="779" t="s">
        <v>179</v>
      </c>
      <c r="L428" s="133" t="s">
        <v>44</v>
      </c>
      <c r="M428" s="296"/>
      <c r="N428" s="277"/>
    </row>
    <row r="429" spans="1:14" s="2" customFormat="1" ht="15" customHeight="1" x14ac:dyDescent="0.35">
      <c r="A429" s="397">
        <v>45561</v>
      </c>
      <c r="B429" s="120" t="s">
        <v>111</v>
      </c>
      <c r="C429" s="120" t="s">
        <v>112</v>
      </c>
      <c r="D429" s="120" t="s">
        <v>498</v>
      </c>
      <c r="E429" s="387">
        <v>5000</v>
      </c>
      <c r="F429" s="276">
        <v>3697</v>
      </c>
      <c r="G429" s="255">
        <f t="shared" si="4"/>
        <v>1.352447930754666</v>
      </c>
      <c r="H429" s="143" t="s">
        <v>367</v>
      </c>
      <c r="I429" s="134" t="s">
        <v>43</v>
      </c>
      <c r="J429" s="293" t="s">
        <v>497</v>
      </c>
      <c r="K429" s="779" t="s">
        <v>179</v>
      </c>
      <c r="L429" s="133" t="s">
        <v>44</v>
      </c>
      <c r="M429" s="296"/>
      <c r="N429" s="277"/>
    </row>
    <row r="430" spans="1:14" s="2" customFormat="1" ht="15" customHeight="1" x14ac:dyDescent="0.35">
      <c r="A430" s="397">
        <v>45561</v>
      </c>
      <c r="B430" s="120" t="s">
        <v>111</v>
      </c>
      <c r="C430" s="120" t="s">
        <v>112</v>
      </c>
      <c r="D430" s="120" t="s">
        <v>498</v>
      </c>
      <c r="E430" s="387">
        <v>5000</v>
      </c>
      <c r="F430" s="276">
        <v>3697</v>
      </c>
      <c r="G430" s="255">
        <f t="shared" si="4"/>
        <v>1.352447930754666</v>
      </c>
      <c r="H430" s="143" t="s">
        <v>367</v>
      </c>
      <c r="I430" s="134" t="s">
        <v>43</v>
      </c>
      <c r="J430" s="293" t="s">
        <v>497</v>
      </c>
      <c r="K430" s="779" t="s">
        <v>179</v>
      </c>
      <c r="L430" s="133" t="s">
        <v>44</v>
      </c>
      <c r="M430" s="296"/>
      <c r="N430" s="277"/>
    </row>
    <row r="431" spans="1:14" s="2" customFormat="1" ht="15" customHeight="1" x14ac:dyDescent="0.35">
      <c r="A431" s="397">
        <v>45561</v>
      </c>
      <c r="B431" s="120" t="s">
        <v>111</v>
      </c>
      <c r="C431" s="120" t="s">
        <v>112</v>
      </c>
      <c r="D431" s="120" t="s">
        <v>498</v>
      </c>
      <c r="E431" s="387">
        <v>5000</v>
      </c>
      <c r="F431" s="276">
        <v>3697</v>
      </c>
      <c r="G431" s="255">
        <f t="shared" si="4"/>
        <v>1.352447930754666</v>
      </c>
      <c r="H431" s="143" t="s">
        <v>367</v>
      </c>
      <c r="I431" s="134" t="s">
        <v>43</v>
      </c>
      <c r="J431" s="293" t="s">
        <v>497</v>
      </c>
      <c r="K431" s="779" t="s">
        <v>179</v>
      </c>
      <c r="L431" s="133" t="s">
        <v>44</v>
      </c>
      <c r="M431" s="296"/>
      <c r="N431" s="277"/>
    </row>
    <row r="432" spans="1:14" s="2" customFormat="1" ht="15" customHeight="1" x14ac:dyDescent="0.35">
      <c r="A432" s="397">
        <v>45561</v>
      </c>
      <c r="B432" s="120" t="s">
        <v>111</v>
      </c>
      <c r="C432" s="120" t="s">
        <v>112</v>
      </c>
      <c r="D432" s="120" t="s">
        <v>498</v>
      </c>
      <c r="E432" s="387">
        <v>5000</v>
      </c>
      <c r="F432" s="276">
        <v>3697</v>
      </c>
      <c r="G432" s="255">
        <f t="shared" si="4"/>
        <v>1.352447930754666</v>
      </c>
      <c r="H432" s="143" t="s">
        <v>367</v>
      </c>
      <c r="I432" s="134" t="s">
        <v>43</v>
      </c>
      <c r="J432" s="293" t="s">
        <v>497</v>
      </c>
      <c r="K432" s="779" t="s">
        <v>179</v>
      </c>
      <c r="L432" s="133" t="s">
        <v>44</v>
      </c>
      <c r="M432" s="296"/>
      <c r="N432" s="277"/>
    </row>
    <row r="433" spans="1:16" s="2" customFormat="1" ht="15" customHeight="1" x14ac:dyDescent="0.35">
      <c r="A433" s="397">
        <v>45561</v>
      </c>
      <c r="B433" s="120" t="s">
        <v>111</v>
      </c>
      <c r="C433" s="120" t="s">
        <v>112</v>
      </c>
      <c r="D433" s="120" t="s">
        <v>498</v>
      </c>
      <c r="E433" s="387">
        <v>5000</v>
      </c>
      <c r="F433" s="276">
        <v>3697</v>
      </c>
      <c r="G433" s="255">
        <f t="shared" si="4"/>
        <v>1.352447930754666</v>
      </c>
      <c r="H433" s="143" t="s">
        <v>367</v>
      </c>
      <c r="I433" s="134" t="s">
        <v>43</v>
      </c>
      <c r="J433" s="293" t="s">
        <v>497</v>
      </c>
      <c r="K433" s="779" t="s">
        <v>179</v>
      </c>
      <c r="L433" s="133" t="s">
        <v>44</v>
      </c>
      <c r="M433" s="296"/>
      <c r="N433" s="277"/>
    </row>
    <row r="434" spans="1:16" s="2" customFormat="1" ht="15" customHeight="1" x14ac:dyDescent="0.35">
      <c r="A434" s="397">
        <v>45561</v>
      </c>
      <c r="B434" s="120" t="s">
        <v>111</v>
      </c>
      <c r="C434" s="120" t="s">
        <v>112</v>
      </c>
      <c r="D434" s="120" t="s">
        <v>498</v>
      </c>
      <c r="E434" s="387">
        <v>5000</v>
      </c>
      <c r="F434" s="276">
        <v>3697</v>
      </c>
      <c r="G434" s="255">
        <f t="shared" si="4"/>
        <v>1.352447930754666</v>
      </c>
      <c r="H434" s="143" t="s">
        <v>367</v>
      </c>
      <c r="I434" s="134" t="s">
        <v>43</v>
      </c>
      <c r="J434" s="293" t="s">
        <v>497</v>
      </c>
      <c r="K434" s="779" t="s">
        <v>179</v>
      </c>
      <c r="L434" s="133" t="s">
        <v>44</v>
      </c>
      <c r="M434" s="296"/>
      <c r="N434" s="277"/>
    </row>
    <row r="435" spans="1:16" s="2" customFormat="1" ht="15" customHeight="1" x14ac:dyDescent="0.35">
      <c r="A435" s="397">
        <v>45561</v>
      </c>
      <c r="B435" s="120" t="s">
        <v>111</v>
      </c>
      <c r="C435" s="120" t="s">
        <v>112</v>
      </c>
      <c r="D435" s="120" t="s">
        <v>498</v>
      </c>
      <c r="E435" s="387">
        <v>20000</v>
      </c>
      <c r="F435" s="276">
        <v>3697</v>
      </c>
      <c r="G435" s="255">
        <f t="shared" si="4"/>
        <v>5.4097917230186638</v>
      </c>
      <c r="H435" s="143" t="s">
        <v>367</v>
      </c>
      <c r="I435" s="134" t="s">
        <v>43</v>
      </c>
      <c r="J435" s="293" t="s">
        <v>497</v>
      </c>
      <c r="K435" s="779" t="s">
        <v>179</v>
      </c>
      <c r="L435" s="133" t="s">
        <v>44</v>
      </c>
      <c r="M435" s="296"/>
      <c r="N435" s="277"/>
    </row>
    <row r="436" spans="1:16" s="2" customFormat="1" ht="15" customHeight="1" x14ac:dyDescent="0.35">
      <c r="A436" s="654">
        <v>45561</v>
      </c>
      <c r="B436" s="406" t="s">
        <v>111</v>
      </c>
      <c r="C436" s="406" t="s">
        <v>112</v>
      </c>
      <c r="D436" s="655" t="s">
        <v>110</v>
      </c>
      <c r="E436" s="118">
        <v>25000</v>
      </c>
      <c r="F436" s="276">
        <v>3697</v>
      </c>
      <c r="G436" s="255">
        <f t="shared" si="4"/>
        <v>6.7622396537733298</v>
      </c>
      <c r="H436" s="143" t="s">
        <v>187</v>
      </c>
      <c r="I436" s="134" t="s">
        <v>43</v>
      </c>
      <c r="J436" s="293" t="s">
        <v>470</v>
      </c>
      <c r="K436" s="779" t="s">
        <v>179</v>
      </c>
      <c r="L436" s="133" t="s">
        <v>44</v>
      </c>
      <c r="M436" s="296"/>
      <c r="N436" s="277"/>
    </row>
    <row r="437" spans="1:16" s="2" customFormat="1" ht="15" customHeight="1" x14ac:dyDescent="0.35">
      <c r="A437" s="654">
        <v>45561</v>
      </c>
      <c r="B437" s="406" t="s">
        <v>111</v>
      </c>
      <c r="C437" s="406" t="s">
        <v>112</v>
      </c>
      <c r="D437" s="655" t="s">
        <v>110</v>
      </c>
      <c r="E437" s="569">
        <v>10000</v>
      </c>
      <c r="F437" s="276">
        <v>3697</v>
      </c>
      <c r="G437" s="255">
        <f t="shared" si="4"/>
        <v>2.7048958615093319</v>
      </c>
      <c r="H437" s="143" t="s">
        <v>187</v>
      </c>
      <c r="I437" s="134" t="s">
        <v>43</v>
      </c>
      <c r="J437" s="293" t="s">
        <v>470</v>
      </c>
      <c r="K437" s="779" t="s">
        <v>179</v>
      </c>
      <c r="L437" s="133" t="s">
        <v>44</v>
      </c>
      <c r="M437" s="296"/>
      <c r="N437" s="277"/>
    </row>
    <row r="438" spans="1:16" s="2" customFormat="1" ht="15" customHeight="1" x14ac:dyDescent="0.35">
      <c r="A438" s="654">
        <v>45561</v>
      </c>
      <c r="B438" s="406" t="s">
        <v>111</v>
      </c>
      <c r="C438" s="406" t="s">
        <v>112</v>
      </c>
      <c r="D438" s="655" t="s">
        <v>110</v>
      </c>
      <c r="E438" s="569">
        <v>30000</v>
      </c>
      <c r="F438" s="276">
        <v>3697</v>
      </c>
      <c r="G438" s="255">
        <f t="shared" si="4"/>
        <v>8.1146875845279958</v>
      </c>
      <c r="H438" s="143" t="s">
        <v>187</v>
      </c>
      <c r="I438" s="134" t="s">
        <v>43</v>
      </c>
      <c r="J438" s="293" t="s">
        <v>470</v>
      </c>
      <c r="K438" s="779" t="s">
        <v>179</v>
      </c>
      <c r="L438" s="133" t="s">
        <v>44</v>
      </c>
      <c r="M438" s="296"/>
      <c r="N438" s="277"/>
    </row>
    <row r="439" spans="1:16" s="2" customFormat="1" ht="15" customHeight="1" x14ac:dyDescent="0.35">
      <c r="A439" s="30">
        <v>45561</v>
      </c>
      <c r="B439" s="406" t="s">
        <v>111</v>
      </c>
      <c r="C439" s="14" t="s">
        <v>112</v>
      </c>
      <c r="D439" s="14" t="s">
        <v>110</v>
      </c>
      <c r="E439" s="629">
        <v>15000</v>
      </c>
      <c r="F439" s="276">
        <v>3697</v>
      </c>
      <c r="G439" s="255">
        <f t="shared" si="4"/>
        <v>4.0573437922639979</v>
      </c>
      <c r="H439" s="143" t="s">
        <v>174</v>
      </c>
      <c r="I439" s="134" t="s">
        <v>43</v>
      </c>
      <c r="J439" s="14" t="s">
        <v>501</v>
      </c>
      <c r="K439" s="779" t="s">
        <v>179</v>
      </c>
      <c r="L439" s="133" t="s">
        <v>44</v>
      </c>
      <c r="M439" s="296"/>
      <c r="N439" s="277"/>
    </row>
    <row r="440" spans="1:16" s="2" customFormat="1" ht="15" customHeight="1" x14ac:dyDescent="0.35">
      <c r="A440" s="30">
        <v>45561</v>
      </c>
      <c r="B440" s="406" t="s">
        <v>111</v>
      </c>
      <c r="C440" s="14" t="s">
        <v>112</v>
      </c>
      <c r="D440" s="14" t="s">
        <v>110</v>
      </c>
      <c r="E440" s="629">
        <v>16000</v>
      </c>
      <c r="F440" s="276">
        <v>3697</v>
      </c>
      <c r="G440" s="255">
        <f t="shared" si="4"/>
        <v>4.3278333784149314</v>
      </c>
      <c r="H440" s="143" t="s">
        <v>174</v>
      </c>
      <c r="I440" s="134" t="s">
        <v>43</v>
      </c>
      <c r="J440" s="14" t="s">
        <v>501</v>
      </c>
      <c r="K440" s="779" t="s">
        <v>179</v>
      </c>
      <c r="L440" s="133" t="s">
        <v>44</v>
      </c>
      <c r="M440" s="296"/>
      <c r="N440" s="277"/>
    </row>
    <row r="441" spans="1:16" s="2" customFormat="1" ht="15" customHeight="1" x14ac:dyDescent="0.35">
      <c r="A441" s="30">
        <v>45561</v>
      </c>
      <c r="B441" s="406" t="s">
        <v>111</v>
      </c>
      <c r="C441" s="14" t="s">
        <v>112</v>
      </c>
      <c r="D441" s="14" t="s">
        <v>110</v>
      </c>
      <c r="E441" s="629">
        <v>9000</v>
      </c>
      <c r="F441" s="276">
        <v>3697</v>
      </c>
      <c r="G441" s="255">
        <f t="shared" si="4"/>
        <v>2.4344062753583988</v>
      </c>
      <c r="H441" s="143" t="s">
        <v>174</v>
      </c>
      <c r="I441" s="134" t="s">
        <v>43</v>
      </c>
      <c r="J441" s="14" t="s">
        <v>501</v>
      </c>
      <c r="K441" s="779" t="s">
        <v>179</v>
      </c>
      <c r="L441" s="133" t="s">
        <v>44</v>
      </c>
      <c r="M441" s="296"/>
      <c r="N441" s="277"/>
    </row>
    <row r="442" spans="1:16" s="2" customFormat="1" ht="15" customHeight="1" x14ac:dyDescent="0.35">
      <c r="A442" s="30">
        <v>45561</v>
      </c>
      <c r="B442" s="406" t="s">
        <v>111</v>
      </c>
      <c r="C442" s="14" t="s">
        <v>112</v>
      </c>
      <c r="D442" s="14" t="s">
        <v>110</v>
      </c>
      <c r="E442" s="629">
        <v>8000</v>
      </c>
      <c r="F442" s="276">
        <v>3697</v>
      </c>
      <c r="G442" s="255">
        <f t="shared" si="4"/>
        <v>2.1639166892074657</v>
      </c>
      <c r="H442" s="143" t="s">
        <v>174</v>
      </c>
      <c r="I442" s="134" t="s">
        <v>43</v>
      </c>
      <c r="J442" s="14" t="s">
        <v>501</v>
      </c>
      <c r="K442" s="779" t="s">
        <v>179</v>
      </c>
      <c r="L442" s="133" t="s">
        <v>44</v>
      </c>
      <c r="M442" s="296"/>
      <c r="N442" s="277"/>
    </row>
    <row r="443" spans="1:16" s="2" customFormat="1" ht="15" customHeight="1" x14ac:dyDescent="0.35">
      <c r="A443" s="30">
        <v>45561</v>
      </c>
      <c r="B443" s="406" t="s">
        <v>111</v>
      </c>
      <c r="C443" s="14" t="s">
        <v>112</v>
      </c>
      <c r="D443" s="14" t="s">
        <v>110</v>
      </c>
      <c r="E443" s="629">
        <v>8000</v>
      </c>
      <c r="F443" s="276">
        <v>3697</v>
      </c>
      <c r="G443" s="255">
        <f t="shared" si="4"/>
        <v>2.1639166892074657</v>
      </c>
      <c r="H443" s="143" t="s">
        <v>174</v>
      </c>
      <c r="I443" s="134" t="s">
        <v>43</v>
      </c>
      <c r="J443" s="14" t="s">
        <v>501</v>
      </c>
      <c r="K443" s="779" t="s">
        <v>179</v>
      </c>
      <c r="L443" s="133" t="s">
        <v>44</v>
      </c>
      <c r="M443" s="296"/>
      <c r="N443" s="277"/>
    </row>
    <row r="444" spans="1:16" s="2" customFormat="1" ht="15" customHeight="1" x14ac:dyDescent="0.35">
      <c r="A444" s="30">
        <v>45561</v>
      </c>
      <c r="B444" s="406" t="s">
        <v>111</v>
      </c>
      <c r="C444" s="14" t="s">
        <v>112</v>
      </c>
      <c r="D444" s="14" t="s">
        <v>110</v>
      </c>
      <c r="E444" s="629">
        <v>7000</v>
      </c>
      <c r="F444" s="276">
        <v>3697</v>
      </c>
      <c r="G444" s="255">
        <f t="shared" si="4"/>
        <v>1.8934271030565324</v>
      </c>
      <c r="H444" s="143" t="s">
        <v>174</v>
      </c>
      <c r="I444" s="134" t="s">
        <v>43</v>
      </c>
      <c r="J444" s="14" t="s">
        <v>501</v>
      </c>
      <c r="K444" s="779" t="s">
        <v>179</v>
      </c>
      <c r="L444" s="133" t="s">
        <v>44</v>
      </c>
      <c r="M444" s="296"/>
      <c r="N444" s="277"/>
    </row>
    <row r="445" spans="1:16" s="2" customFormat="1" ht="15" customHeight="1" x14ac:dyDescent="0.35">
      <c r="A445" s="30">
        <v>45561</v>
      </c>
      <c r="B445" s="406" t="s">
        <v>111</v>
      </c>
      <c r="C445" s="14" t="s">
        <v>112</v>
      </c>
      <c r="D445" s="14" t="s">
        <v>110</v>
      </c>
      <c r="E445" s="629">
        <v>6000</v>
      </c>
      <c r="F445" s="276">
        <v>3697</v>
      </c>
      <c r="G445" s="255">
        <f t="shared" si="4"/>
        <v>1.6229375169055991</v>
      </c>
      <c r="H445" s="143" t="s">
        <v>174</v>
      </c>
      <c r="I445" s="134" t="s">
        <v>43</v>
      </c>
      <c r="J445" s="14" t="s">
        <v>501</v>
      </c>
      <c r="K445" s="779" t="s">
        <v>179</v>
      </c>
      <c r="L445" s="133" t="s">
        <v>44</v>
      </c>
      <c r="M445" s="296"/>
      <c r="N445" s="277"/>
    </row>
    <row r="446" spans="1:16" s="2" customFormat="1" ht="14.25" customHeight="1" x14ac:dyDescent="0.35">
      <c r="A446" s="30">
        <v>45561</v>
      </c>
      <c r="B446" s="406" t="s">
        <v>111</v>
      </c>
      <c r="C446" s="14" t="s">
        <v>112</v>
      </c>
      <c r="D446" s="14" t="s">
        <v>110</v>
      </c>
      <c r="E446" s="629">
        <v>20000</v>
      </c>
      <c r="F446" s="276">
        <v>3697</v>
      </c>
      <c r="G446" s="255">
        <f t="shared" si="4"/>
        <v>5.4097917230186638</v>
      </c>
      <c r="H446" s="143" t="s">
        <v>174</v>
      </c>
      <c r="I446" s="134" t="s">
        <v>43</v>
      </c>
      <c r="J446" s="14" t="s">
        <v>501</v>
      </c>
      <c r="K446" s="779" t="s">
        <v>179</v>
      </c>
      <c r="L446" s="133" t="s">
        <v>44</v>
      </c>
      <c r="M446" s="296"/>
      <c r="N446" s="277"/>
    </row>
    <row r="447" spans="1:16" x14ac:dyDescent="0.35">
      <c r="A447" s="397">
        <v>45561</v>
      </c>
      <c r="B447" s="838" t="s">
        <v>111</v>
      </c>
      <c r="C447" s="284" t="s">
        <v>112</v>
      </c>
      <c r="D447" s="837" t="s">
        <v>14</v>
      </c>
      <c r="E447" s="129">
        <v>4000</v>
      </c>
      <c r="F447" s="276">
        <v>3697</v>
      </c>
      <c r="G447" s="255">
        <f t="shared" ref="G447:G510" si="5">E447/F447</f>
        <v>1.0819583446037329</v>
      </c>
      <c r="H447" s="143" t="s">
        <v>41</v>
      </c>
      <c r="I447" s="134" t="s">
        <v>43</v>
      </c>
      <c r="J447" s="293" t="s">
        <v>534</v>
      </c>
      <c r="K447" s="779" t="s">
        <v>179</v>
      </c>
      <c r="L447" s="133" t="s">
        <v>44</v>
      </c>
      <c r="M447" s="385"/>
      <c r="N447" s="386"/>
      <c r="O447" s="398"/>
      <c r="P447" s="398"/>
    </row>
    <row r="448" spans="1:16" x14ac:dyDescent="0.35">
      <c r="A448" s="397">
        <v>45561</v>
      </c>
      <c r="B448" s="838" t="s">
        <v>111</v>
      </c>
      <c r="C448" s="284" t="s">
        <v>112</v>
      </c>
      <c r="D448" s="837" t="s">
        <v>14</v>
      </c>
      <c r="E448" s="337">
        <v>6000</v>
      </c>
      <c r="F448" s="276">
        <v>3697</v>
      </c>
      <c r="G448" s="255">
        <f t="shared" si="5"/>
        <v>1.6229375169055991</v>
      </c>
      <c r="H448" s="143" t="s">
        <v>41</v>
      </c>
      <c r="I448" s="134" t="s">
        <v>43</v>
      </c>
      <c r="J448" s="293" t="s">
        <v>534</v>
      </c>
      <c r="K448" s="779" t="s">
        <v>179</v>
      </c>
      <c r="L448" s="133" t="s">
        <v>44</v>
      </c>
      <c r="M448" s="385"/>
      <c r="N448" s="386"/>
      <c r="O448" s="398"/>
      <c r="P448" s="398"/>
    </row>
    <row r="449" spans="1:16" x14ac:dyDescent="0.35">
      <c r="A449" s="397">
        <v>45561</v>
      </c>
      <c r="B449" s="838" t="s">
        <v>111</v>
      </c>
      <c r="C449" s="284" t="s">
        <v>112</v>
      </c>
      <c r="D449" s="837" t="s">
        <v>14</v>
      </c>
      <c r="E449" s="129">
        <v>25000</v>
      </c>
      <c r="F449" s="276">
        <v>3697</v>
      </c>
      <c r="G449" s="255">
        <f t="shared" si="5"/>
        <v>6.7622396537733298</v>
      </c>
      <c r="H449" s="143" t="s">
        <v>41</v>
      </c>
      <c r="I449" s="134" t="s">
        <v>43</v>
      </c>
      <c r="J449" s="293" t="s">
        <v>534</v>
      </c>
      <c r="K449" s="779" t="s">
        <v>179</v>
      </c>
      <c r="L449" s="133" t="s">
        <v>44</v>
      </c>
      <c r="M449" s="385"/>
      <c r="N449" s="386"/>
      <c r="O449" s="398"/>
      <c r="P449" s="398"/>
    </row>
    <row r="450" spans="1:16" x14ac:dyDescent="0.35">
      <c r="A450" s="397">
        <v>45561</v>
      </c>
      <c r="B450" s="838" t="s">
        <v>111</v>
      </c>
      <c r="C450" s="284" t="s">
        <v>112</v>
      </c>
      <c r="D450" s="837" t="s">
        <v>14</v>
      </c>
      <c r="E450" s="129">
        <v>10000</v>
      </c>
      <c r="F450" s="276">
        <v>3697</v>
      </c>
      <c r="G450" s="255">
        <f t="shared" si="5"/>
        <v>2.7048958615093319</v>
      </c>
      <c r="H450" s="143" t="s">
        <v>41</v>
      </c>
      <c r="I450" s="134" t="s">
        <v>43</v>
      </c>
      <c r="J450" s="293" t="s">
        <v>534</v>
      </c>
      <c r="K450" s="779" t="s">
        <v>179</v>
      </c>
      <c r="L450" s="133" t="s">
        <v>44</v>
      </c>
      <c r="M450" s="385"/>
      <c r="N450" s="386"/>
      <c r="O450" s="398"/>
      <c r="P450" s="398"/>
    </row>
    <row r="451" spans="1:16" x14ac:dyDescent="0.35">
      <c r="A451" s="397">
        <v>45561</v>
      </c>
      <c r="B451" s="838" t="s">
        <v>111</v>
      </c>
      <c r="C451" s="284" t="s">
        <v>112</v>
      </c>
      <c r="D451" s="837" t="s">
        <v>14</v>
      </c>
      <c r="E451" s="129">
        <v>25000</v>
      </c>
      <c r="F451" s="276">
        <v>3697</v>
      </c>
      <c r="G451" s="255">
        <f t="shared" si="5"/>
        <v>6.7622396537733298</v>
      </c>
      <c r="H451" s="143" t="s">
        <v>41</v>
      </c>
      <c r="I451" s="134" t="s">
        <v>43</v>
      </c>
      <c r="J451" s="293" t="s">
        <v>534</v>
      </c>
      <c r="K451" s="779" t="s">
        <v>179</v>
      </c>
      <c r="L451" s="133" t="s">
        <v>44</v>
      </c>
      <c r="M451" s="385"/>
      <c r="N451" s="386"/>
      <c r="O451" s="398"/>
      <c r="P451" s="398"/>
    </row>
    <row r="452" spans="1:16" x14ac:dyDescent="0.35">
      <c r="A452" s="132">
        <v>45561</v>
      </c>
      <c r="B452" s="284" t="s">
        <v>111</v>
      </c>
      <c r="C452" s="284" t="s">
        <v>112</v>
      </c>
      <c r="D452" s="418" t="s">
        <v>119</v>
      </c>
      <c r="E452" s="137">
        <v>10000</v>
      </c>
      <c r="F452" s="276">
        <v>3697</v>
      </c>
      <c r="G452" s="255">
        <f t="shared" si="5"/>
        <v>2.7048958615093319</v>
      </c>
      <c r="H452" s="143" t="s">
        <v>151</v>
      </c>
      <c r="I452" s="134" t="s">
        <v>43</v>
      </c>
      <c r="J452" s="293" t="s">
        <v>694</v>
      </c>
      <c r="K452" s="779" t="s">
        <v>179</v>
      </c>
      <c r="L452" s="133" t="s">
        <v>44</v>
      </c>
      <c r="M452" s="385"/>
      <c r="N452" s="386"/>
      <c r="O452" s="398"/>
      <c r="P452" s="398"/>
    </row>
    <row r="453" spans="1:16" x14ac:dyDescent="0.35">
      <c r="A453" s="132">
        <v>45561</v>
      </c>
      <c r="B453" s="284" t="s">
        <v>111</v>
      </c>
      <c r="C453" s="284" t="s">
        <v>112</v>
      </c>
      <c r="D453" s="418" t="s">
        <v>119</v>
      </c>
      <c r="E453" s="137">
        <v>5000</v>
      </c>
      <c r="F453" s="276">
        <v>3697</v>
      </c>
      <c r="G453" s="255">
        <f t="shared" si="5"/>
        <v>1.352447930754666</v>
      </c>
      <c r="H453" s="143" t="s">
        <v>151</v>
      </c>
      <c r="I453" s="134" t="s">
        <v>43</v>
      </c>
      <c r="J453" s="293" t="s">
        <v>694</v>
      </c>
      <c r="K453" s="779" t="s">
        <v>179</v>
      </c>
      <c r="L453" s="133" t="s">
        <v>44</v>
      </c>
      <c r="M453" s="385"/>
      <c r="N453" s="386"/>
      <c r="O453" s="398"/>
      <c r="P453" s="398"/>
    </row>
    <row r="454" spans="1:16" x14ac:dyDescent="0.35">
      <c r="A454" s="132">
        <v>45561</v>
      </c>
      <c r="B454" s="284" t="s">
        <v>111</v>
      </c>
      <c r="C454" s="284" t="s">
        <v>112</v>
      </c>
      <c r="D454" s="418" t="s">
        <v>119</v>
      </c>
      <c r="E454" s="137">
        <v>8000</v>
      </c>
      <c r="F454" s="276">
        <v>3697</v>
      </c>
      <c r="G454" s="255">
        <f t="shared" si="5"/>
        <v>2.1639166892074657</v>
      </c>
      <c r="H454" s="143" t="s">
        <v>151</v>
      </c>
      <c r="I454" s="134" t="s">
        <v>43</v>
      </c>
      <c r="J454" s="293" t="s">
        <v>694</v>
      </c>
      <c r="K454" s="779" t="s">
        <v>179</v>
      </c>
      <c r="L454" s="133" t="s">
        <v>44</v>
      </c>
      <c r="M454" s="385"/>
      <c r="N454" s="386"/>
      <c r="O454" s="398"/>
      <c r="P454" s="398"/>
    </row>
    <row r="455" spans="1:16" x14ac:dyDescent="0.35">
      <c r="A455" s="132">
        <v>45561</v>
      </c>
      <c r="B455" s="284" t="s">
        <v>124</v>
      </c>
      <c r="C455" s="284" t="s">
        <v>124</v>
      </c>
      <c r="D455" s="418" t="s">
        <v>119</v>
      </c>
      <c r="E455" s="137">
        <v>7000</v>
      </c>
      <c r="F455" s="276">
        <v>3697</v>
      </c>
      <c r="G455" s="255">
        <f t="shared" si="5"/>
        <v>1.8934271030565324</v>
      </c>
      <c r="H455" s="143" t="s">
        <v>151</v>
      </c>
      <c r="I455" s="134" t="s">
        <v>43</v>
      </c>
      <c r="J455" s="293" t="s">
        <v>694</v>
      </c>
      <c r="K455" s="779" t="s">
        <v>179</v>
      </c>
      <c r="L455" s="133" t="s">
        <v>44</v>
      </c>
      <c r="M455" s="385"/>
      <c r="N455" s="386"/>
      <c r="O455" s="398"/>
      <c r="P455" s="398"/>
    </row>
    <row r="456" spans="1:16" x14ac:dyDescent="0.35">
      <c r="A456" s="132">
        <v>45561</v>
      </c>
      <c r="B456" s="284" t="s">
        <v>124</v>
      </c>
      <c r="C456" s="284" t="s">
        <v>124</v>
      </c>
      <c r="D456" s="418" t="s">
        <v>119</v>
      </c>
      <c r="E456" s="137">
        <v>2000</v>
      </c>
      <c r="F456" s="276">
        <v>3697</v>
      </c>
      <c r="G456" s="255">
        <f t="shared" si="5"/>
        <v>0.54097917230186643</v>
      </c>
      <c r="H456" s="143" t="s">
        <v>151</v>
      </c>
      <c r="I456" s="134" t="s">
        <v>43</v>
      </c>
      <c r="J456" s="293" t="s">
        <v>694</v>
      </c>
      <c r="K456" s="779" t="s">
        <v>179</v>
      </c>
      <c r="L456" s="133" t="s">
        <v>44</v>
      </c>
      <c r="M456" s="385"/>
      <c r="N456" s="386"/>
      <c r="O456" s="398"/>
      <c r="P456" s="398"/>
    </row>
    <row r="457" spans="1:16" x14ac:dyDescent="0.35">
      <c r="A457" s="132">
        <v>45561</v>
      </c>
      <c r="B457" s="133" t="s">
        <v>569</v>
      </c>
      <c r="C457" s="133" t="s">
        <v>118</v>
      </c>
      <c r="D457" s="134" t="s">
        <v>78</v>
      </c>
      <c r="E457" s="137">
        <v>100000</v>
      </c>
      <c r="F457" s="276">
        <v>3697</v>
      </c>
      <c r="G457" s="255">
        <f t="shared" si="5"/>
        <v>27.048958615093319</v>
      </c>
      <c r="H457" s="143" t="s">
        <v>158</v>
      </c>
      <c r="I457" s="134" t="s">
        <v>43</v>
      </c>
      <c r="J457" s="293" t="s">
        <v>695</v>
      </c>
      <c r="K457" s="779" t="s">
        <v>179</v>
      </c>
      <c r="L457" s="133" t="s">
        <v>44</v>
      </c>
      <c r="M457" s="385"/>
      <c r="N457" s="386"/>
      <c r="O457" s="398"/>
      <c r="P457" s="398"/>
    </row>
    <row r="458" spans="1:16" x14ac:dyDescent="0.35">
      <c r="A458" s="397">
        <v>45562</v>
      </c>
      <c r="B458" s="284" t="s">
        <v>111</v>
      </c>
      <c r="C458" s="284" t="s">
        <v>112</v>
      </c>
      <c r="D458" s="418" t="s">
        <v>110</v>
      </c>
      <c r="E458" s="387">
        <v>25000</v>
      </c>
      <c r="F458" s="276">
        <v>3697</v>
      </c>
      <c r="G458" s="255">
        <f t="shared" si="5"/>
        <v>6.7622396537733298</v>
      </c>
      <c r="H458" s="143" t="s">
        <v>367</v>
      </c>
      <c r="I458" s="134" t="s">
        <v>43</v>
      </c>
      <c r="J458" s="293" t="s">
        <v>519</v>
      </c>
      <c r="K458" s="779" t="s">
        <v>179</v>
      </c>
      <c r="L458" s="133" t="s">
        <v>44</v>
      </c>
      <c r="M458" s="385"/>
      <c r="N458" s="386"/>
      <c r="O458" s="398"/>
      <c r="P458" s="398"/>
    </row>
    <row r="459" spans="1:16" x14ac:dyDescent="0.35">
      <c r="A459" s="397">
        <v>45562</v>
      </c>
      <c r="B459" s="284" t="s">
        <v>111</v>
      </c>
      <c r="C459" s="284" t="s">
        <v>112</v>
      </c>
      <c r="D459" s="418" t="s">
        <v>110</v>
      </c>
      <c r="E459" s="387">
        <v>8000</v>
      </c>
      <c r="F459" s="276">
        <v>3697</v>
      </c>
      <c r="G459" s="255">
        <f t="shared" si="5"/>
        <v>2.1639166892074657</v>
      </c>
      <c r="H459" s="143" t="s">
        <v>367</v>
      </c>
      <c r="I459" s="134" t="s">
        <v>43</v>
      </c>
      <c r="J459" s="293" t="s">
        <v>519</v>
      </c>
      <c r="K459" s="779" t="s">
        <v>179</v>
      </c>
      <c r="L459" s="133" t="s">
        <v>44</v>
      </c>
      <c r="M459" s="385"/>
      <c r="N459" s="386"/>
    </row>
    <row r="460" spans="1:16" ht="17.25" customHeight="1" x14ac:dyDescent="0.35">
      <c r="A460" s="397">
        <v>45562</v>
      </c>
      <c r="B460" s="284" t="s">
        <v>111</v>
      </c>
      <c r="C460" s="284" t="s">
        <v>112</v>
      </c>
      <c r="D460" s="418" t="s">
        <v>110</v>
      </c>
      <c r="E460" s="387">
        <v>10000</v>
      </c>
      <c r="F460" s="276">
        <v>3697</v>
      </c>
      <c r="G460" s="255">
        <f t="shared" si="5"/>
        <v>2.7048958615093319</v>
      </c>
      <c r="H460" s="143" t="s">
        <v>367</v>
      </c>
      <c r="I460" s="134" t="s">
        <v>43</v>
      </c>
      <c r="J460" s="293" t="s">
        <v>519</v>
      </c>
      <c r="K460" s="779" t="s">
        <v>179</v>
      </c>
      <c r="L460" s="133" t="s">
        <v>44</v>
      </c>
      <c r="M460" s="385"/>
      <c r="N460" s="386"/>
    </row>
    <row r="461" spans="1:16" x14ac:dyDescent="0.35">
      <c r="A461" s="397">
        <v>45562</v>
      </c>
      <c r="B461" s="284" t="s">
        <v>111</v>
      </c>
      <c r="C461" s="284" t="s">
        <v>112</v>
      </c>
      <c r="D461" s="418" t="s">
        <v>110</v>
      </c>
      <c r="E461" s="387">
        <v>25000</v>
      </c>
      <c r="F461" s="276">
        <v>3697</v>
      </c>
      <c r="G461" s="255">
        <f t="shared" si="5"/>
        <v>6.7622396537733298</v>
      </c>
      <c r="H461" s="143" t="s">
        <v>367</v>
      </c>
      <c r="I461" s="134" t="s">
        <v>43</v>
      </c>
      <c r="J461" s="293" t="s">
        <v>519</v>
      </c>
      <c r="K461" s="779" t="s">
        <v>179</v>
      </c>
      <c r="L461" s="133" t="s">
        <v>44</v>
      </c>
      <c r="M461" s="385"/>
      <c r="N461" s="386"/>
    </row>
    <row r="462" spans="1:16" x14ac:dyDescent="0.35">
      <c r="A462" s="30">
        <v>45562</v>
      </c>
      <c r="B462" s="406" t="s">
        <v>111</v>
      </c>
      <c r="C462" s="14" t="s">
        <v>112</v>
      </c>
      <c r="D462" s="14" t="s">
        <v>110</v>
      </c>
      <c r="E462" s="629">
        <v>15000</v>
      </c>
      <c r="F462" s="276">
        <v>3697</v>
      </c>
      <c r="G462" s="255">
        <f t="shared" si="5"/>
        <v>4.0573437922639979</v>
      </c>
      <c r="H462" s="627" t="s">
        <v>174</v>
      </c>
      <c r="I462" s="134" t="s">
        <v>43</v>
      </c>
      <c r="J462" s="14" t="s">
        <v>520</v>
      </c>
      <c r="K462" s="779" t="s">
        <v>179</v>
      </c>
      <c r="L462" s="133" t="s">
        <v>44</v>
      </c>
      <c r="M462" s="385"/>
      <c r="N462" s="386"/>
    </row>
    <row r="463" spans="1:16" x14ac:dyDescent="0.35">
      <c r="A463" s="30">
        <v>45562</v>
      </c>
      <c r="B463" s="406" t="s">
        <v>111</v>
      </c>
      <c r="C463" s="14" t="s">
        <v>112</v>
      </c>
      <c r="D463" s="14" t="s">
        <v>110</v>
      </c>
      <c r="E463" s="629">
        <v>9000</v>
      </c>
      <c r="F463" s="276">
        <v>3697</v>
      </c>
      <c r="G463" s="255">
        <f t="shared" si="5"/>
        <v>2.4344062753583988</v>
      </c>
      <c r="H463" s="627" t="s">
        <v>174</v>
      </c>
      <c r="I463" s="134" t="s">
        <v>43</v>
      </c>
      <c r="J463" s="14" t="s">
        <v>520</v>
      </c>
      <c r="K463" s="779" t="s">
        <v>179</v>
      </c>
      <c r="L463" s="133" t="s">
        <v>44</v>
      </c>
      <c r="M463" s="385"/>
      <c r="N463" s="386"/>
    </row>
    <row r="464" spans="1:16" x14ac:dyDescent="0.35">
      <c r="A464" s="30">
        <v>45562</v>
      </c>
      <c r="B464" s="406" t="s">
        <v>111</v>
      </c>
      <c r="C464" s="14" t="s">
        <v>112</v>
      </c>
      <c r="D464" s="14" t="s">
        <v>110</v>
      </c>
      <c r="E464" s="629">
        <v>10000</v>
      </c>
      <c r="F464" s="276">
        <v>3697</v>
      </c>
      <c r="G464" s="255">
        <f t="shared" si="5"/>
        <v>2.7048958615093319</v>
      </c>
      <c r="H464" s="627" t="s">
        <v>174</v>
      </c>
      <c r="I464" s="134" t="s">
        <v>43</v>
      </c>
      <c r="J464" s="14" t="s">
        <v>520</v>
      </c>
      <c r="K464" s="779" t="s">
        <v>179</v>
      </c>
      <c r="L464" s="133" t="s">
        <v>44</v>
      </c>
      <c r="M464" s="385"/>
      <c r="N464" s="386"/>
    </row>
    <row r="465" spans="1:14" x14ac:dyDescent="0.35">
      <c r="A465" s="30">
        <v>45562</v>
      </c>
      <c r="B465" s="406" t="s">
        <v>111</v>
      </c>
      <c r="C465" s="14" t="s">
        <v>112</v>
      </c>
      <c r="D465" s="14" t="s">
        <v>110</v>
      </c>
      <c r="E465" s="629">
        <v>15000</v>
      </c>
      <c r="F465" s="276">
        <v>3697</v>
      </c>
      <c r="G465" s="255">
        <f t="shared" si="5"/>
        <v>4.0573437922639979</v>
      </c>
      <c r="H465" s="627" t="s">
        <v>174</v>
      </c>
      <c r="I465" s="134" t="s">
        <v>43</v>
      </c>
      <c r="J465" s="14" t="s">
        <v>520</v>
      </c>
      <c r="K465" s="779" t="s">
        <v>179</v>
      </c>
      <c r="L465" s="133" t="s">
        <v>44</v>
      </c>
      <c r="M465" s="385"/>
      <c r="N465" s="386"/>
    </row>
    <row r="466" spans="1:14" x14ac:dyDescent="0.35">
      <c r="A466" s="132">
        <v>45562</v>
      </c>
      <c r="B466" s="284" t="s">
        <v>111</v>
      </c>
      <c r="C466" s="284" t="s">
        <v>112</v>
      </c>
      <c r="D466" s="418" t="s">
        <v>119</v>
      </c>
      <c r="E466" s="137">
        <v>15000</v>
      </c>
      <c r="F466" s="276">
        <v>3697</v>
      </c>
      <c r="G466" s="255">
        <f t="shared" si="5"/>
        <v>4.0573437922639979</v>
      </c>
      <c r="H466" s="627" t="s">
        <v>125</v>
      </c>
      <c r="I466" s="134" t="s">
        <v>43</v>
      </c>
      <c r="J466" s="293" t="s">
        <v>645</v>
      </c>
      <c r="K466" s="779" t="s">
        <v>179</v>
      </c>
      <c r="L466" s="133" t="s">
        <v>44</v>
      </c>
      <c r="M466" s="385"/>
      <c r="N466" s="386"/>
    </row>
    <row r="467" spans="1:14" x14ac:dyDescent="0.35">
      <c r="A467" s="132">
        <v>45562</v>
      </c>
      <c r="B467" s="284" t="s">
        <v>111</v>
      </c>
      <c r="C467" s="284" t="s">
        <v>112</v>
      </c>
      <c r="D467" s="418" t="s">
        <v>119</v>
      </c>
      <c r="E467" s="137">
        <v>15000</v>
      </c>
      <c r="F467" s="276">
        <v>3697</v>
      </c>
      <c r="G467" s="255">
        <f t="shared" si="5"/>
        <v>4.0573437922639979</v>
      </c>
      <c r="H467" s="627" t="s">
        <v>125</v>
      </c>
      <c r="I467" s="134" t="s">
        <v>43</v>
      </c>
      <c r="J467" s="293" t="s">
        <v>645</v>
      </c>
      <c r="K467" s="779" t="s">
        <v>179</v>
      </c>
      <c r="L467" s="133" t="s">
        <v>44</v>
      </c>
      <c r="M467" s="385"/>
      <c r="N467" s="386"/>
    </row>
    <row r="468" spans="1:14" x14ac:dyDescent="0.35">
      <c r="A468" s="132">
        <v>45562</v>
      </c>
      <c r="B468" s="284" t="s">
        <v>111</v>
      </c>
      <c r="C468" s="284" t="s">
        <v>112</v>
      </c>
      <c r="D468" s="418" t="s">
        <v>119</v>
      </c>
      <c r="E468" s="137">
        <v>10000</v>
      </c>
      <c r="F468" s="276">
        <v>3697</v>
      </c>
      <c r="G468" s="255">
        <f t="shared" si="5"/>
        <v>2.7048958615093319</v>
      </c>
      <c r="H468" s="627" t="s">
        <v>125</v>
      </c>
      <c r="I468" s="134" t="s">
        <v>43</v>
      </c>
      <c r="J468" s="293" t="s">
        <v>645</v>
      </c>
      <c r="K468" s="779" t="s">
        <v>179</v>
      </c>
      <c r="L468" s="133" t="s">
        <v>44</v>
      </c>
      <c r="M468" s="385"/>
      <c r="N468" s="386"/>
    </row>
    <row r="469" spans="1:14" x14ac:dyDescent="0.35">
      <c r="A469" s="132">
        <v>45562</v>
      </c>
      <c r="B469" s="133" t="s">
        <v>111</v>
      </c>
      <c r="C469" s="133" t="s">
        <v>112</v>
      </c>
      <c r="D469" s="134" t="s">
        <v>498</v>
      </c>
      <c r="E469" s="137">
        <v>25000</v>
      </c>
      <c r="F469" s="276">
        <v>3697</v>
      </c>
      <c r="G469" s="255">
        <f t="shared" si="5"/>
        <v>6.7622396537733298</v>
      </c>
      <c r="H469" s="627" t="s">
        <v>187</v>
      </c>
      <c r="I469" s="134" t="s">
        <v>43</v>
      </c>
      <c r="J469" s="293" t="s">
        <v>499</v>
      </c>
      <c r="K469" s="779" t="s">
        <v>179</v>
      </c>
      <c r="L469" s="133" t="s">
        <v>44</v>
      </c>
      <c r="M469" s="385"/>
      <c r="N469" s="386"/>
    </row>
    <row r="470" spans="1:14" x14ac:dyDescent="0.35">
      <c r="A470" s="132">
        <v>45562</v>
      </c>
      <c r="B470" s="133" t="s">
        <v>111</v>
      </c>
      <c r="C470" s="133" t="s">
        <v>112</v>
      </c>
      <c r="D470" s="134" t="s">
        <v>498</v>
      </c>
      <c r="E470" s="137">
        <v>25000</v>
      </c>
      <c r="F470" s="276">
        <v>3697</v>
      </c>
      <c r="G470" s="255">
        <f t="shared" si="5"/>
        <v>6.7622396537733298</v>
      </c>
      <c r="H470" s="627" t="s">
        <v>187</v>
      </c>
      <c r="I470" s="134" t="s">
        <v>43</v>
      </c>
      <c r="J470" s="293" t="s">
        <v>499</v>
      </c>
      <c r="K470" s="779" t="s">
        <v>179</v>
      </c>
      <c r="L470" s="133" t="s">
        <v>44</v>
      </c>
      <c r="M470" s="385"/>
      <c r="N470" s="386"/>
    </row>
    <row r="471" spans="1:14" x14ac:dyDescent="0.35">
      <c r="A471" s="132">
        <v>45562</v>
      </c>
      <c r="B471" s="284" t="s">
        <v>111</v>
      </c>
      <c r="C471" s="284" t="s">
        <v>112</v>
      </c>
      <c r="D471" s="418" t="s">
        <v>119</v>
      </c>
      <c r="E471" s="137">
        <v>15000</v>
      </c>
      <c r="F471" s="276">
        <v>3697</v>
      </c>
      <c r="G471" s="255">
        <f t="shared" si="5"/>
        <v>4.0573437922639979</v>
      </c>
      <c r="H471" s="143" t="s">
        <v>151</v>
      </c>
      <c r="I471" s="134" t="s">
        <v>43</v>
      </c>
      <c r="J471" s="293" t="s">
        <v>696</v>
      </c>
      <c r="K471" s="779" t="s">
        <v>179</v>
      </c>
      <c r="L471" s="133" t="s">
        <v>44</v>
      </c>
      <c r="M471" s="385"/>
      <c r="N471" s="386"/>
    </row>
    <row r="472" spans="1:14" x14ac:dyDescent="0.35">
      <c r="A472" s="132">
        <v>45562</v>
      </c>
      <c r="B472" s="284" t="s">
        <v>111</v>
      </c>
      <c r="C472" s="284" t="s">
        <v>112</v>
      </c>
      <c r="D472" s="418" t="s">
        <v>119</v>
      </c>
      <c r="E472" s="137">
        <v>15000</v>
      </c>
      <c r="F472" s="276">
        <v>3697</v>
      </c>
      <c r="G472" s="255">
        <f t="shared" si="5"/>
        <v>4.0573437922639979</v>
      </c>
      <c r="H472" s="143" t="s">
        <v>151</v>
      </c>
      <c r="I472" s="134" t="s">
        <v>43</v>
      </c>
      <c r="J472" s="293" t="s">
        <v>696</v>
      </c>
      <c r="K472" s="779" t="s">
        <v>179</v>
      </c>
      <c r="L472" s="133" t="s">
        <v>44</v>
      </c>
      <c r="M472" s="385"/>
      <c r="N472" s="386"/>
    </row>
    <row r="473" spans="1:14" x14ac:dyDescent="0.35">
      <c r="A473" s="132">
        <v>45562</v>
      </c>
      <c r="B473" s="284" t="s">
        <v>124</v>
      </c>
      <c r="C473" s="284" t="s">
        <v>124</v>
      </c>
      <c r="D473" s="418" t="s">
        <v>119</v>
      </c>
      <c r="E473" s="137">
        <v>10000</v>
      </c>
      <c r="F473" s="276">
        <v>3697</v>
      </c>
      <c r="G473" s="255">
        <f t="shared" si="5"/>
        <v>2.7048958615093319</v>
      </c>
      <c r="H473" s="143" t="s">
        <v>151</v>
      </c>
      <c r="I473" s="134" t="s">
        <v>43</v>
      </c>
      <c r="J473" s="293" t="s">
        <v>696</v>
      </c>
      <c r="K473" s="779" t="s">
        <v>179</v>
      </c>
      <c r="L473" s="133" t="s">
        <v>44</v>
      </c>
      <c r="M473" s="385"/>
      <c r="N473" s="386"/>
    </row>
    <row r="474" spans="1:14" x14ac:dyDescent="0.35">
      <c r="A474" s="132">
        <v>45562</v>
      </c>
      <c r="B474" s="284" t="s">
        <v>124</v>
      </c>
      <c r="C474" s="284" t="s">
        <v>124</v>
      </c>
      <c r="D474" s="418" t="s">
        <v>119</v>
      </c>
      <c r="E474" s="137">
        <v>10000</v>
      </c>
      <c r="F474" s="276">
        <v>3697</v>
      </c>
      <c r="G474" s="255">
        <f t="shared" si="5"/>
        <v>2.7048958615093319</v>
      </c>
      <c r="H474" s="143" t="s">
        <v>151</v>
      </c>
      <c r="I474" s="134" t="s">
        <v>43</v>
      </c>
      <c r="J474" s="293" t="s">
        <v>696</v>
      </c>
      <c r="K474" s="779" t="s">
        <v>179</v>
      </c>
      <c r="L474" s="133" t="s">
        <v>44</v>
      </c>
      <c r="M474" s="134"/>
      <c r="N474" s="118"/>
    </row>
    <row r="475" spans="1:14" x14ac:dyDescent="0.35">
      <c r="A475" s="397">
        <v>45562</v>
      </c>
      <c r="B475" s="838" t="s">
        <v>528</v>
      </c>
      <c r="C475" s="284" t="s">
        <v>348</v>
      </c>
      <c r="D475" s="837" t="s">
        <v>78</v>
      </c>
      <c r="E475" s="129">
        <v>250000</v>
      </c>
      <c r="F475" s="276">
        <v>3697</v>
      </c>
      <c r="G475" s="255">
        <f t="shared" si="5"/>
        <v>67.622396537733295</v>
      </c>
      <c r="H475" s="627" t="s">
        <v>41</v>
      </c>
      <c r="I475" s="134" t="s">
        <v>43</v>
      </c>
      <c r="J475" s="293" t="s">
        <v>698</v>
      </c>
      <c r="K475" s="779" t="s">
        <v>179</v>
      </c>
      <c r="L475" s="133" t="s">
        <v>44</v>
      </c>
      <c r="M475" s="134"/>
      <c r="N475" s="118"/>
    </row>
    <row r="476" spans="1:14" x14ac:dyDescent="0.35">
      <c r="A476" s="397">
        <v>45562</v>
      </c>
      <c r="B476" s="838" t="s">
        <v>322</v>
      </c>
      <c r="C476" s="284" t="s">
        <v>283</v>
      </c>
      <c r="D476" s="837" t="s">
        <v>78</v>
      </c>
      <c r="E476" s="129">
        <v>1000</v>
      </c>
      <c r="F476" s="276">
        <v>3697</v>
      </c>
      <c r="G476" s="255">
        <f t="shared" si="5"/>
        <v>0.27048958615093321</v>
      </c>
      <c r="H476" s="627" t="s">
        <v>41</v>
      </c>
      <c r="I476" s="134" t="s">
        <v>43</v>
      </c>
      <c r="J476" s="293" t="s">
        <v>698</v>
      </c>
      <c r="K476" s="779" t="s">
        <v>179</v>
      </c>
      <c r="L476" s="133" t="s">
        <v>44</v>
      </c>
      <c r="M476" s="134"/>
      <c r="N476" s="118"/>
    </row>
    <row r="477" spans="1:14" x14ac:dyDescent="0.35">
      <c r="A477" s="30">
        <v>45565</v>
      </c>
      <c r="B477" s="406" t="s">
        <v>111</v>
      </c>
      <c r="C477" s="14" t="s">
        <v>112</v>
      </c>
      <c r="D477" s="14" t="s">
        <v>110</v>
      </c>
      <c r="E477" s="629">
        <v>15000</v>
      </c>
      <c r="F477" s="276">
        <v>3697</v>
      </c>
      <c r="G477" s="255">
        <f t="shared" si="5"/>
        <v>4.0573437922639979</v>
      </c>
      <c r="H477" s="627" t="s">
        <v>174</v>
      </c>
      <c r="I477" s="134" t="s">
        <v>43</v>
      </c>
      <c r="J477" s="14" t="s">
        <v>530</v>
      </c>
      <c r="K477" s="779" t="s">
        <v>179</v>
      </c>
      <c r="L477" s="133" t="s">
        <v>44</v>
      </c>
      <c r="M477" s="134"/>
      <c r="N477" s="118"/>
    </row>
    <row r="478" spans="1:14" x14ac:dyDescent="0.35">
      <c r="A478" s="30">
        <v>45565</v>
      </c>
      <c r="B478" s="406" t="s">
        <v>111</v>
      </c>
      <c r="C478" s="14" t="s">
        <v>112</v>
      </c>
      <c r="D478" s="14" t="s">
        <v>110</v>
      </c>
      <c r="E478" s="629">
        <v>9000</v>
      </c>
      <c r="F478" s="276">
        <v>3697</v>
      </c>
      <c r="G478" s="255">
        <f t="shared" si="5"/>
        <v>2.4344062753583988</v>
      </c>
      <c r="H478" s="627" t="s">
        <v>174</v>
      </c>
      <c r="I478" s="134" t="s">
        <v>43</v>
      </c>
      <c r="J478" s="14" t="s">
        <v>530</v>
      </c>
      <c r="K478" s="779" t="s">
        <v>179</v>
      </c>
      <c r="L478" s="133" t="s">
        <v>44</v>
      </c>
      <c r="M478" s="385"/>
      <c r="N478" s="386"/>
    </row>
    <row r="479" spans="1:14" x14ac:dyDescent="0.35">
      <c r="A479" s="30">
        <v>45565</v>
      </c>
      <c r="B479" s="406" t="s">
        <v>111</v>
      </c>
      <c r="C479" s="14" t="s">
        <v>112</v>
      </c>
      <c r="D479" s="14" t="s">
        <v>110</v>
      </c>
      <c r="E479" s="629">
        <v>10000</v>
      </c>
      <c r="F479" s="276">
        <v>3697</v>
      </c>
      <c r="G479" s="255">
        <f t="shared" si="5"/>
        <v>2.7048958615093319</v>
      </c>
      <c r="H479" s="627" t="s">
        <v>174</v>
      </c>
      <c r="I479" s="134" t="s">
        <v>43</v>
      </c>
      <c r="J479" s="14" t="s">
        <v>530</v>
      </c>
      <c r="K479" s="779" t="s">
        <v>179</v>
      </c>
      <c r="L479" s="133" t="s">
        <v>44</v>
      </c>
      <c r="M479" s="385"/>
      <c r="N479" s="386"/>
    </row>
    <row r="480" spans="1:14" x14ac:dyDescent="0.35">
      <c r="A480" s="30">
        <v>45565</v>
      </c>
      <c r="B480" s="406" t="s">
        <v>111</v>
      </c>
      <c r="C480" s="14" t="s">
        <v>112</v>
      </c>
      <c r="D480" s="14" t="s">
        <v>110</v>
      </c>
      <c r="E480" s="629">
        <v>15000</v>
      </c>
      <c r="F480" s="276">
        <v>3697</v>
      </c>
      <c r="G480" s="255">
        <f t="shared" si="5"/>
        <v>4.0573437922639979</v>
      </c>
      <c r="H480" s="627" t="s">
        <v>174</v>
      </c>
      <c r="I480" s="134" t="s">
        <v>43</v>
      </c>
      <c r="J480" s="14" t="s">
        <v>530</v>
      </c>
      <c r="K480" s="779" t="s">
        <v>179</v>
      </c>
      <c r="L480" s="133" t="s">
        <v>44</v>
      </c>
      <c r="M480" s="385"/>
      <c r="N480" s="386"/>
    </row>
    <row r="481" spans="1:14" x14ac:dyDescent="0.35">
      <c r="A481" s="132">
        <v>45565</v>
      </c>
      <c r="B481" s="406" t="s">
        <v>111</v>
      </c>
      <c r="C481" s="406" t="s">
        <v>112</v>
      </c>
      <c r="D481" s="655" t="s">
        <v>110</v>
      </c>
      <c r="E481" s="569">
        <v>25000</v>
      </c>
      <c r="F481" s="276">
        <v>3697</v>
      </c>
      <c r="G481" s="255">
        <f t="shared" si="5"/>
        <v>6.7622396537733298</v>
      </c>
      <c r="H481" s="627" t="s">
        <v>187</v>
      </c>
      <c r="I481" s="134" t="s">
        <v>43</v>
      </c>
      <c r="J481" s="293" t="s">
        <v>531</v>
      </c>
      <c r="K481" s="779" t="s">
        <v>179</v>
      </c>
      <c r="L481" s="133" t="s">
        <v>44</v>
      </c>
      <c r="M481" s="385"/>
      <c r="N481" s="386"/>
    </row>
    <row r="482" spans="1:14" x14ac:dyDescent="0.35">
      <c r="A482" s="132">
        <v>45565</v>
      </c>
      <c r="B482" s="406" t="s">
        <v>111</v>
      </c>
      <c r="C482" s="406" t="s">
        <v>112</v>
      </c>
      <c r="D482" s="655" t="s">
        <v>110</v>
      </c>
      <c r="E482" s="569">
        <v>10000</v>
      </c>
      <c r="F482" s="276">
        <v>3697</v>
      </c>
      <c r="G482" s="255">
        <f t="shared" si="5"/>
        <v>2.7048958615093319</v>
      </c>
      <c r="H482" s="627" t="s">
        <v>187</v>
      </c>
      <c r="I482" s="134" t="s">
        <v>43</v>
      </c>
      <c r="J482" s="293" t="s">
        <v>531</v>
      </c>
      <c r="K482" s="779" t="s">
        <v>179</v>
      </c>
      <c r="L482" s="133" t="s">
        <v>44</v>
      </c>
      <c r="M482" s="385"/>
      <c r="N482" s="386"/>
    </row>
    <row r="483" spans="1:14" x14ac:dyDescent="0.35">
      <c r="A483" s="132">
        <v>45565</v>
      </c>
      <c r="B483" s="406" t="s">
        <v>111</v>
      </c>
      <c r="C483" s="406" t="s">
        <v>112</v>
      </c>
      <c r="D483" s="655" t="s">
        <v>110</v>
      </c>
      <c r="E483" s="569">
        <v>10000</v>
      </c>
      <c r="F483" s="276">
        <v>3697</v>
      </c>
      <c r="G483" s="255">
        <f t="shared" si="5"/>
        <v>2.7048958615093319</v>
      </c>
      <c r="H483" s="627" t="s">
        <v>187</v>
      </c>
      <c r="I483" s="134" t="s">
        <v>43</v>
      </c>
      <c r="J483" s="293" t="s">
        <v>531</v>
      </c>
      <c r="K483" s="779" t="s">
        <v>179</v>
      </c>
      <c r="L483" s="133" t="s">
        <v>44</v>
      </c>
      <c r="M483" s="385"/>
      <c r="N483" s="386"/>
    </row>
    <row r="484" spans="1:14" x14ac:dyDescent="0.35">
      <c r="A484" s="132">
        <v>45565</v>
      </c>
      <c r="B484" s="406" t="s">
        <v>111</v>
      </c>
      <c r="C484" s="406" t="s">
        <v>112</v>
      </c>
      <c r="D484" s="655" t="s">
        <v>110</v>
      </c>
      <c r="E484" s="387">
        <v>25000</v>
      </c>
      <c r="F484" s="276">
        <v>3697</v>
      </c>
      <c r="G484" s="255">
        <f t="shared" si="5"/>
        <v>6.7622396537733298</v>
      </c>
      <c r="H484" s="627" t="s">
        <v>187</v>
      </c>
      <c r="I484" s="134" t="s">
        <v>43</v>
      </c>
      <c r="J484" s="293" t="s">
        <v>531</v>
      </c>
      <c r="K484" s="779" t="s">
        <v>179</v>
      </c>
      <c r="L484" s="133" t="s">
        <v>44</v>
      </c>
      <c r="M484" s="385"/>
      <c r="N484" s="386"/>
    </row>
    <row r="485" spans="1:14" x14ac:dyDescent="0.35">
      <c r="A485" s="132">
        <v>45565</v>
      </c>
      <c r="B485" s="79" t="s">
        <v>167</v>
      </c>
      <c r="C485" s="79" t="s">
        <v>113</v>
      </c>
      <c r="D485" s="139" t="s">
        <v>14</v>
      </c>
      <c r="E485" s="124">
        <v>50000</v>
      </c>
      <c r="F485" s="276">
        <v>3697</v>
      </c>
      <c r="G485" s="255">
        <f t="shared" si="5"/>
        <v>13.52447930754666</v>
      </c>
      <c r="H485" s="627" t="s">
        <v>41</v>
      </c>
      <c r="I485" s="134" t="s">
        <v>43</v>
      </c>
      <c r="J485" s="293" t="s">
        <v>699</v>
      </c>
      <c r="K485" s="779" t="s">
        <v>179</v>
      </c>
      <c r="L485" s="133" t="s">
        <v>44</v>
      </c>
      <c r="M485" s="385"/>
      <c r="N485" s="386"/>
    </row>
    <row r="486" spans="1:14" x14ac:dyDescent="0.35">
      <c r="A486" s="132">
        <v>45565</v>
      </c>
      <c r="B486" s="79" t="s">
        <v>430</v>
      </c>
      <c r="C486" s="79" t="s">
        <v>113</v>
      </c>
      <c r="D486" s="139" t="s">
        <v>110</v>
      </c>
      <c r="E486" s="124">
        <v>20000</v>
      </c>
      <c r="F486" s="276">
        <v>3697</v>
      </c>
      <c r="G486" s="778">
        <f t="shared" si="5"/>
        <v>5.4097917230186638</v>
      </c>
      <c r="H486" s="776" t="s">
        <v>187</v>
      </c>
      <c r="I486" s="777" t="s">
        <v>43</v>
      </c>
      <c r="J486" s="293" t="s">
        <v>699</v>
      </c>
      <c r="K486" s="779" t="s">
        <v>179</v>
      </c>
      <c r="L486" s="133" t="s">
        <v>44</v>
      </c>
      <c r="M486" s="385"/>
      <c r="N486" s="386"/>
    </row>
    <row r="487" spans="1:14" x14ac:dyDescent="0.35">
      <c r="A487" s="132">
        <v>45565</v>
      </c>
      <c r="B487" s="79" t="s">
        <v>583</v>
      </c>
      <c r="C487" s="79" t="s">
        <v>113</v>
      </c>
      <c r="D487" s="139" t="s">
        <v>110</v>
      </c>
      <c r="E487" s="124">
        <v>20000</v>
      </c>
      <c r="F487" s="276">
        <v>3697</v>
      </c>
      <c r="G487" s="255">
        <f t="shared" si="5"/>
        <v>5.4097917230186638</v>
      </c>
      <c r="H487" s="627" t="s">
        <v>174</v>
      </c>
      <c r="I487" s="134" t="s">
        <v>43</v>
      </c>
      <c r="J487" s="293" t="s">
        <v>699</v>
      </c>
      <c r="K487" s="779" t="s">
        <v>179</v>
      </c>
      <c r="L487" s="133" t="s">
        <v>44</v>
      </c>
      <c r="M487" s="385"/>
      <c r="N487" s="386"/>
    </row>
    <row r="488" spans="1:14" x14ac:dyDescent="0.35">
      <c r="A488" s="132">
        <v>45565</v>
      </c>
      <c r="B488" s="79" t="s">
        <v>366</v>
      </c>
      <c r="C488" s="79" t="s">
        <v>113</v>
      </c>
      <c r="D488" s="139" t="s">
        <v>110</v>
      </c>
      <c r="E488" s="124">
        <v>20000</v>
      </c>
      <c r="F488" s="276">
        <v>3697</v>
      </c>
      <c r="G488" s="255">
        <f t="shared" si="5"/>
        <v>5.4097917230186638</v>
      </c>
      <c r="H488" s="627" t="s">
        <v>367</v>
      </c>
      <c r="I488" s="134" t="s">
        <v>43</v>
      </c>
      <c r="J488" s="293" t="s">
        <v>699</v>
      </c>
      <c r="K488" s="779" t="s">
        <v>179</v>
      </c>
      <c r="L488" s="133" t="s">
        <v>44</v>
      </c>
      <c r="M488" s="385"/>
      <c r="N488" s="386"/>
    </row>
    <row r="489" spans="1:14" x14ac:dyDescent="0.35">
      <c r="A489" s="132">
        <v>45565</v>
      </c>
      <c r="B489" s="79" t="s">
        <v>431</v>
      </c>
      <c r="C489" s="79" t="s">
        <v>113</v>
      </c>
      <c r="D489" s="139" t="s">
        <v>119</v>
      </c>
      <c r="E489" s="124">
        <v>25000</v>
      </c>
      <c r="F489" s="276">
        <v>3697</v>
      </c>
      <c r="G489" s="255">
        <f t="shared" si="5"/>
        <v>6.7622396537733298</v>
      </c>
      <c r="H489" s="627" t="s">
        <v>125</v>
      </c>
      <c r="I489" s="134" t="s">
        <v>43</v>
      </c>
      <c r="J489" s="293" t="s">
        <v>699</v>
      </c>
      <c r="K489" s="779" t="s">
        <v>179</v>
      </c>
      <c r="L489" s="133" t="s">
        <v>44</v>
      </c>
      <c r="M489" s="385"/>
      <c r="N489" s="386"/>
    </row>
    <row r="490" spans="1:14" x14ac:dyDescent="0.35">
      <c r="A490" s="132">
        <v>45565</v>
      </c>
      <c r="B490" s="79" t="s">
        <v>168</v>
      </c>
      <c r="C490" s="79" t="s">
        <v>113</v>
      </c>
      <c r="D490" s="139" t="s">
        <v>119</v>
      </c>
      <c r="E490" s="124">
        <v>25000</v>
      </c>
      <c r="F490" s="276">
        <v>3697</v>
      </c>
      <c r="G490" s="255">
        <f t="shared" si="5"/>
        <v>6.7622396537733298</v>
      </c>
      <c r="H490" s="627" t="s">
        <v>151</v>
      </c>
      <c r="I490" s="134" t="s">
        <v>43</v>
      </c>
      <c r="J490" s="293" t="s">
        <v>699</v>
      </c>
      <c r="K490" s="779" t="s">
        <v>179</v>
      </c>
      <c r="L490" s="133" t="s">
        <v>44</v>
      </c>
      <c r="M490" s="385"/>
      <c r="N490" s="386"/>
    </row>
    <row r="491" spans="1:14" x14ac:dyDescent="0.35">
      <c r="A491" s="132">
        <v>45565</v>
      </c>
      <c r="B491" s="79" t="s">
        <v>532</v>
      </c>
      <c r="C491" s="79" t="s">
        <v>113</v>
      </c>
      <c r="D491" s="139" t="s">
        <v>14</v>
      </c>
      <c r="E491" s="124">
        <v>30000</v>
      </c>
      <c r="F491" s="276">
        <v>3697</v>
      </c>
      <c r="G491" s="255">
        <f t="shared" si="5"/>
        <v>8.1146875845279958</v>
      </c>
      <c r="H491" s="627" t="s">
        <v>533</v>
      </c>
      <c r="I491" s="134" t="s">
        <v>43</v>
      </c>
      <c r="J491" s="293" t="s">
        <v>699</v>
      </c>
      <c r="K491" s="779" t="s">
        <v>179</v>
      </c>
      <c r="L491" s="133" t="s">
        <v>44</v>
      </c>
      <c r="M491" s="385"/>
      <c r="N491" s="386"/>
    </row>
    <row r="492" spans="1:14" x14ac:dyDescent="0.35">
      <c r="A492" s="132">
        <v>45565</v>
      </c>
      <c r="B492" s="838" t="s">
        <v>111</v>
      </c>
      <c r="C492" s="284" t="s">
        <v>112</v>
      </c>
      <c r="D492" s="837" t="s">
        <v>14</v>
      </c>
      <c r="E492" s="124">
        <v>15000</v>
      </c>
      <c r="F492" s="276">
        <v>3697</v>
      </c>
      <c r="G492" s="255">
        <f t="shared" si="5"/>
        <v>4.0573437922639979</v>
      </c>
      <c r="H492" s="627" t="s">
        <v>41</v>
      </c>
      <c r="I492" s="134" t="s">
        <v>43</v>
      </c>
      <c r="J492" s="127" t="s">
        <v>701</v>
      </c>
      <c r="K492" s="779" t="s">
        <v>179</v>
      </c>
      <c r="L492" s="133" t="s">
        <v>44</v>
      </c>
      <c r="M492" s="385"/>
      <c r="N492" s="386"/>
    </row>
    <row r="493" spans="1:14" x14ac:dyDescent="0.35">
      <c r="A493" s="132">
        <v>45565</v>
      </c>
      <c r="B493" s="838" t="s">
        <v>111</v>
      </c>
      <c r="C493" s="284" t="s">
        <v>112</v>
      </c>
      <c r="D493" s="837" t="s">
        <v>14</v>
      </c>
      <c r="E493" s="124">
        <v>15000</v>
      </c>
      <c r="F493" s="276">
        <v>3697</v>
      </c>
      <c r="G493" s="255">
        <f t="shared" si="5"/>
        <v>4.0573437922639979</v>
      </c>
      <c r="H493" s="627" t="s">
        <v>41</v>
      </c>
      <c r="I493" s="134" t="s">
        <v>43</v>
      </c>
      <c r="J493" s="127" t="s">
        <v>701</v>
      </c>
      <c r="K493" s="779" t="s">
        <v>179</v>
      </c>
      <c r="L493" s="133" t="s">
        <v>44</v>
      </c>
      <c r="M493" s="385"/>
      <c r="N493" s="386"/>
    </row>
    <row r="494" spans="1:14" x14ac:dyDescent="0.35">
      <c r="A494" s="654">
        <v>45565</v>
      </c>
      <c r="B494" s="406" t="s">
        <v>111</v>
      </c>
      <c r="C494" s="406" t="s">
        <v>112</v>
      </c>
      <c r="D494" s="655" t="s">
        <v>14</v>
      </c>
      <c r="E494" s="118">
        <v>5000</v>
      </c>
      <c r="F494" s="276">
        <v>3697</v>
      </c>
      <c r="G494" s="255">
        <f t="shared" si="5"/>
        <v>1.352447930754666</v>
      </c>
      <c r="H494" s="627" t="s">
        <v>533</v>
      </c>
      <c r="I494" s="134" t="s">
        <v>43</v>
      </c>
      <c r="J494" s="293" t="s">
        <v>538</v>
      </c>
      <c r="K494" s="779" t="s">
        <v>179</v>
      </c>
      <c r="L494" s="133" t="s">
        <v>44</v>
      </c>
      <c r="M494" s="385"/>
      <c r="N494" s="386"/>
    </row>
    <row r="495" spans="1:14" x14ac:dyDescent="0.35">
      <c r="A495" s="654">
        <v>45565</v>
      </c>
      <c r="B495" s="406" t="s">
        <v>111</v>
      </c>
      <c r="C495" s="406" t="s">
        <v>112</v>
      </c>
      <c r="D495" s="655" t="s">
        <v>14</v>
      </c>
      <c r="E495" s="118">
        <v>5000</v>
      </c>
      <c r="F495" s="276">
        <v>3697</v>
      </c>
      <c r="G495" s="255">
        <f t="shared" si="5"/>
        <v>1.352447930754666</v>
      </c>
      <c r="H495" s="627" t="s">
        <v>533</v>
      </c>
      <c r="I495" s="134" t="s">
        <v>43</v>
      </c>
      <c r="J495" s="293" t="s">
        <v>538</v>
      </c>
      <c r="K495" s="779" t="s">
        <v>179</v>
      </c>
      <c r="L495" s="133" t="s">
        <v>44</v>
      </c>
      <c r="M495" s="385"/>
      <c r="N495" s="386"/>
    </row>
    <row r="496" spans="1:14" x14ac:dyDescent="0.35">
      <c r="A496" s="132">
        <v>45565</v>
      </c>
      <c r="B496" s="284" t="s">
        <v>111</v>
      </c>
      <c r="C496" s="284" t="s">
        <v>112</v>
      </c>
      <c r="D496" s="418" t="s">
        <v>119</v>
      </c>
      <c r="E496" s="137">
        <v>5000</v>
      </c>
      <c r="F496" s="276">
        <v>3697</v>
      </c>
      <c r="G496" s="255">
        <f t="shared" si="5"/>
        <v>1.352447930754666</v>
      </c>
      <c r="H496" s="627" t="s">
        <v>151</v>
      </c>
      <c r="I496" s="134" t="s">
        <v>43</v>
      </c>
      <c r="J496" s="293" t="s">
        <v>515</v>
      </c>
      <c r="K496" s="779" t="s">
        <v>179</v>
      </c>
      <c r="L496" s="133" t="s">
        <v>44</v>
      </c>
      <c r="M496" s="385"/>
      <c r="N496" s="386"/>
    </row>
    <row r="497" spans="1:14" x14ac:dyDescent="0.35">
      <c r="A497" s="132">
        <v>45565</v>
      </c>
      <c r="B497" s="284" t="s">
        <v>111</v>
      </c>
      <c r="C497" s="284" t="s">
        <v>112</v>
      </c>
      <c r="D497" s="418" t="s">
        <v>119</v>
      </c>
      <c r="E497" s="137">
        <v>5000</v>
      </c>
      <c r="F497" s="276">
        <v>3697</v>
      </c>
      <c r="G497" s="255">
        <f t="shared" si="5"/>
        <v>1.352447930754666</v>
      </c>
      <c r="H497" s="627" t="s">
        <v>151</v>
      </c>
      <c r="I497" s="134" t="s">
        <v>43</v>
      </c>
      <c r="J497" s="293" t="s">
        <v>515</v>
      </c>
      <c r="K497" s="779" t="s">
        <v>179</v>
      </c>
      <c r="L497" s="133" t="s">
        <v>44</v>
      </c>
      <c r="M497" s="385"/>
      <c r="N497" s="386"/>
    </row>
    <row r="498" spans="1:14" x14ac:dyDescent="0.35">
      <c r="A498" s="132">
        <v>45565</v>
      </c>
      <c r="B498" s="133" t="s">
        <v>124</v>
      </c>
      <c r="C498" s="133" t="s">
        <v>124</v>
      </c>
      <c r="D498" s="418" t="s">
        <v>119</v>
      </c>
      <c r="E498" s="137">
        <v>12000</v>
      </c>
      <c r="F498" s="276">
        <v>3697</v>
      </c>
      <c r="G498" s="255">
        <f t="shared" si="5"/>
        <v>3.2458750338111981</v>
      </c>
      <c r="H498" s="627" t="s">
        <v>151</v>
      </c>
      <c r="I498" s="134" t="s">
        <v>43</v>
      </c>
      <c r="J498" s="685" t="s">
        <v>702</v>
      </c>
      <c r="K498" s="779" t="s">
        <v>179</v>
      </c>
      <c r="L498" s="133" t="s">
        <v>44</v>
      </c>
      <c r="M498" s="385"/>
      <c r="N498" s="386"/>
    </row>
    <row r="499" spans="1:14" x14ac:dyDescent="0.35">
      <c r="A499" s="132">
        <v>45565</v>
      </c>
      <c r="B499" s="133" t="s">
        <v>124</v>
      </c>
      <c r="C499" s="133" t="s">
        <v>124</v>
      </c>
      <c r="D499" s="418" t="s">
        <v>119</v>
      </c>
      <c r="E499" s="137">
        <v>5000</v>
      </c>
      <c r="F499" s="276">
        <v>3697</v>
      </c>
      <c r="G499" s="255">
        <f t="shared" si="5"/>
        <v>1.352447930754666</v>
      </c>
      <c r="H499" s="627" t="s">
        <v>151</v>
      </c>
      <c r="I499" s="134" t="s">
        <v>43</v>
      </c>
      <c r="J499" s="685" t="s">
        <v>703</v>
      </c>
      <c r="K499" s="779" t="s">
        <v>179</v>
      </c>
      <c r="L499" s="133" t="s">
        <v>44</v>
      </c>
      <c r="M499" s="385"/>
      <c r="N499" s="386"/>
    </row>
    <row r="500" spans="1:14" x14ac:dyDescent="0.35">
      <c r="A500" s="397">
        <v>45565</v>
      </c>
      <c r="B500" s="406" t="s">
        <v>111</v>
      </c>
      <c r="C500" s="406" t="s">
        <v>112</v>
      </c>
      <c r="D500" s="655" t="s">
        <v>110</v>
      </c>
      <c r="E500" s="387">
        <v>25000</v>
      </c>
      <c r="F500" s="276">
        <v>3697</v>
      </c>
      <c r="G500" s="255">
        <f t="shared" si="5"/>
        <v>6.7622396537733298</v>
      </c>
      <c r="H500" s="627" t="s">
        <v>367</v>
      </c>
      <c r="I500" s="134" t="s">
        <v>43</v>
      </c>
      <c r="J500" s="293" t="s">
        <v>541</v>
      </c>
      <c r="K500" s="779" t="s">
        <v>179</v>
      </c>
      <c r="L500" s="133" t="s">
        <v>44</v>
      </c>
      <c r="M500" s="385"/>
      <c r="N500" s="386"/>
    </row>
    <row r="501" spans="1:14" x14ac:dyDescent="0.35">
      <c r="A501" s="397">
        <v>45565</v>
      </c>
      <c r="B501" s="284" t="s">
        <v>111</v>
      </c>
      <c r="C501" s="284" t="s">
        <v>112</v>
      </c>
      <c r="D501" s="418" t="s">
        <v>119</v>
      </c>
      <c r="E501" s="387">
        <v>8000</v>
      </c>
      <c r="F501" s="276">
        <v>3697</v>
      </c>
      <c r="G501" s="255">
        <f t="shared" si="5"/>
        <v>2.1639166892074657</v>
      </c>
      <c r="H501" s="627" t="s">
        <v>367</v>
      </c>
      <c r="I501" s="134" t="s">
        <v>43</v>
      </c>
      <c r="J501" s="293" t="s">
        <v>541</v>
      </c>
      <c r="K501" s="779" t="s">
        <v>179</v>
      </c>
      <c r="L501" s="133" t="s">
        <v>44</v>
      </c>
      <c r="M501" s="385"/>
      <c r="N501" s="386"/>
    </row>
    <row r="502" spans="1:14" x14ac:dyDescent="0.35">
      <c r="A502" s="397">
        <v>45565</v>
      </c>
      <c r="B502" s="284" t="s">
        <v>111</v>
      </c>
      <c r="C502" s="284" t="s">
        <v>112</v>
      </c>
      <c r="D502" s="418" t="s">
        <v>119</v>
      </c>
      <c r="E502" s="387">
        <v>8000</v>
      </c>
      <c r="F502" s="276">
        <v>3697</v>
      </c>
      <c r="G502" s="255">
        <f t="shared" si="5"/>
        <v>2.1639166892074657</v>
      </c>
      <c r="H502" s="627" t="s">
        <v>367</v>
      </c>
      <c r="I502" s="134" t="s">
        <v>43</v>
      </c>
      <c r="J502" s="293" t="s">
        <v>541</v>
      </c>
      <c r="K502" s="779" t="s">
        <v>179</v>
      </c>
      <c r="L502" s="133" t="s">
        <v>44</v>
      </c>
      <c r="M502" s="385"/>
      <c r="N502" s="386"/>
    </row>
    <row r="503" spans="1:14" x14ac:dyDescent="0.35">
      <c r="A503" s="397">
        <v>45565</v>
      </c>
      <c r="B503" s="284" t="s">
        <v>111</v>
      </c>
      <c r="C503" s="284" t="s">
        <v>112</v>
      </c>
      <c r="D503" s="418" t="s">
        <v>119</v>
      </c>
      <c r="E503" s="387">
        <v>25000</v>
      </c>
      <c r="F503" s="276">
        <v>3697</v>
      </c>
      <c r="G503" s="255">
        <f t="shared" si="5"/>
        <v>6.7622396537733298</v>
      </c>
      <c r="H503" s="627" t="s">
        <v>367</v>
      </c>
      <c r="I503" s="134" t="s">
        <v>43</v>
      </c>
      <c r="J503" s="293" t="s">
        <v>541</v>
      </c>
      <c r="K503" s="779" t="s">
        <v>179</v>
      </c>
      <c r="L503" s="133" t="s">
        <v>44</v>
      </c>
      <c r="M503" s="385"/>
      <c r="N503" s="386"/>
    </row>
    <row r="504" spans="1:14" x14ac:dyDescent="0.35">
      <c r="A504" s="397">
        <v>45565</v>
      </c>
      <c r="B504" s="910" t="s">
        <v>707</v>
      </c>
      <c r="C504" s="406" t="s">
        <v>208</v>
      </c>
      <c r="D504" s="655" t="s">
        <v>110</v>
      </c>
      <c r="E504" s="387">
        <v>25000</v>
      </c>
      <c r="F504" s="276">
        <v>3697</v>
      </c>
      <c r="G504" s="255">
        <f t="shared" si="5"/>
        <v>6.7622396537733298</v>
      </c>
      <c r="H504" s="627" t="s">
        <v>367</v>
      </c>
      <c r="I504" s="134" t="s">
        <v>43</v>
      </c>
      <c r="J504" s="293" t="s">
        <v>708</v>
      </c>
      <c r="K504" s="779" t="s">
        <v>179</v>
      </c>
      <c r="L504" s="133" t="s">
        <v>44</v>
      </c>
      <c r="M504" s="385"/>
      <c r="N504" s="386"/>
    </row>
    <row r="505" spans="1:14" x14ac:dyDescent="0.35">
      <c r="A505" s="358">
        <v>45565</v>
      </c>
      <c r="B505" s="838" t="s">
        <v>543</v>
      </c>
      <c r="C505" s="284" t="s">
        <v>115</v>
      </c>
      <c r="D505" s="837" t="s">
        <v>78</v>
      </c>
      <c r="E505" s="118">
        <v>300000</v>
      </c>
      <c r="F505" s="276">
        <v>3697</v>
      </c>
      <c r="G505" s="255">
        <f t="shared" si="5"/>
        <v>81.146875845279951</v>
      </c>
      <c r="H505" s="627" t="s">
        <v>41</v>
      </c>
      <c r="I505" s="134" t="s">
        <v>43</v>
      </c>
      <c r="J505" s="293" t="s">
        <v>706</v>
      </c>
      <c r="K505" s="779" t="s">
        <v>179</v>
      </c>
      <c r="L505" s="133" t="s">
        <v>44</v>
      </c>
      <c r="M505" s="385"/>
      <c r="N505" s="386"/>
    </row>
    <row r="506" spans="1:14" x14ac:dyDescent="0.35">
      <c r="A506" s="397">
        <v>45565</v>
      </c>
      <c r="B506" s="406" t="s">
        <v>170</v>
      </c>
      <c r="C506" s="406" t="s">
        <v>118</v>
      </c>
      <c r="D506" s="655" t="s">
        <v>78</v>
      </c>
      <c r="E506" s="387">
        <v>2000</v>
      </c>
      <c r="F506" s="276">
        <v>3697</v>
      </c>
      <c r="G506" s="255">
        <f t="shared" si="5"/>
        <v>0.54097917230186643</v>
      </c>
      <c r="H506" s="627" t="s">
        <v>122</v>
      </c>
      <c r="I506" s="134" t="s">
        <v>43</v>
      </c>
      <c r="J506" s="293" t="s">
        <v>710</v>
      </c>
      <c r="K506" s="779" t="s">
        <v>179</v>
      </c>
      <c r="L506" s="133" t="s">
        <v>44</v>
      </c>
      <c r="M506" s="385"/>
      <c r="N506" s="386"/>
    </row>
    <row r="507" spans="1:14" x14ac:dyDescent="0.35">
      <c r="A507" s="397">
        <v>45565</v>
      </c>
      <c r="B507" s="406" t="s">
        <v>572</v>
      </c>
      <c r="C507" s="406" t="s">
        <v>118</v>
      </c>
      <c r="D507" s="655" t="s">
        <v>78</v>
      </c>
      <c r="E507" s="387">
        <v>30000</v>
      </c>
      <c r="F507" s="276">
        <v>3697</v>
      </c>
      <c r="G507" s="255">
        <f t="shared" si="5"/>
        <v>8.1146875845279958</v>
      </c>
      <c r="H507" s="627" t="s">
        <v>158</v>
      </c>
      <c r="I507" s="134" t="s">
        <v>43</v>
      </c>
      <c r="J507" s="293" t="s">
        <v>712</v>
      </c>
      <c r="K507" s="779" t="s">
        <v>179</v>
      </c>
      <c r="L507" s="133" t="s">
        <v>44</v>
      </c>
      <c r="M507" s="385"/>
      <c r="N507" s="386"/>
    </row>
    <row r="508" spans="1:14" x14ac:dyDescent="0.35">
      <c r="A508" s="397">
        <v>45565</v>
      </c>
      <c r="B508" s="120" t="s">
        <v>579</v>
      </c>
      <c r="C508" s="120" t="s">
        <v>128</v>
      </c>
      <c r="D508" s="120" t="s">
        <v>14</v>
      </c>
      <c r="E508" s="387">
        <v>3933000</v>
      </c>
      <c r="F508" s="276">
        <v>3697</v>
      </c>
      <c r="G508" s="255">
        <f t="shared" si="5"/>
        <v>1063.8355423316202</v>
      </c>
      <c r="H508" s="627" t="s">
        <v>158</v>
      </c>
      <c r="I508" s="134" t="s">
        <v>43</v>
      </c>
      <c r="J508" s="293" t="s">
        <v>713</v>
      </c>
      <c r="K508" s="779" t="s">
        <v>179</v>
      </c>
      <c r="L508" s="133" t="s">
        <v>44</v>
      </c>
      <c r="M508" s="385"/>
      <c r="N508" s="386"/>
    </row>
    <row r="509" spans="1:14" x14ac:dyDescent="0.35">
      <c r="A509" s="397" t="s">
        <v>580</v>
      </c>
      <c r="B509" s="120" t="s">
        <v>581</v>
      </c>
      <c r="C509" s="120" t="s">
        <v>128</v>
      </c>
      <c r="D509" s="120" t="s">
        <v>14</v>
      </c>
      <c r="E509" s="387">
        <v>715000</v>
      </c>
      <c r="F509" s="276">
        <v>3697</v>
      </c>
      <c r="G509" s="255">
        <f t="shared" si="5"/>
        <v>193.40005409791723</v>
      </c>
      <c r="H509" s="627" t="s">
        <v>41</v>
      </c>
      <c r="I509" s="134" t="s">
        <v>43</v>
      </c>
      <c r="J509" s="293"/>
      <c r="K509" s="779" t="s">
        <v>179</v>
      </c>
      <c r="L509" s="133" t="s">
        <v>44</v>
      </c>
      <c r="M509" s="385"/>
      <c r="N509" s="386"/>
    </row>
    <row r="510" spans="1:14" ht="17.5" customHeight="1" thickBot="1" x14ac:dyDescent="0.4">
      <c r="A510" s="397">
        <v>45565</v>
      </c>
      <c r="B510" s="120" t="s">
        <v>562</v>
      </c>
      <c r="C510" s="120" t="s">
        <v>118</v>
      </c>
      <c r="D510" s="120" t="s">
        <v>78</v>
      </c>
      <c r="E510" s="387">
        <v>3000</v>
      </c>
      <c r="F510" s="276">
        <v>3697</v>
      </c>
      <c r="G510" s="255">
        <f t="shared" si="5"/>
        <v>0.81146875845279953</v>
      </c>
      <c r="H510" s="627" t="s">
        <v>158</v>
      </c>
      <c r="I510" s="134" t="s">
        <v>43</v>
      </c>
      <c r="J510" s="353" t="s">
        <v>714</v>
      </c>
      <c r="K510" s="779" t="s">
        <v>179</v>
      </c>
      <c r="L510" s="133" t="s">
        <v>44</v>
      </c>
      <c r="M510" s="385"/>
      <c r="N510" s="386"/>
    </row>
    <row r="511" spans="1:14" ht="18.5" customHeight="1" thickBot="1" x14ac:dyDescent="0.4">
      <c r="E511" s="447">
        <f>SUM(E3:E510)</f>
        <v>28351357.960000001</v>
      </c>
      <c r="F511" s="448"/>
      <c r="G511" s="449">
        <f>SUM(G3:G510)</f>
        <v>7666.0712063835517</v>
      </c>
    </row>
  </sheetData>
  <autoFilter ref="A2:N511" xr:uid="{00000000-0009-0000-0000-000002000000}">
    <filterColumn colId="0">
      <customFilters>
        <customFilter operator="notEqual" val=" "/>
      </customFilters>
    </filterColumn>
  </autoFilter>
  <sortState xmlns:xlrd2="http://schemas.microsoft.com/office/spreadsheetml/2017/richdata2" ref="A3:H703">
    <sortCondition sortBy="icon" ref="A34"/>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6C1C-DE58-41E0-9A82-B065B77AE380}">
  <dimension ref="A3:D15"/>
  <sheetViews>
    <sheetView workbookViewId="0">
      <selection activeCell="D14" sqref="D14"/>
    </sheetView>
  </sheetViews>
  <sheetFormatPr defaultRowHeight="14.5" x14ac:dyDescent="0.35"/>
  <cols>
    <col min="1" max="1" width="12.36328125" bestFit="1" customWidth="1"/>
    <col min="2" max="2" width="34.1796875" bestFit="1" customWidth="1"/>
    <col min="3" max="3" width="14.54296875" bestFit="1" customWidth="1"/>
    <col min="4" max="4" width="17.90625" customWidth="1"/>
  </cols>
  <sheetData>
    <row r="3" spans="1:4" x14ac:dyDescent="0.35">
      <c r="A3" s="308" t="s">
        <v>102</v>
      </c>
      <c r="B3" t="s">
        <v>120</v>
      </c>
      <c r="C3" t="s">
        <v>121</v>
      </c>
      <c r="D3" s="888"/>
    </row>
    <row r="4" spans="1:4" x14ac:dyDescent="0.35">
      <c r="A4" s="138" t="s">
        <v>62</v>
      </c>
      <c r="B4" s="891">
        <v>810000</v>
      </c>
      <c r="C4" s="891"/>
      <c r="D4" s="888">
        <f>GETPIVOTDATA("Sum of spent in national currency (Ugx)",$A$3,"Name","Airtime")-GETPIVOTDATA("Sum of Received",$A$3,"Name","Airtime")</f>
        <v>810000</v>
      </c>
    </row>
    <row r="5" spans="1:4" x14ac:dyDescent="0.35">
      <c r="A5" s="138" t="s">
        <v>174</v>
      </c>
      <c r="B5" s="891">
        <v>1327000</v>
      </c>
      <c r="C5" s="891"/>
      <c r="D5" s="888">
        <f>GETPIVOTDATA("Sum of spent in national currency (Ugx)",$A$3,"Name","Ashiraf")-GETPIVOTDATA("Sum of Received",$A$3,"Name","Ashiraf")</f>
        <v>1327000</v>
      </c>
    </row>
    <row r="6" spans="1:4" x14ac:dyDescent="0.35">
      <c r="A6" s="138" t="s">
        <v>151</v>
      </c>
      <c r="B6" s="891">
        <v>2693000</v>
      </c>
      <c r="C6" s="891"/>
      <c r="D6" s="888">
        <f>GETPIVOTDATA("Sum of spent in national currency (Ugx)",$A$3,"Name","i07")-GETPIVOTDATA("Sum of Received",$A$3,"Name","i07")</f>
        <v>2693000</v>
      </c>
    </row>
    <row r="7" spans="1:4" x14ac:dyDescent="0.35">
      <c r="A7" s="138" t="s">
        <v>125</v>
      </c>
      <c r="B7" s="891">
        <v>1712000</v>
      </c>
      <c r="C7" s="891">
        <v>13000</v>
      </c>
      <c r="D7" s="888">
        <f>GETPIVOTDATA("Sum of spent in national currency (Ugx)",$A$3,"Name","i18")-GETPIVOTDATA("Sum of Received",$A$3,"Name","i18")</f>
        <v>1699000</v>
      </c>
    </row>
    <row r="8" spans="1:4" x14ac:dyDescent="0.35">
      <c r="A8" s="138" t="s">
        <v>187</v>
      </c>
      <c r="B8" s="891">
        <v>335000</v>
      </c>
      <c r="C8" s="891"/>
      <c r="D8" s="888">
        <f>GETPIVOTDATA("Sum of spent in national currency (Ugx)",$A$3,"Name","Judith")-GETPIVOTDATA("Sum of Received",$A$3,"Name","Judith")</f>
        <v>335000</v>
      </c>
    </row>
    <row r="9" spans="1:4" x14ac:dyDescent="0.35">
      <c r="A9" s="138" t="s">
        <v>41</v>
      </c>
      <c r="B9" s="891">
        <v>6381500</v>
      </c>
      <c r="C9" s="891">
        <v>231000</v>
      </c>
      <c r="D9" s="888">
        <f>GETPIVOTDATA("Sum of spent in national currency (Ugx)",$A$3,"Name","Lydia")-GETPIVOTDATA("Sum of Received",$A$3,"Name","Lydia")</f>
        <v>6150500</v>
      </c>
    </row>
    <row r="10" spans="1:4" x14ac:dyDescent="0.35">
      <c r="A10" s="138" t="s">
        <v>533</v>
      </c>
      <c r="B10" s="891">
        <v>10000</v>
      </c>
      <c r="C10" s="891"/>
      <c r="D10" s="888">
        <f>GETPIVOTDATA("Sum of spent in national currency (Ugx)",$A$3,"Name","Mary")-GETPIVOTDATA("Sum of Received",$A$3,"Name","Mary")</f>
        <v>10000</v>
      </c>
    </row>
    <row r="11" spans="1:4" x14ac:dyDescent="0.35">
      <c r="A11" s="138" t="s">
        <v>186</v>
      </c>
      <c r="B11" s="891">
        <v>793000</v>
      </c>
      <c r="C11" s="891"/>
      <c r="D11" s="888">
        <f>GETPIVOTDATA("Sum of spent in national currency (Ugx)",$A$3,"Name","Rafusanjan")-GETPIVOTDATA("Sum of Received",$A$3,"Name","Rafusanjan")</f>
        <v>793000</v>
      </c>
    </row>
    <row r="12" spans="1:4" x14ac:dyDescent="0.35">
      <c r="A12" s="138" t="s">
        <v>103</v>
      </c>
      <c r="B12" s="891"/>
      <c r="C12" s="891">
        <v>13659000</v>
      </c>
      <c r="D12" s="888"/>
    </row>
    <row r="13" spans="1:4" x14ac:dyDescent="0.35">
      <c r="A13" s="138" t="s">
        <v>104</v>
      </c>
      <c r="B13" s="891">
        <v>14061500</v>
      </c>
      <c r="C13" s="891">
        <v>13903000</v>
      </c>
    </row>
    <row r="14" spans="1:4" x14ac:dyDescent="0.35">
      <c r="B14" s="889"/>
      <c r="C14" s="889"/>
    </row>
    <row r="15" spans="1:4" x14ac:dyDescent="0.35">
      <c r="C15" s="887">
        <f>GETPIVOTDATA("Sum of Received",$A$3,"Name","i18")+GETPIVOTDATA("Sum of Received",$A$3,"Name","Lydia")</f>
        <v>244000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N1446"/>
  <sheetViews>
    <sheetView zoomScale="76" workbookViewId="0">
      <pane xSplit="1" ySplit="2" topLeftCell="D105" activePane="bottomRight" state="frozen"/>
      <selection pane="topRight" activeCell="B1" sqref="B1"/>
      <selection pane="bottomLeft" activeCell="A4" sqref="A4"/>
      <selection pane="bottomRight" activeCell="J115" sqref="J115"/>
    </sheetView>
  </sheetViews>
  <sheetFormatPr defaultColWidth="10.90625" defaultRowHeight="14.5" x14ac:dyDescent="0.35"/>
  <cols>
    <col min="1" max="1" width="17.6328125" style="24" customWidth="1"/>
    <col min="2" max="2" width="39.08984375" style="24" bestFit="1" customWidth="1"/>
    <col min="3" max="3" width="18.453125" style="24" bestFit="1" customWidth="1"/>
    <col min="4" max="4" width="14.6328125" style="24" customWidth="1"/>
    <col min="5" max="5" width="14.453125" style="60" customWidth="1"/>
    <col min="6" max="6" width="15.08984375" style="60" customWidth="1"/>
    <col min="7" max="7" width="21.08984375" style="60" customWidth="1"/>
    <col min="8" max="9" width="21.08984375" style="24" customWidth="1"/>
    <col min="10" max="10" width="26.08984375" style="24" customWidth="1"/>
    <col min="11" max="11" width="10.90625" style="24"/>
    <col min="12" max="12" width="13.453125" style="24" customWidth="1"/>
    <col min="13" max="13" width="14.90625" style="24" customWidth="1"/>
    <col min="14" max="14" width="28" style="24" customWidth="1"/>
    <col min="15" max="16384" width="10.90625" style="24"/>
  </cols>
  <sheetData>
    <row r="1" spans="1:14" s="2" customFormat="1" ht="21" customHeight="1" x14ac:dyDescent="0.35">
      <c r="A1" s="912" t="s">
        <v>180</v>
      </c>
      <c r="B1" s="912"/>
      <c r="C1" s="912"/>
      <c r="D1" s="912"/>
      <c r="E1" s="912"/>
      <c r="F1" s="912"/>
      <c r="G1" s="912"/>
      <c r="H1" s="912"/>
      <c r="I1" s="912"/>
      <c r="J1" s="912"/>
      <c r="K1" s="912"/>
      <c r="L1" s="912"/>
      <c r="M1" s="912"/>
      <c r="N1" s="912"/>
    </row>
    <row r="2" spans="1:14" s="2" customFormat="1" ht="45.75" customHeight="1" x14ac:dyDescent="0.35">
      <c r="A2" s="426" t="s">
        <v>0</v>
      </c>
      <c r="B2" s="427" t="s">
        <v>5</v>
      </c>
      <c r="C2" s="427" t="s">
        <v>10</v>
      </c>
      <c r="D2" s="428" t="s">
        <v>8</v>
      </c>
      <c r="E2" s="428" t="s">
        <v>54</v>
      </c>
      <c r="F2" s="428" t="s">
        <v>34</v>
      </c>
      <c r="G2" s="429" t="s">
        <v>40</v>
      </c>
      <c r="H2" s="429" t="s">
        <v>2</v>
      </c>
      <c r="I2" s="429" t="s">
        <v>3</v>
      </c>
      <c r="J2" s="427" t="s">
        <v>9</v>
      </c>
      <c r="K2" s="427" t="s">
        <v>1</v>
      </c>
      <c r="L2" s="427" t="s">
        <v>4</v>
      </c>
      <c r="M2" s="430" t="s">
        <v>12</v>
      </c>
      <c r="N2" s="431" t="s">
        <v>11</v>
      </c>
    </row>
    <row r="3" spans="1:14" s="11" customFormat="1" x14ac:dyDescent="0.35">
      <c r="A3" s="638">
        <v>45536</v>
      </c>
      <c r="B3" s="381" t="s">
        <v>181</v>
      </c>
      <c r="C3" s="381"/>
      <c r="D3" s="669"/>
      <c r="E3" s="670"/>
      <c r="F3" s="347"/>
      <c r="G3" s="347">
        <v>8319976</v>
      </c>
      <c r="H3" s="671"/>
      <c r="I3" s="672" t="s">
        <v>18</v>
      </c>
      <c r="J3" s="673"/>
      <c r="K3" s="779" t="s">
        <v>179</v>
      </c>
      <c r="L3" s="672" t="s">
        <v>56</v>
      </c>
      <c r="M3" s="674"/>
      <c r="N3" s="674"/>
    </row>
    <row r="4" spans="1:14" s="11" customFormat="1" x14ac:dyDescent="0.35">
      <c r="A4" s="132">
        <v>45537</v>
      </c>
      <c r="B4" s="133" t="s">
        <v>109</v>
      </c>
      <c r="C4" s="133" t="s">
        <v>47</v>
      </c>
      <c r="D4" s="134" t="s">
        <v>14</v>
      </c>
      <c r="E4" s="118">
        <v>14000</v>
      </c>
      <c r="F4" s="118"/>
      <c r="G4" s="118">
        <f>G3-E4+F4</f>
        <v>8305976</v>
      </c>
      <c r="H4" s="121" t="s">
        <v>41</v>
      </c>
      <c r="I4" s="121" t="s">
        <v>18</v>
      </c>
      <c r="J4" s="684" t="s">
        <v>190</v>
      </c>
      <c r="K4" s="779" t="s">
        <v>179</v>
      </c>
      <c r="L4" s="121" t="s">
        <v>56</v>
      </c>
      <c r="M4" s="121"/>
      <c r="N4" s="121"/>
    </row>
    <row r="5" spans="1:14" s="11" customFormat="1" x14ac:dyDescent="0.35">
      <c r="A5" s="132">
        <v>45537</v>
      </c>
      <c r="B5" s="133" t="s">
        <v>109</v>
      </c>
      <c r="C5" s="133" t="s">
        <v>47</v>
      </c>
      <c r="D5" s="134" t="s">
        <v>110</v>
      </c>
      <c r="E5" s="122">
        <v>60000</v>
      </c>
      <c r="F5" s="118"/>
      <c r="G5" s="118">
        <f t="shared" ref="G5:G118" si="0">G4-E5+F5</f>
        <v>8245976</v>
      </c>
      <c r="H5" s="422" t="s">
        <v>174</v>
      </c>
      <c r="I5" s="424" t="s">
        <v>18</v>
      </c>
      <c r="J5" s="293" t="s">
        <v>194</v>
      </c>
      <c r="K5" s="779" t="s">
        <v>179</v>
      </c>
      <c r="L5" s="424" t="s">
        <v>56</v>
      </c>
      <c r="M5" s="425"/>
      <c r="N5" s="424"/>
    </row>
    <row r="6" spans="1:14" s="11" customFormat="1" x14ac:dyDescent="0.35">
      <c r="A6" s="132">
        <v>45538</v>
      </c>
      <c r="B6" s="133" t="s">
        <v>109</v>
      </c>
      <c r="C6" s="133" t="s">
        <v>47</v>
      </c>
      <c r="D6" s="134" t="s">
        <v>110</v>
      </c>
      <c r="E6" s="122">
        <v>50000</v>
      </c>
      <c r="F6" s="126"/>
      <c r="G6" s="118">
        <f>G5-E6+F6</f>
        <v>8195976</v>
      </c>
      <c r="H6" s="423" t="s">
        <v>174</v>
      </c>
      <c r="I6" s="424" t="s">
        <v>18</v>
      </c>
      <c r="J6" s="293" t="s">
        <v>195</v>
      </c>
      <c r="K6" s="779" t="s">
        <v>179</v>
      </c>
      <c r="L6" s="424" t="s">
        <v>56</v>
      </c>
      <c r="M6" s="425"/>
      <c r="N6" s="424"/>
    </row>
    <row r="7" spans="1:14" s="11" customFormat="1" x14ac:dyDescent="0.35">
      <c r="A7" s="132">
        <v>45538</v>
      </c>
      <c r="B7" s="133" t="s">
        <v>109</v>
      </c>
      <c r="C7" s="133" t="s">
        <v>47</v>
      </c>
      <c r="D7" s="134" t="s">
        <v>14</v>
      </c>
      <c r="E7" s="122">
        <v>110000</v>
      </c>
      <c r="F7" s="126"/>
      <c r="G7" s="118">
        <f t="shared" ref="G7:G8" si="1">G6-E7+F7</f>
        <v>8085976</v>
      </c>
      <c r="H7" s="423" t="s">
        <v>62</v>
      </c>
      <c r="I7" s="424" t="s">
        <v>18</v>
      </c>
      <c r="J7" s="293" t="s">
        <v>199</v>
      </c>
      <c r="K7" s="779" t="s">
        <v>179</v>
      </c>
      <c r="L7" s="424" t="s">
        <v>56</v>
      </c>
      <c r="M7" s="425"/>
      <c r="N7" s="424"/>
    </row>
    <row r="8" spans="1:14" s="11" customFormat="1" x14ac:dyDescent="0.35">
      <c r="A8" s="132">
        <v>45538</v>
      </c>
      <c r="B8" s="133" t="s">
        <v>109</v>
      </c>
      <c r="C8" s="133" t="s">
        <v>47</v>
      </c>
      <c r="D8" s="134" t="s">
        <v>14</v>
      </c>
      <c r="E8" s="122">
        <v>50000</v>
      </c>
      <c r="F8" s="126"/>
      <c r="G8" s="118">
        <f t="shared" si="1"/>
        <v>8035976</v>
      </c>
      <c r="H8" s="423" t="s">
        <v>41</v>
      </c>
      <c r="I8" s="424" t="s">
        <v>18</v>
      </c>
      <c r="J8" s="685" t="s">
        <v>204</v>
      </c>
      <c r="K8" s="779" t="s">
        <v>179</v>
      </c>
      <c r="L8" s="424" t="s">
        <v>56</v>
      </c>
      <c r="M8" s="425"/>
      <c r="N8" s="424"/>
    </row>
    <row r="9" spans="1:14" s="11" customFormat="1" x14ac:dyDescent="0.35">
      <c r="A9" s="132">
        <v>45538</v>
      </c>
      <c r="B9" s="133" t="s">
        <v>109</v>
      </c>
      <c r="C9" s="133" t="s">
        <v>47</v>
      </c>
      <c r="D9" s="134" t="s">
        <v>119</v>
      </c>
      <c r="E9" s="122">
        <v>110000</v>
      </c>
      <c r="F9" s="126"/>
      <c r="G9" s="118">
        <f t="shared" si="0"/>
        <v>7925976</v>
      </c>
      <c r="H9" s="423" t="s">
        <v>151</v>
      </c>
      <c r="I9" s="424" t="s">
        <v>18</v>
      </c>
      <c r="J9" s="293" t="s">
        <v>215</v>
      </c>
      <c r="K9" s="779" t="s">
        <v>179</v>
      </c>
      <c r="L9" s="424" t="s">
        <v>56</v>
      </c>
      <c r="M9" s="425"/>
      <c r="N9" s="424"/>
    </row>
    <row r="10" spans="1:14" s="11" customFormat="1" x14ac:dyDescent="0.35">
      <c r="A10" s="132">
        <v>45538</v>
      </c>
      <c r="B10" s="133" t="s">
        <v>109</v>
      </c>
      <c r="C10" s="133" t="s">
        <v>47</v>
      </c>
      <c r="D10" s="134" t="s">
        <v>119</v>
      </c>
      <c r="E10" s="122">
        <v>53000</v>
      </c>
      <c r="F10" s="126"/>
      <c r="G10" s="118">
        <f t="shared" si="0"/>
        <v>7872976</v>
      </c>
      <c r="H10" s="423" t="s">
        <v>125</v>
      </c>
      <c r="I10" s="424" t="s">
        <v>18</v>
      </c>
      <c r="J10" s="293" t="s">
        <v>217</v>
      </c>
      <c r="K10" s="779" t="s">
        <v>179</v>
      </c>
      <c r="L10" s="424" t="s">
        <v>56</v>
      </c>
      <c r="M10" s="425"/>
      <c r="N10" s="424"/>
    </row>
    <row r="11" spans="1:14" s="11" customFormat="1" x14ac:dyDescent="0.35">
      <c r="A11" s="132">
        <v>45538</v>
      </c>
      <c r="B11" s="133" t="s">
        <v>162</v>
      </c>
      <c r="C11" s="133" t="s">
        <v>47</v>
      </c>
      <c r="D11" s="134" t="s">
        <v>14</v>
      </c>
      <c r="E11" s="122"/>
      <c r="F11" s="126">
        <v>5000</v>
      </c>
      <c r="G11" s="118">
        <f t="shared" si="0"/>
        <v>7877976</v>
      </c>
      <c r="H11" s="423" t="s">
        <v>41</v>
      </c>
      <c r="I11" s="424" t="s">
        <v>18</v>
      </c>
      <c r="J11" s="685" t="s">
        <v>204</v>
      </c>
      <c r="K11" s="779" t="s">
        <v>179</v>
      </c>
      <c r="L11" s="424" t="s">
        <v>56</v>
      </c>
      <c r="M11" s="425"/>
      <c r="N11" s="424"/>
    </row>
    <row r="12" spans="1:14" s="11" customFormat="1" x14ac:dyDescent="0.35">
      <c r="A12" s="132">
        <v>45539</v>
      </c>
      <c r="B12" s="133" t="s">
        <v>109</v>
      </c>
      <c r="C12" s="133" t="s">
        <v>47</v>
      </c>
      <c r="D12" s="134" t="s">
        <v>119</v>
      </c>
      <c r="E12" s="122">
        <v>73000</v>
      </c>
      <c r="F12" s="126"/>
      <c r="G12" s="118">
        <f t="shared" si="0"/>
        <v>7804976</v>
      </c>
      <c r="H12" s="423" t="s">
        <v>151</v>
      </c>
      <c r="I12" s="424" t="s">
        <v>18</v>
      </c>
      <c r="J12" s="293" t="s">
        <v>217</v>
      </c>
      <c r="K12" s="779" t="s">
        <v>179</v>
      </c>
      <c r="L12" s="424" t="s">
        <v>56</v>
      </c>
      <c r="M12" s="425"/>
      <c r="N12" s="424"/>
    </row>
    <row r="13" spans="1:14" s="11" customFormat="1" x14ac:dyDescent="0.35">
      <c r="A13" s="132">
        <v>45539</v>
      </c>
      <c r="B13" s="133" t="s">
        <v>109</v>
      </c>
      <c r="C13" s="133" t="s">
        <v>47</v>
      </c>
      <c r="D13" s="134" t="s">
        <v>110</v>
      </c>
      <c r="E13" s="122">
        <v>50000</v>
      </c>
      <c r="F13" s="126"/>
      <c r="G13" s="118">
        <f t="shared" si="0"/>
        <v>7754976</v>
      </c>
      <c r="H13" s="423" t="s">
        <v>174</v>
      </c>
      <c r="I13" s="424" t="s">
        <v>18</v>
      </c>
      <c r="J13" s="293" t="s">
        <v>198</v>
      </c>
      <c r="K13" s="779" t="s">
        <v>179</v>
      </c>
      <c r="L13" s="424" t="s">
        <v>56</v>
      </c>
      <c r="M13" s="425"/>
      <c r="N13" s="424"/>
    </row>
    <row r="14" spans="1:14" s="11" customFormat="1" x14ac:dyDescent="0.35">
      <c r="A14" s="132">
        <v>45539</v>
      </c>
      <c r="B14" s="133" t="s">
        <v>109</v>
      </c>
      <c r="C14" s="133" t="s">
        <v>47</v>
      </c>
      <c r="D14" s="134" t="s">
        <v>119</v>
      </c>
      <c r="E14" s="122">
        <v>56000</v>
      </c>
      <c r="F14" s="126"/>
      <c r="G14" s="118">
        <f t="shared" si="0"/>
        <v>7698976</v>
      </c>
      <c r="H14" s="423" t="s">
        <v>125</v>
      </c>
      <c r="I14" s="424" t="s">
        <v>18</v>
      </c>
      <c r="J14" s="293" t="s">
        <v>228</v>
      </c>
      <c r="K14" s="779" t="s">
        <v>179</v>
      </c>
      <c r="L14" s="424" t="s">
        <v>56</v>
      </c>
      <c r="M14" s="425"/>
      <c r="N14" s="424"/>
    </row>
    <row r="15" spans="1:14" s="11" customFormat="1" x14ac:dyDescent="0.35">
      <c r="A15" s="132">
        <v>45539</v>
      </c>
      <c r="B15" s="133" t="s">
        <v>109</v>
      </c>
      <c r="C15" s="133" t="s">
        <v>47</v>
      </c>
      <c r="D15" s="134" t="s">
        <v>14</v>
      </c>
      <c r="E15" s="122">
        <v>100000</v>
      </c>
      <c r="F15" s="126"/>
      <c r="G15" s="118">
        <f t="shared" si="0"/>
        <v>7598976</v>
      </c>
      <c r="H15" s="423" t="s">
        <v>41</v>
      </c>
      <c r="I15" s="424" t="s">
        <v>18</v>
      </c>
      <c r="J15" s="685" t="s">
        <v>229</v>
      </c>
      <c r="K15" s="779" t="s">
        <v>179</v>
      </c>
      <c r="L15" s="424" t="s">
        <v>56</v>
      </c>
      <c r="M15" s="425"/>
      <c r="N15" s="424"/>
    </row>
    <row r="16" spans="1:14" s="11" customFormat="1" x14ac:dyDescent="0.35">
      <c r="A16" s="132">
        <v>45539</v>
      </c>
      <c r="B16" s="133" t="s">
        <v>162</v>
      </c>
      <c r="C16" s="133" t="s">
        <v>47</v>
      </c>
      <c r="D16" s="134" t="s">
        <v>119</v>
      </c>
      <c r="E16" s="122"/>
      <c r="F16" s="126">
        <v>10000</v>
      </c>
      <c r="G16" s="118">
        <f t="shared" si="0"/>
        <v>7608976</v>
      </c>
      <c r="H16" s="423" t="s">
        <v>125</v>
      </c>
      <c r="I16" s="424" t="s">
        <v>18</v>
      </c>
      <c r="J16" s="293" t="s">
        <v>217</v>
      </c>
      <c r="K16" s="779" t="s">
        <v>179</v>
      </c>
      <c r="L16" s="424" t="s">
        <v>56</v>
      </c>
      <c r="M16" s="425"/>
      <c r="N16" s="424"/>
    </row>
    <row r="17" spans="1:14" s="11" customFormat="1" x14ac:dyDescent="0.35">
      <c r="A17" s="132">
        <v>45540</v>
      </c>
      <c r="B17" s="133" t="s">
        <v>109</v>
      </c>
      <c r="C17" s="133" t="s">
        <v>47</v>
      </c>
      <c r="D17" s="134" t="s">
        <v>110</v>
      </c>
      <c r="E17" s="122">
        <v>35000</v>
      </c>
      <c r="F17" s="126"/>
      <c r="G17" s="118">
        <f t="shared" si="0"/>
        <v>7573976</v>
      </c>
      <c r="H17" s="423" t="s">
        <v>174</v>
      </c>
      <c r="I17" s="424" t="s">
        <v>18</v>
      </c>
      <c r="J17" s="293" t="s">
        <v>225</v>
      </c>
      <c r="K17" s="779" t="s">
        <v>179</v>
      </c>
      <c r="L17" s="424" t="s">
        <v>56</v>
      </c>
      <c r="M17" s="425"/>
      <c r="N17" s="424"/>
    </row>
    <row r="18" spans="1:14" s="11" customFormat="1" x14ac:dyDescent="0.35">
      <c r="A18" s="132">
        <v>45540</v>
      </c>
      <c r="B18" s="133" t="s">
        <v>109</v>
      </c>
      <c r="C18" s="133" t="s">
        <v>47</v>
      </c>
      <c r="D18" s="134" t="s">
        <v>119</v>
      </c>
      <c r="E18" s="783">
        <v>98000</v>
      </c>
      <c r="F18" s="126"/>
      <c r="G18" s="118">
        <f t="shared" si="0"/>
        <v>7475976</v>
      </c>
      <c r="H18" s="423" t="s">
        <v>125</v>
      </c>
      <c r="I18" s="424" t="s">
        <v>18</v>
      </c>
      <c r="J18" s="293" t="s">
        <v>239</v>
      </c>
      <c r="K18" s="779" t="s">
        <v>179</v>
      </c>
      <c r="L18" s="424" t="s">
        <v>56</v>
      </c>
      <c r="M18" s="425"/>
      <c r="N18" s="424"/>
    </row>
    <row r="19" spans="1:14" s="11" customFormat="1" x14ac:dyDescent="0.35">
      <c r="A19" s="132">
        <v>45540</v>
      </c>
      <c r="B19" s="133" t="s">
        <v>109</v>
      </c>
      <c r="C19" s="133" t="s">
        <v>47</v>
      </c>
      <c r="D19" s="134" t="s">
        <v>119</v>
      </c>
      <c r="E19" s="122">
        <v>215000</v>
      </c>
      <c r="F19" s="126"/>
      <c r="G19" s="118">
        <f t="shared" si="0"/>
        <v>7260976</v>
      </c>
      <c r="H19" s="423" t="s">
        <v>151</v>
      </c>
      <c r="I19" s="424" t="s">
        <v>18</v>
      </c>
      <c r="J19" s="293" t="s">
        <v>248</v>
      </c>
      <c r="K19" s="779" t="s">
        <v>179</v>
      </c>
      <c r="L19" s="424" t="s">
        <v>56</v>
      </c>
      <c r="M19" s="425"/>
      <c r="N19" s="424"/>
    </row>
    <row r="20" spans="1:14" s="11" customFormat="1" x14ac:dyDescent="0.35">
      <c r="A20" s="132">
        <v>45541</v>
      </c>
      <c r="B20" s="133" t="s">
        <v>109</v>
      </c>
      <c r="C20" s="133" t="s">
        <v>47</v>
      </c>
      <c r="D20" s="134" t="s">
        <v>110</v>
      </c>
      <c r="E20" s="122">
        <v>85000</v>
      </c>
      <c r="F20" s="126"/>
      <c r="G20" s="118">
        <f t="shared" si="0"/>
        <v>7175976</v>
      </c>
      <c r="H20" s="423" t="s">
        <v>174</v>
      </c>
      <c r="I20" s="424" t="s">
        <v>18</v>
      </c>
      <c r="J20" s="293" t="s">
        <v>236</v>
      </c>
      <c r="K20" s="779" t="s">
        <v>179</v>
      </c>
      <c r="L20" s="424" t="s">
        <v>56</v>
      </c>
      <c r="M20" s="425"/>
      <c r="N20" s="424"/>
    </row>
    <row r="21" spans="1:14" s="11" customFormat="1" x14ac:dyDescent="0.35">
      <c r="A21" s="132">
        <v>45541</v>
      </c>
      <c r="B21" s="133" t="s">
        <v>109</v>
      </c>
      <c r="C21" s="133" t="s">
        <v>47</v>
      </c>
      <c r="D21" s="134" t="s">
        <v>14</v>
      </c>
      <c r="E21" s="122">
        <v>50000</v>
      </c>
      <c r="F21" s="126"/>
      <c r="G21" s="118">
        <f t="shared" si="0"/>
        <v>7125976</v>
      </c>
      <c r="H21" s="423" t="s">
        <v>41</v>
      </c>
      <c r="I21" s="424" t="s">
        <v>18</v>
      </c>
      <c r="J21" s="684" t="s">
        <v>266</v>
      </c>
      <c r="K21" s="779" t="s">
        <v>179</v>
      </c>
      <c r="L21" s="424" t="s">
        <v>56</v>
      </c>
      <c r="M21" s="425"/>
      <c r="N21" s="424"/>
    </row>
    <row r="22" spans="1:14" s="11" customFormat="1" x14ac:dyDescent="0.35">
      <c r="A22" s="132">
        <v>45544</v>
      </c>
      <c r="B22" s="133" t="s">
        <v>109</v>
      </c>
      <c r="C22" s="133" t="s">
        <v>47</v>
      </c>
      <c r="D22" s="134" t="s">
        <v>119</v>
      </c>
      <c r="E22" s="122">
        <v>54000</v>
      </c>
      <c r="F22" s="126"/>
      <c r="G22" s="118">
        <f t="shared" si="0"/>
        <v>7071976</v>
      </c>
      <c r="H22" s="423" t="s">
        <v>125</v>
      </c>
      <c r="I22" s="424" t="s">
        <v>18</v>
      </c>
      <c r="J22" s="293" t="s">
        <v>267</v>
      </c>
      <c r="K22" s="779" t="s">
        <v>179</v>
      </c>
      <c r="L22" s="424" t="s">
        <v>56</v>
      </c>
      <c r="M22" s="425"/>
      <c r="N22" s="424"/>
    </row>
    <row r="23" spans="1:14" s="11" customFormat="1" x14ac:dyDescent="0.35">
      <c r="A23" s="132">
        <v>45544</v>
      </c>
      <c r="B23" s="133" t="s">
        <v>109</v>
      </c>
      <c r="C23" s="133" t="s">
        <v>47</v>
      </c>
      <c r="D23" s="134" t="s">
        <v>119</v>
      </c>
      <c r="E23" s="122">
        <v>48000</v>
      </c>
      <c r="F23" s="126"/>
      <c r="G23" s="118">
        <f t="shared" si="0"/>
        <v>7023976</v>
      </c>
      <c r="H23" s="423" t="s">
        <v>151</v>
      </c>
      <c r="I23" s="424" t="s">
        <v>18</v>
      </c>
      <c r="J23" s="293" t="s">
        <v>271</v>
      </c>
      <c r="K23" s="779" t="s">
        <v>179</v>
      </c>
      <c r="L23" s="424" t="s">
        <v>56</v>
      </c>
      <c r="M23" s="425"/>
      <c r="N23" s="424"/>
    </row>
    <row r="24" spans="1:14" s="11" customFormat="1" x14ac:dyDescent="0.35">
      <c r="A24" s="132">
        <v>45544</v>
      </c>
      <c r="B24" s="133" t="s">
        <v>109</v>
      </c>
      <c r="C24" s="133" t="s">
        <v>47</v>
      </c>
      <c r="D24" s="134" t="s">
        <v>110</v>
      </c>
      <c r="E24" s="122">
        <v>120000</v>
      </c>
      <c r="F24" s="126"/>
      <c r="G24" s="118">
        <f t="shared" si="0"/>
        <v>6903976</v>
      </c>
      <c r="H24" s="423" t="s">
        <v>62</v>
      </c>
      <c r="I24" s="424" t="s">
        <v>18</v>
      </c>
      <c r="J24" s="684" t="s">
        <v>277</v>
      </c>
      <c r="K24" s="779" t="s">
        <v>179</v>
      </c>
      <c r="L24" s="424" t="s">
        <v>56</v>
      </c>
      <c r="M24" s="425"/>
      <c r="N24" s="424"/>
    </row>
    <row r="25" spans="1:14" s="11" customFormat="1" x14ac:dyDescent="0.35">
      <c r="A25" s="132">
        <v>45544</v>
      </c>
      <c r="B25" s="133" t="s">
        <v>109</v>
      </c>
      <c r="C25" s="133" t="s">
        <v>47</v>
      </c>
      <c r="D25" s="134" t="s">
        <v>14</v>
      </c>
      <c r="E25" s="122">
        <v>616000</v>
      </c>
      <c r="F25" s="126"/>
      <c r="G25" s="118">
        <f t="shared" si="0"/>
        <v>6287976</v>
      </c>
      <c r="H25" s="353" t="s">
        <v>41</v>
      </c>
      <c r="I25" s="424" t="s">
        <v>18</v>
      </c>
      <c r="J25" s="684" t="s">
        <v>278</v>
      </c>
      <c r="K25" s="779" t="s">
        <v>179</v>
      </c>
      <c r="L25" s="424" t="s">
        <v>56</v>
      </c>
      <c r="M25" s="425"/>
      <c r="N25" s="424"/>
    </row>
    <row r="26" spans="1:14" s="11" customFormat="1" x14ac:dyDescent="0.35">
      <c r="A26" s="132">
        <v>45544</v>
      </c>
      <c r="B26" s="133" t="s">
        <v>109</v>
      </c>
      <c r="C26" s="133" t="s">
        <v>47</v>
      </c>
      <c r="D26" s="134" t="s">
        <v>110</v>
      </c>
      <c r="E26" s="122">
        <v>30000</v>
      </c>
      <c r="F26" s="126"/>
      <c r="G26" s="118">
        <f t="shared" si="0"/>
        <v>6257976</v>
      </c>
      <c r="H26" s="293" t="s">
        <v>174</v>
      </c>
      <c r="I26" s="424" t="s">
        <v>18</v>
      </c>
      <c r="J26" s="293" t="s">
        <v>257</v>
      </c>
      <c r="K26" s="779" t="s">
        <v>179</v>
      </c>
      <c r="L26" s="424" t="s">
        <v>56</v>
      </c>
      <c r="M26" s="425"/>
      <c r="N26" s="424"/>
    </row>
    <row r="27" spans="1:14" s="11" customFormat="1" x14ac:dyDescent="0.35">
      <c r="A27" s="132">
        <v>45545</v>
      </c>
      <c r="B27" s="133" t="s">
        <v>109</v>
      </c>
      <c r="C27" s="133" t="s">
        <v>47</v>
      </c>
      <c r="D27" s="134" t="s">
        <v>110</v>
      </c>
      <c r="E27" s="122">
        <v>69000</v>
      </c>
      <c r="F27" s="126"/>
      <c r="G27" s="118">
        <f t="shared" si="0"/>
        <v>6188976</v>
      </c>
      <c r="H27" s="293" t="s">
        <v>174</v>
      </c>
      <c r="I27" s="424" t="s">
        <v>18</v>
      </c>
      <c r="J27" s="293" t="s">
        <v>284</v>
      </c>
      <c r="K27" s="779" t="s">
        <v>179</v>
      </c>
      <c r="L27" s="424" t="s">
        <v>56</v>
      </c>
      <c r="M27" s="425"/>
      <c r="N27" s="424"/>
    </row>
    <row r="28" spans="1:14" s="11" customFormat="1" x14ac:dyDescent="0.35">
      <c r="A28" s="132">
        <v>45545</v>
      </c>
      <c r="B28" s="133" t="s">
        <v>109</v>
      </c>
      <c r="C28" s="133" t="s">
        <v>47</v>
      </c>
      <c r="D28" s="134" t="s">
        <v>119</v>
      </c>
      <c r="E28" s="122">
        <v>60000</v>
      </c>
      <c r="F28" s="126"/>
      <c r="G28" s="118">
        <f t="shared" si="0"/>
        <v>6128976</v>
      </c>
      <c r="H28" s="293" t="s">
        <v>125</v>
      </c>
      <c r="I28" s="424" t="s">
        <v>18</v>
      </c>
      <c r="J28" s="293" t="s">
        <v>292</v>
      </c>
      <c r="K28" s="779" t="s">
        <v>179</v>
      </c>
      <c r="L28" s="424" t="s">
        <v>56</v>
      </c>
      <c r="M28" s="425"/>
      <c r="N28" s="424"/>
    </row>
    <row r="29" spans="1:14" s="11" customFormat="1" x14ac:dyDescent="0.35">
      <c r="A29" s="132">
        <v>45545</v>
      </c>
      <c r="B29" s="133" t="s">
        <v>109</v>
      </c>
      <c r="C29" s="133" t="s">
        <v>47</v>
      </c>
      <c r="D29" s="134" t="s">
        <v>119</v>
      </c>
      <c r="E29" s="122">
        <v>99000</v>
      </c>
      <c r="F29" s="126"/>
      <c r="G29" s="118">
        <f t="shared" si="0"/>
        <v>6029976</v>
      </c>
      <c r="H29" s="293" t="s">
        <v>151</v>
      </c>
      <c r="I29" s="424" t="s">
        <v>18</v>
      </c>
      <c r="J29" s="293" t="s">
        <v>296</v>
      </c>
      <c r="K29" s="779" t="s">
        <v>179</v>
      </c>
      <c r="L29" s="424" t="s">
        <v>56</v>
      </c>
      <c r="M29" s="425"/>
      <c r="N29" s="424"/>
    </row>
    <row r="30" spans="1:14" s="11" customFormat="1" x14ac:dyDescent="0.35">
      <c r="A30" s="358">
        <v>45545</v>
      </c>
      <c r="B30" s="133" t="s">
        <v>109</v>
      </c>
      <c r="C30" s="133" t="s">
        <v>47</v>
      </c>
      <c r="D30" s="134" t="s">
        <v>14</v>
      </c>
      <c r="E30" s="122">
        <v>60000</v>
      </c>
      <c r="F30" s="126"/>
      <c r="G30" s="118">
        <f t="shared" si="0"/>
        <v>5969976</v>
      </c>
      <c r="H30" s="293" t="s">
        <v>41</v>
      </c>
      <c r="I30" s="424" t="s">
        <v>18</v>
      </c>
      <c r="J30" s="293" t="s">
        <v>318</v>
      </c>
      <c r="K30" s="779" t="s">
        <v>179</v>
      </c>
      <c r="L30" s="424" t="s">
        <v>56</v>
      </c>
      <c r="M30" s="425"/>
      <c r="N30" s="424"/>
    </row>
    <row r="31" spans="1:14" s="11" customFormat="1" x14ac:dyDescent="0.35">
      <c r="A31" s="358">
        <v>45546</v>
      </c>
      <c r="B31" s="133" t="s">
        <v>303</v>
      </c>
      <c r="C31" s="133" t="s">
        <v>304</v>
      </c>
      <c r="D31" s="134"/>
      <c r="E31" s="122"/>
      <c r="F31" s="126">
        <v>1500000</v>
      </c>
      <c r="G31" s="118">
        <f t="shared" si="0"/>
        <v>7469976</v>
      </c>
      <c r="H31" s="293"/>
      <c r="I31" s="424" t="s">
        <v>18</v>
      </c>
      <c r="J31" s="293" t="s">
        <v>592</v>
      </c>
      <c r="K31" s="779" t="s">
        <v>179</v>
      </c>
      <c r="L31" s="424" t="s">
        <v>56</v>
      </c>
      <c r="M31" s="425"/>
      <c r="N31" s="424"/>
    </row>
    <row r="32" spans="1:14" s="11" customFormat="1" x14ac:dyDescent="0.35">
      <c r="A32" s="358">
        <v>45546</v>
      </c>
      <c r="B32" s="133" t="s">
        <v>305</v>
      </c>
      <c r="C32" s="133" t="s">
        <v>128</v>
      </c>
      <c r="D32" s="134" t="s">
        <v>119</v>
      </c>
      <c r="E32" s="122">
        <v>1500000</v>
      </c>
      <c r="F32" s="126"/>
      <c r="G32" s="118">
        <f t="shared" si="0"/>
        <v>5969976</v>
      </c>
      <c r="H32" s="293" t="s">
        <v>151</v>
      </c>
      <c r="I32" s="424" t="s">
        <v>18</v>
      </c>
      <c r="J32" s="293" t="s">
        <v>306</v>
      </c>
      <c r="K32" s="779" t="s">
        <v>179</v>
      </c>
      <c r="L32" s="424" t="s">
        <v>56</v>
      </c>
      <c r="M32" s="425"/>
      <c r="N32" s="424"/>
    </row>
    <row r="33" spans="1:14" s="11" customFormat="1" x14ac:dyDescent="0.35">
      <c r="A33" s="358">
        <v>45546</v>
      </c>
      <c r="B33" s="133" t="s">
        <v>162</v>
      </c>
      <c r="C33" s="133" t="s">
        <v>47</v>
      </c>
      <c r="D33" s="134" t="s">
        <v>119</v>
      </c>
      <c r="E33" s="122"/>
      <c r="F33" s="126">
        <v>3000</v>
      </c>
      <c r="G33" s="118">
        <f t="shared" si="0"/>
        <v>5972976</v>
      </c>
      <c r="H33" s="293" t="s">
        <v>125</v>
      </c>
      <c r="I33" s="424" t="s">
        <v>18</v>
      </c>
      <c r="J33" s="293" t="s">
        <v>292</v>
      </c>
      <c r="K33" s="779" t="s">
        <v>179</v>
      </c>
      <c r="L33" s="424" t="s">
        <v>56</v>
      </c>
      <c r="M33" s="425"/>
      <c r="N33" s="424"/>
    </row>
    <row r="34" spans="1:14" s="11" customFormat="1" x14ac:dyDescent="0.35">
      <c r="A34" s="132">
        <v>45546</v>
      </c>
      <c r="B34" s="133" t="s">
        <v>109</v>
      </c>
      <c r="C34" s="133" t="s">
        <v>47</v>
      </c>
      <c r="D34" s="134" t="s">
        <v>110</v>
      </c>
      <c r="E34" s="122">
        <v>50000</v>
      </c>
      <c r="F34" s="126"/>
      <c r="G34" s="118">
        <f t="shared" si="0"/>
        <v>5922976</v>
      </c>
      <c r="H34" s="423" t="s">
        <v>174</v>
      </c>
      <c r="I34" s="424" t="s">
        <v>18</v>
      </c>
      <c r="J34" s="293" t="s">
        <v>285</v>
      </c>
      <c r="K34" s="779" t="s">
        <v>179</v>
      </c>
      <c r="L34" s="424" t="s">
        <v>56</v>
      </c>
      <c r="M34" s="425"/>
      <c r="N34" s="424"/>
    </row>
    <row r="35" spans="1:14" s="11" customFormat="1" x14ac:dyDescent="0.35">
      <c r="A35" s="132">
        <v>45546</v>
      </c>
      <c r="B35" s="133" t="s">
        <v>109</v>
      </c>
      <c r="C35" s="133" t="s">
        <v>47</v>
      </c>
      <c r="D35" s="134" t="s">
        <v>119</v>
      </c>
      <c r="E35" s="122">
        <v>64000</v>
      </c>
      <c r="F35" s="126"/>
      <c r="G35" s="118">
        <f t="shared" si="0"/>
        <v>5858976</v>
      </c>
      <c r="H35" s="423" t="s">
        <v>125</v>
      </c>
      <c r="I35" s="424" t="s">
        <v>18</v>
      </c>
      <c r="J35" s="293" t="s">
        <v>311</v>
      </c>
      <c r="K35" s="779" t="s">
        <v>179</v>
      </c>
      <c r="L35" s="424" t="s">
        <v>56</v>
      </c>
      <c r="M35" s="425"/>
      <c r="N35" s="424"/>
    </row>
    <row r="36" spans="1:14" s="11" customFormat="1" x14ac:dyDescent="0.35">
      <c r="A36" s="132">
        <v>45546</v>
      </c>
      <c r="B36" s="133" t="s">
        <v>109</v>
      </c>
      <c r="C36" s="133" t="s">
        <v>47</v>
      </c>
      <c r="D36" s="134" t="s">
        <v>110</v>
      </c>
      <c r="E36" s="122">
        <v>42000</v>
      </c>
      <c r="F36" s="126"/>
      <c r="G36" s="118">
        <f t="shared" si="0"/>
        <v>5816976</v>
      </c>
      <c r="H36" s="423" t="s">
        <v>41</v>
      </c>
      <c r="I36" s="424" t="s">
        <v>18</v>
      </c>
      <c r="J36" s="685" t="s">
        <v>323</v>
      </c>
      <c r="K36" s="779" t="s">
        <v>179</v>
      </c>
      <c r="L36" s="424" t="s">
        <v>56</v>
      </c>
      <c r="M36" s="425"/>
      <c r="N36" s="424"/>
    </row>
    <row r="37" spans="1:14" s="11" customFormat="1" x14ac:dyDescent="0.35">
      <c r="A37" s="132">
        <v>45546</v>
      </c>
      <c r="B37" s="133" t="s">
        <v>109</v>
      </c>
      <c r="C37" s="133" t="s">
        <v>47</v>
      </c>
      <c r="D37" s="134" t="s">
        <v>14</v>
      </c>
      <c r="E37" s="122">
        <v>450000</v>
      </c>
      <c r="F37" s="126"/>
      <c r="G37" s="118">
        <f t="shared" si="0"/>
        <v>5366976</v>
      </c>
      <c r="H37" s="423" t="s">
        <v>41</v>
      </c>
      <c r="I37" s="424" t="s">
        <v>18</v>
      </c>
      <c r="J37" s="684" t="s">
        <v>326</v>
      </c>
      <c r="K37" s="779" t="s">
        <v>179</v>
      </c>
      <c r="L37" s="424" t="s">
        <v>56</v>
      </c>
      <c r="M37" s="425"/>
      <c r="N37" s="424"/>
    </row>
    <row r="38" spans="1:14" s="11" customFormat="1" x14ac:dyDescent="0.35">
      <c r="A38" s="132">
        <v>45546</v>
      </c>
      <c r="B38" s="133" t="s">
        <v>109</v>
      </c>
      <c r="C38" s="133" t="s">
        <v>47</v>
      </c>
      <c r="D38" s="134" t="s">
        <v>14</v>
      </c>
      <c r="E38" s="122">
        <v>200000</v>
      </c>
      <c r="F38" s="126"/>
      <c r="G38" s="118">
        <f t="shared" si="0"/>
        <v>5166976</v>
      </c>
      <c r="H38" s="423" t="s">
        <v>41</v>
      </c>
      <c r="I38" s="424" t="s">
        <v>18</v>
      </c>
      <c r="J38" s="684" t="s">
        <v>341</v>
      </c>
      <c r="K38" s="779" t="s">
        <v>179</v>
      </c>
      <c r="L38" s="424" t="s">
        <v>56</v>
      </c>
      <c r="M38" s="425"/>
      <c r="N38" s="424"/>
    </row>
    <row r="39" spans="1:14" s="11" customFormat="1" x14ac:dyDescent="0.35">
      <c r="A39" s="132">
        <v>45547</v>
      </c>
      <c r="B39" s="133" t="s">
        <v>109</v>
      </c>
      <c r="C39" s="133" t="s">
        <v>47</v>
      </c>
      <c r="D39" s="134" t="s">
        <v>14</v>
      </c>
      <c r="E39" s="122">
        <v>42000</v>
      </c>
      <c r="F39" s="126"/>
      <c r="G39" s="118">
        <f t="shared" si="0"/>
        <v>5124976</v>
      </c>
      <c r="H39" s="423" t="s">
        <v>41</v>
      </c>
      <c r="I39" s="424" t="s">
        <v>18</v>
      </c>
      <c r="J39" s="684" t="s">
        <v>603</v>
      </c>
      <c r="K39" s="779" t="s">
        <v>179</v>
      </c>
      <c r="L39" s="424" t="s">
        <v>56</v>
      </c>
      <c r="M39" s="425"/>
      <c r="N39" s="424"/>
    </row>
    <row r="40" spans="1:14" s="11" customFormat="1" x14ac:dyDescent="0.35">
      <c r="A40" s="132">
        <v>45547</v>
      </c>
      <c r="B40" s="133" t="s">
        <v>109</v>
      </c>
      <c r="C40" s="133" t="s">
        <v>47</v>
      </c>
      <c r="D40" s="134" t="s">
        <v>110</v>
      </c>
      <c r="E40" s="122">
        <v>35000</v>
      </c>
      <c r="F40" s="126"/>
      <c r="G40" s="118">
        <f t="shared" si="0"/>
        <v>5089976</v>
      </c>
      <c r="H40" s="423" t="s">
        <v>174</v>
      </c>
      <c r="I40" s="424" t="s">
        <v>18</v>
      </c>
      <c r="J40" s="293" t="s">
        <v>307</v>
      </c>
      <c r="K40" s="779" t="s">
        <v>179</v>
      </c>
      <c r="L40" s="424" t="s">
        <v>56</v>
      </c>
      <c r="M40" s="425"/>
      <c r="N40" s="424"/>
    </row>
    <row r="41" spans="1:14" s="11" customFormat="1" x14ac:dyDescent="0.35">
      <c r="A41" s="132">
        <v>45547</v>
      </c>
      <c r="B41" s="133" t="s">
        <v>109</v>
      </c>
      <c r="C41" s="133" t="s">
        <v>47</v>
      </c>
      <c r="D41" s="134" t="s">
        <v>119</v>
      </c>
      <c r="E41" s="122">
        <v>66000</v>
      </c>
      <c r="F41" s="126"/>
      <c r="G41" s="118">
        <f t="shared" si="0"/>
        <v>5023976</v>
      </c>
      <c r="H41" s="423" t="s">
        <v>125</v>
      </c>
      <c r="I41" s="424" t="s">
        <v>18</v>
      </c>
      <c r="J41" s="293" t="s">
        <v>330</v>
      </c>
      <c r="K41" s="779" t="s">
        <v>179</v>
      </c>
      <c r="L41" s="424" t="s">
        <v>56</v>
      </c>
      <c r="M41" s="425"/>
      <c r="N41" s="424"/>
    </row>
    <row r="42" spans="1:14" s="11" customFormat="1" x14ac:dyDescent="0.35">
      <c r="A42" s="132">
        <v>45548</v>
      </c>
      <c r="B42" s="133" t="s">
        <v>109</v>
      </c>
      <c r="C42" s="133" t="s">
        <v>47</v>
      </c>
      <c r="D42" s="134" t="s">
        <v>119</v>
      </c>
      <c r="E42" s="122">
        <v>52000</v>
      </c>
      <c r="F42" s="126"/>
      <c r="G42" s="118">
        <f t="shared" si="0"/>
        <v>4971976</v>
      </c>
      <c r="H42" s="423" t="s">
        <v>125</v>
      </c>
      <c r="I42" s="424" t="s">
        <v>18</v>
      </c>
      <c r="J42" s="293" t="s">
        <v>335</v>
      </c>
      <c r="K42" s="779" t="s">
        <v>179</v>
      </c>
      <c r="L42" s="424" t="s">
        <v>56</v>
      </c>
      <c r="M42" s="425"/>
      <c r="N42" s="424"/>
    </row>
    <row r="43" spans="1:14" s="11" customFormat="1" x14ac:dyDescent="0.35">
      <c r="A43" s="132">
        <v>45548</v>
      </c>
      <c r="B43" s="133" t="s">
        <v>109</v>
      </c>
      <c r="C43" s="133" t="s">
        <v>47</v>
      </c>
      <c r="D43" s="134" t="s">
        <v>110</v>
      </c>
      <c r="E43" s="122">
        <v>99000</v>
      </c>
      <c r="F43" s="126"/>
      <c r="G43" s="118">
        <f t="shared" si="0"/>
        <v>4872976</v>
      </c>
      <c r="H43" s="423" t="s">
        <v>174</v>
      </c>
      <c r="I43" s="424" t="s">
        <v>18</v>
      </c>
      <c r="J43" s="293" t="s">
        <v>336</v>
      </c>
      <c r="K43" s="779" t="s">
        <v>179</v>
      </c>
      <c r="L43" s="424" t="s">
        <v>56</v>
      </c>
      <c r="M43" s="425"/>
      <c r="N43" s="424"/>
    </row>
    <row r="44" spans="1:14" s="11" customFormat="1" x14ac:dyDescent="0.35">
      <c r="A44" s="132">
        <v>45548</v>
      </c>
      <c r="B44" s="133" t="s">
        <v>109</v>
      </c>
      <c r="C44" s="133" t="s">
        <v>47</v>
      </c>
      <c r="D44" s="134" t="s">
        <v>110</v>
      </c>
      <c r="E44" s="122">
        <v>102000</v>
      </c>
      <c r="F44" s="126"/>
      <c r="G44" s="118">
        <f t="shared" si="0"/>
        <v>4770976</v>
      </c>
      <c r="H44" s="423" t="s">
        <v>41</v>
      </c>
      <c r="I44" s="424" t="s">
        <v>18</v>
      </c>
      <c r="J44" s="684" t="s">
        <v>358</v>
      </c>
      <c r="K44" s="779" t="s">
        <v>179</v>
      </c>
      <c r="L44" s="424" t="s">
        <v>56</v>
      </c>
      <c r="M44" s="425"/>
      <c r="N44" s="424"/>
    </row>
    <row r="45" spans="1:14" s="11" customFormat="1" x14ac:dyDescent="0.35">
      <c r="A45" s="132">
        <v>45548</v>
      </c>
      <c r="B45" s="133" t="s">
        <v>109</v>
      </c>
      <c r="C45" s="133" t="s">
        <v>47</v>
      </c>
      <c r="D45" s="134" t="s">
        <v>14</v>
      </c>
      <c r="E45" s="122">
        <v>300000</v>
      </c>
      <c r="F45" s="126"/>
      <c r="G45" s="118">
        <f t="shared" si="0"/>
        <v>4470976</v>
      </c>
      <c r="H45" s="423" t="s">
        <v>41</v>
      </c>
      <c r="I45" s="424" t="s">
        <v>18</v>
      </c>
      <c r="J45" s="684" t="s">
        <v>607</v>
      </c>
      <c r="K45" s="779" t="s">
        <v>179</v>
      </c>
      <c r="L45" s="424" t="s">
        <v>56</v>
      </c>
      <c r="M45" s="425"/>
      <c r="N45" s="424"/>
    </row>
    <row r="46" spans="1:14" s="11" customFormat="1" x14ac:dyDescent="0.35">
      <c r="A46" s="132">
        <v>45548</v>
      </c>
      <c r="B46" s="133" t="s">
        <v>109</v>
      </c>
      <c r="C46" s="133" t="s">
        <v>47</v>
      </c>
      <c r="D46" s="134" t="s">
        <v>14</v>
      </c>
      <c r="E46" s="122">
        <v>1600000</v>
      </c>
      <c r="F46" s="126"/>
      <c r="G46" s="118">
        <f t="shared" si="0"/>
        <v>2870976</v>
      </c>
      <c r="H46" s="423" t="s">
        <v>41</v>
      </c>
      <c r="I46" s="424" t="s">
        <v>18</v>
      </c>
      <c r="J46" s="685" t="s">
        <v>604</v>
      </c>
      <c r="K46" s="779" t="s">
        <v>179</v>
      </c>
      <c r="L46" s="424" t="s">
        <v>56</v>
      </c>
      <c r="M46" s="425"/>
      <c r="N46" s="424"/>
    </row>
    <row r="47" spans="1:14" s="11" customFormat="1" x14ac:dyDescent="0.35">
      <c r="A47" s="132">
        <v>45548</v>
      </c>
      <c r="B47" s="133" t="s">
        <v>350</v>
      </c>
      <c r="C47" s="133" t="s">
        <v>304</v>
      </c>
      <c r="D47" s="134"/>
      <c r="E47" s="122"/>
      <c r="F47" s="126">
        <v>6684000</v>
      </c>
      <c r="G47" s="118">
        <f t="shared" si="0"/>
        <v>9554976</v>
      </c>
      <c r="H47" s="423"/>
      <c r="I47" s="424" t="s">
        <v>18</v>
      </c>
      <c r="J47" s="685" t="s">
        <v>608</v>
      </c>
      <c r="K47" s="779" t="s">
        <v>179</v>
      </c>
      <c r="L47" s="424" t="s">
        <v>56</v>
      </c>
      <c r="M47" s="425"/>
      <c r="N47" s="424"/>
    </row>
    <row r="48" spans="1:14" s="11" customFormat="1" x14ac:dyDescent="0.35">
      <c r="A48" s="132">
        <v>45548</v>
      </c>
      <c r="B48" s="133" t="s">
        <v>162</v>
      </c>
      <c r="C48" s="133" t="s">
        <v>47</v>
      </c>
      <c r="D48" s="134" t="s">
        <v>14</v>
      </c>
      <c r="E48" s="122"/>
      <c r="F48" s="126">
        <v>150000</v>
      </c>
      <c r="G48" s="118">
        <f t="shared" si="0"/>
        <v>9704976</v>
      </c>
      <c r="H48" s="423" t="s">
        <v>41</v>
      </c>
      <c r="I48" s="424" t="s">
        <v>18</v>
      </c>
      <c r="J48" s="685" t="s">
        <v>607</v>
      </c>
      <c r="K48" s="779" t="s">
        <v>179</v>
      </c>
      <c r="L48" s="424" t="s">
        <v>56</v>
      </c>
      <c r="M48" s="425"/>
      <c r="N48" s="424"/>
    </row>
    <row r="49" spans="1:14" s="11" customFormat="1" x14ac:dyDescent="0.35">
      <c r="A49" s="358">
        <v>45549</v>
      </c>
      <c r="B49" s="133" t="s">
        <v>109</v>
      </c>
      <c r="C49" s="133" t="s">
        <v>47</v>
      </c>
      <c r="D49" s="134" t="s">
        <v>119</v>
      </c>
      <c r="E49" s="118">
        <v>583000</v>
      </c>
      <c r="F49" s="126"/>
      <c r="G49" s="118">
        <f t="shared" si="0"/>
        <v>9121976</v>
      </c>
      <c r="H49" s="423" t="s">
        <v>125</v>
      </c>
      <c r="I49" s="424" t="s">
        <v>18</v>
      </c>
      <c r="J49" s="685" t="s">
        <v>376</v>
      </c>
      <c r="K49" s="779" t="s">
        <v>179</v>
      </c>
      <c r="L49" s="424" t="s">
        <v>56</v>
      </c>
      <c r="M49" s="425"/>
      <c r="N49" s="424"/>
    </row>
    <row r="50" spans="1:14" s="11" customFormat="1" x14ac:dyDescent="0.35">
      <c r="A50" s="358">
        <v>45549</v>
      </c>
      <c r="B50" s="133" t="s">
        <v>109</v>
      </c>
      <c r="C50" s="133" t="s">
        <v>47</v>
      </c>
      <c r="D50" s="134" t="s">
        <v>14</v>
      </c>
      <c r="E50" s="122">
        <v>60000</v>
      </c>
      <c r="F50" s="126"/>
      <c r="G50" s="118">
        <f t="shared" si="0"/>
        <v>9061976</v>
      </c>
      <c r="H50" s="423" t="s">
        <v>41</v>
      </c>
      <c r="I50" s="424" t="s">
        <v>18</v>
      </c>
      <c r="J50" s="685" t="s">
        <v>619</v>
      </c>
      <c r="K50" s="779" t="s">
        <v>179</v>
      </c>
      <c r="L50" s="424" t="s">
        <v>56</v>
      </c>
      <c r="M50" s="425"/>
      <c r="N50" s="424"/>
    </row>
    <row r="51" spans="1:14" s="11" customFormat="1" x14ac:dyDescent="0.35">
      <c r="A51" s="358">
        <v>45549</v>
      </c>
      <c r="B51" s="133" t="s">
        <v>109</v>
      </c>
      <c r="C51" s="133" t="s">
        <v>47</v>
      </c>
      <c r="D51" s="134" t="s">
        <v>14</v>
      </c>
      <c r="E51" s="122">
        <v>93500</v>
      </c>
      <c r="F51" s="126"/>
      <c r="G51" s="118">
        <f t="shared" si="0"/>
        <v>8968476</v>
      </c>
      <c r="H51" s="423" t="s">
        <v>41</v>
      </c>
      <c r="I51" s="424" t="s">
        <v>18</v>
      </c>
      <c r="J51" s="685" t="s">
        <v>623</v>
      </c>
      <c r="K51" s="779" t="s">
        <v>179</v>
      </c>
      <c r="L51" s="424" t="s">
        <v>56</v>
      </c>
      <c r="M51" s="425"/>
      <c r="N51" s="424"/>
    </row>
    <row r="52" spans="1:14" s="11" customFormat="1" x14ac:dyDescent="0.35">
      <c r="A52" s="132">
        <v>45551</v>
      </c>
      <c r="B52" s="133" t="s">
        <v>109</v>
      </c>
      <c r="C52" s="133" t="s">
        <v>47</v>
      </c>
      <c r="D52" s="134" t="s">
        <v>110</v>
      </c>
      <c r="E52" s="122">
        <v>80000</v>
      </c>
      <c r="F52" s="126"/>
      <c r="G52" s="118">
        <f t="shared" si="0"/>
        <v>8888476</v>
      </c>
      <c r="H52" s="423" t="s">
        <v>174</v>
      </c>
      <c r="I52" s="424" t="s">
        <v>18</v>
      </c>
      <c r="J52" s="293" t="s">
        <v>349</v>
      </c>
      <c r="K52" s="779" t="s">
        <v>179</v>
      </c>
      <c r="L52" s="424" t="s">
        <v>56</v>
      </c>
      <c r="M52" s="425"/>
      <c r="N52" s="424"/>
    </row>
    <row r="53" spans="1:14" s="11" customFormat="1" x14ac:dyDescent="0.35">
      <c r="A53" s="132">
        <v>45551</v>
      </c>
      <c r="B53" s="133" t="s">
        <v>109</v>
      </c>
      <c r="C53" s="133" t="s">
        <v>47</v>
      </c>
      <c r="D53" s="134" t="s">
        <v>14</v>
      </c>
      <c r="E53" s="122">
        <v>22000</v>
      </c>
      <c r="F53" s="126"/>
      <c r="G53" s="118">
        <f t="shared" si="0"/>
        <v>8866476</v>
      </c>
      <c r="H53" s="423" t="s">
        <v>41</v>
      </c>
      <c r="I53" s="424" t="s">
        <v>18</v>
      </c>
      <c r="J53" s="685" t="s">
        <v>368</v>
      </c>
      <c r="K53" s="779" t="s">
        <v>179</v>
      </c>
      <c r="L53" s="424" t="s">
        <v>56</v>
      </c>
      <c r="M53" s="425"/>
      <c r="N53" s="424"/>
    </row>
    <row r="54" spans="1:14" s="11" customFormat="1" x14ac:dyDescent="0.35">
      <c r="A54" s="132">
        <v>45552</v>
      </c>
      <c r="B54" s="133" t="s">
        <v>109</v>
      </c>
      <c r="C54" s="133" t="s">
        <v>47</v>
      </c>
      <c r="D54" s="134" t="s">
        <v>110</v>
      </c>
      <c r="E54" s="122">
        <v>70000</v>
      </c>
      <c r="F54" s="126"/>
      <c r="G54" s="118">
        <f t="shared" si="0"/>
        <v>8796476</v>
      </c>
      <c r="H54" s="423" t="s">
        <v>174</v>
      </c>
      <c r="I54" s="424" t="s">
        <v>18</v>
      </c>
      <c r="J54" s="293" t="s">
        <v>349</v>
      </c>
      <c r="K54" s="779" t="s">
        <v>179</v>
      </c>
      <c r="L54" s="424" t="s">
        <v>56</v>
      </c>
      <c r="M54" s="425"/>
      <c r="N54" s="424"/>
    </row>
    <row r="55" spans="1:14" s="11" customFormat="1" x14ac:dyDescent="0.35">
      <c r="A55" s="132">
        <v>45552</v>
      </c>
      <c r="B55" s="133" t="s">
        <v>109</v>
      </c>
      <c r="C55" s="133" t="s">
        <v>47</v>
      </c>
      <c r="D55" s="134" t="s">
        <v>14</v>
      </c>
      <c r="E55" s="122">
        <v>140000</v>
      </c>
      <c r="F55" s="126"/>
      <c r="G55" s="118">
        <f t="shared" si="0"/>
        <v>8656476</v>
      </c>
      <c r="H55" s="423" t="s">
        <v>62</v>
      </c>
      <c r="I55" s="424" t="s">
        <v>18</v>
      </c>
      <c r="J55" s="685" t="s">
        <v>369</v>
      </c>
      <c r="K55" s="779" t="s">
        <v>179</v>
      </c>
      <c r="L55" s="424" t="s">
        <v>56</v>
      </c>
      <c r="M55" s="425"/>
      <c r="N55" s="424"/>
    </row>
    <row r="56" spans="1:14" s="11" customFormat="1" x14ac:dyDescent="0.35">
      <c r="A56" s="132">
        <v>45552</v>
      </c>
      <c r="B56" s="133" t="s">
        <v>109</v>
      </c>
      <c r="C56" s="133" t="s">
        <v>47</v>
      </c>
      <c r="D56" s="134" t="s">
        <v>14</v>
      </c>
      <c r="E56" s="122">
        <v>200000</v>
      </c>
      <c r="F56" s="126"/>
      <c r="G56" s="118">
        <f t="shared" si="0"/>
        <v>8456476</v>
      </c>
      <c r="H56" s="423" t="s">
        <v>41</v>
      </c>
      <c r="I56" s="424" t="s">
        <v>18</v>
      </c>
      <c r="J56" s="685" t="s">
        <v>641</v>
      </c>
      <c r="K56" s="779" t="s">
        <v>179</v>
      </c>
      <c r="L56" s="424" t="s">
        <v>56</v>
      </c>
      <c r="M56" s="425"/>
      <c r="N56" s="424"/>
    </row>
    <row r="57" spans="1:14" s="11" customFormat="1" x14ac:dyDescent="0.35">
      <c r="A57" s="358">
        <v>45552</v>
      </c>
      <c r="B57" s="133" t="s">
        <v>109</v>
      </c>
      <c r="C57" s="133" t="s">
        <v>47</v>
      </c>
      <c r="D57" s="134" t="s">
        <v>14</v>
      </c>
      <c r="E57" s="122">
        <v>50000</v>
      </c>
      <c r="F57" s="126"/>
      <c r="G57" s="118">
        <f t="shared" si="0"/>
        <v>8406476</v>
      </c>
      <c r="H57" s="423" t="s">
        <v>41</v>
      </c>
      <c r="I57" s="424" t="s">
        <v>18</v>
      </c>
      <c r="J57" s="685" t="s">
        <v>642</v>
      </c>
      <c r="K57" s="779" t="s">
        <v>179</v>
      </c>
      <c r="L57" s="424" t="s">
        <v>56</v>
      </c>
      <c r="M57" s="425"/>
      <c r="N57" s="424"/>
    </row>
    <row r="58" spans="1:14" s="11" customFormat="1" x14ac:dyDescent="0.35">
      <c r="A58" s="358">
        <v>45552</v>
      </c>
      <c r="B58" s="133" t="s">
        <v>109</v>
      </c>
      <c r="C58" s="133" t="s">
        <v>47</v>
      </c>
      <c r="D58" s="134" t="s">
        <v>110</v>
      </c>
      <c r="E58" s="122">
        <v>50000</v>
      </c>
      <c r="F58" s="126"/>
      <c r="G58" s="118">
        <f t="shared" si="0"/>
        <v>8356476</v>
      </c>
      <c r="H58" s="423" t="s">
        <v>186</v>
      </c>
      <c r="I58" s="424" t="s">
        <v>18</v>
      </c>
      <c r="J58" s="685" t="s">
        <v>372</v>
      </c>
      <c r="K58" s="779" t="s">
        <v>179</v>
      </c>
      <c r="L58" s="424" t="s">
        <v>56</v>
      </c>
      <c r="M58" s="425"/>
      <c r="N58" s="424"/>
    </row>
    <row r="59" spans="1:14" s="11" customFormat="1" x14ac:dyDescent="0.35">
      <c r="A59" s="358">
        <v>45552</v>
      </c>
      <c r="B59" s="133" t="s">
        <v>162</v>
      </c>
      <c r="C59" s="133" t="s">
        <v>47</v>
      </c>
      <c r="D59" s="134" t="s">
        <v>14</v>
      </c>
      <c r="E59" s="122"/>
      <c r="F59" s="126">
        <v>36000</v>
      </c>
      <c r="G59" s="118">
        <f t="shared" si="0"/>
        <v>8392476</v>
      </c>
      <c r="H59" s="423" t="s">
        <v>41</v>
      </c>
      <c r="I59" s="424" t="s">
        <v>18</v>
      </c>
      <c r="J59" s="685" t="s">
        <v>370</v>
      </c>
      <c r="K59" s="779" t="s">
        <v>179</v>
      </c>
      <c r="L59" s="424" t="s">
        <v>56</v>
      </c>
      <c r="M59" s="425"/>
      <c r="N59" s="424"/>
    </row>
    <row r="60" spans="1:14" s="11" customFormat="1" x14ac:dyDescent="0.35">
      <c r="A60" s="358">
        <v>45553</v>
      </c>
      <c r="B60" s="133" t="s">
        <v>109</v>
      </c>
      <c r="C60" s="133" t="s">
        <v>47</v>
      </c>
      <c r="D60" s="134" t="s">
        <v>119</v>
      </c>
      <c r="E60" s="783">
        <v>347000</v>
      </c>
      <c r="F60" s="126"/>
      <c r="G60" s="118">
        <f t="shared" si="0"/>
        <v>8045476</v>
      </c>
      <c r="H60" s="423" t="s">
        <v>125</v>
      </c>
      <c r="I60" s="424" t="s">
        <v>18</v>
      </c>
      <c r="J60" s="293" t="s">
        <v>423</v>
      </c>
      <c r="K60" s="779" t="s">
        <v>179</v>
      </c>
      <c r="L60" s="424" t="s">
        <v>56</v>
      </c>
      <c r="M60" s="425"/>
      <c r="N60" s="424"/>
    </row>
    <row r="61" spans="1:14" s="11" customFormat="1" x14ac:dyDescent="0.35">
      <c r="A61" s="358">
        <v>45553</v>
      </c>
      <c r="B61" s="133" t="s">
        <v>109</v>
      </c>
      <c r="C61" s="133" t="s">
        <v>47</v>
      </c>
      <c r="D61" s="134" t="s">
        <v>110</v>
      </c>
      <c r="E61" s="122">
        <v>90000</v>
      </c>
      <c r="F61" s="126"/>
      <c r="G61" s="118">
        <f t="shared" si="0"/>
        <v>7955476</v>
      </c>
      <c r="H61" s="423" t="s">
        <v>174</v>
      </c>
      <c r="I61" s="424" t="s">
        <v>18</v>
      </c>
      <c r="J61" s="14" t="s">
        <v>359</v>
      </c>
      <c r="K61" s="779" t="s">
        <v>179</v>
      </c>
      <c r="L61" s="424" t="s">
        <v>56</v>
      </c>
      <c r="M61" s="425"/>
      <c r="N61" s="424"/>
    </row>
    <row r="62" spans="1:14" s="11" customFormat="1" x14ac:dyDescent="0.35">
      <c r="A62" s="358">
        <v>45553</v>
      </c>
      <c r="B62" s="133" t="s">
        <v>109</v>
      </c>
      <c r="C62" s="133" t="s">
        <v>47</v>
      </c>
      <c r="D62" s="134" t="s">
        <v>119</v>
      </c>
      <c r="E62" s="338">
        <v>59000</v>
      </c>
      <c r="F62" s="126"/>
      <c r="G62" s="118">
        <f t="shared" si="0"/>
        <v>7896476</v>
      </c>
      <c r="H62" s="423" t="s">
        <v>151</v>
      </c>
      <c r="I62" s="424" t="s">
        <v>18</v>
      </c>
      <c r="J62" s="293" t="s">
        <v>296</v>
      </c>
      <c r="K62" s="779" t="s">
        <v>179</v>
      </c>
      <c r="L62" s="424" t="s">
        <v>56</v>
      </c>
      <c r="M62" s="425"/>
      <c r="N62" s="424"/>
    </row>
    <row r="63" spans="1:14" s="11" customFormat="1" x14ac:dyDescent="0.35">
      <c r="A63" s="358">
        <v>45554</v>
      </c>
      <c r="B63" s="133" t="s">
        <v>109</v>
      </c>
      <c r="C63" s="133" t="s">
        <v>47</v>
      </c>
      <c r="D63" s="134" t="s">
        <v>14</v>
      </c>
      <c r="E63" s="122">
        <v>170000</v>
      </c>
      <c r="F63" s="126"/>
      <c r="G63" s="118">
        <f t="shared" si="0"/>
        <v>7726476</v>
      </c>
      <c r="H63" s="423" t="s">
        <v>41</v>
      </c>
      <c r="I63" s="424" t="s">
        <v>18</v>
      </c>
      <c r="J63" s="685" t="s">
        <v>409</v>
      </c>
      <c r="K63" s="779" t="s">
        <v>179</v>
      </c>
      <c r="L63" s="424" t="s">
        <v>56</v>
      </c>
      <c r="M63" s="425"/>
      <c r="N63" s="424"/>
    </row>
    <row r="64" spans="1:14" s="11" customFormat="1" ht="18" customHeight="1" x14ac:dyDescent="0.35">
      <c r="A64" s="358">
        <v>45554</v>
      </c>
      <c r="B64" s="133" t="s">
        <v>109</v>
      </c>
      <c r="C64" s="133" t="s">
        <v>47</v>
      </c>
      <c r="D64" s="134" t="s">
        <v>110</v>
      </c>
      <c r="E64" s="122">
        <v>100000</v>
      </c>
      <c r="F64" s="126"/>
      <c r="G64" s="118">
        <f t="shared" si="0"/>
        <v>7626476</v>
      </c>
      <c r="H64" s="423" t="s">
        <v>186</v>
      </c>
      <c r="I64" s="424" t="s">
        <v>18</v>
      </c>
      <c r="J64" s="293" t="s">
        <v>391</v>
      </c>
      <c r="K64" s="779" t="s">
        <v>179</v>
      </c>
      <c r="L64" s="424" t="s">
        <v>56</v>
      </c>
      <c r="M64" s="425"/>
      <c r="N64" s="424"/>
    </row>
    <row r="65" spans="1:14" s="11" customFormat="1" ht="18" customHeight="1" x14ac:dyDescent="0.35">
      <c r="A65" s="358">
        <v>45554</v>
      </c>
      <c r="B65" s="133" t="s">
        <v>109</v>
      </c>
      <c r="C65" s="133" t="s">
        <v>47</v>
      </c>
      <c r="D65" s="134" t="s">
        <v>110</v>
      </c>
      <c r="E65" s="118">
        <v>65000</v>
      </c>
      <c r="F65" s="126"/>
      <c r="G65" s="118">
        <f t="shared" si="0"/>
        <v>7561476</v>
      </c>
      <c r="H65" s="423" t="s">
        <v>174</v>
      </c>
      <c r="I65" s="424" t="s">
        <v>18</v>
      </c>
      <c r="J65" s="14" t="s">
        <v>392</v>
      </c>
      <c r="K65" s="779" t="s">
        <v>179</v>
      </c>
      <c r="L65" s="424" t="s">
        <v>56</v>
      </c>
      <c r="M65" s="425"/>
      <c r="N65" s="424"/>
    </row>
    <row r="66" spans="1:14" s="11" customFormat="1" ht="18" customHeight="1" x14ac:dyDescent="0.35">
      <c r="A66" s="358">
        <v>45554</v>
      </c>
      <c r="B66" s="133" t="s">
        <v>109</v>
      </c>
      <c r="C66" s="133" t="s">
        <v>47</v>
      </c>
      <c r="D66" s="134" t="s">
        <v>119</v>
      </c>
      <c r="E66" s="122">
        <v>222000</v>
      </c>
      <c r="F66" s="126"/>
      <c r="G66" s="118">
        <f t="shared" si="0"/>
        <v>7339476</v>
      </c>
      <c r="H66" s="423" t="s">
        <v>151</v>
      </c>
      <c r="I66" s="424" t="s">
        <v>18</v>
      </c>
      <c r="J66" s="293" t="s">
        <v>394</v>
      </c>
      <c r="K66" s="779" t="s">
        <v>179</v>
      </c>
      <c r="L66" s="424" t="s">
        <v>56</v>
      </c>
      <c r="M66" s="425"/>
      <c r="N66" s="424"/>
    </row>
    <row r="67" spans="1:14" s="11" customFormat="1" ht="18" customHeight="1" x14ac:dyDescent="0.35">
      <c r="A67" s="358">
        <v>45554</v>
      </c>
      <c r="B67" s="133" t="s">
        <v>109</v>
      </c>
      <c r="C67" s="133" t="s">
        <v>47</v>
      </c>
      <c r="D67" s="134" t="s">
        <v>119</v>
      </c>
      <c r="E67" s="118">
        <v>55000</v>
      </c>
      <c r="F67" s="126"/>
      <c r="G67" s="118">
        <f t="shared" si="0"/>
        <v>7284476</v>
      </c>
      <c r="H67" s="423" t="s">
        <v>151</v>
      </c>
      <c r="I67" s="424" t="s">
        <v>18</v>
      </c>
      <c r="J67" s="293" t="s">
        <v>657</v>
      </c>
      <c r="K67" s="779" t="s">
        <v>179</v>
      </c>
      <c r="L67" s="424" t="s">
        <v>56</v>
      </c>
      <c r="M67" s="425"/>
      <c r="N67" s="424"/>
    </row>
    <row r="68" spans="1:14" s="11" customFormat="1" ht="18" customHeight="1" x14ac:dyDescent="0.35">
      <c r="A68" s="358">
        <v>45554</v>
      </c>
      <c r="B68" s="133" t="s">
        <v>109</v>
      </c>
      <c r="C68" s="133" t="s">
        <v>47</v>
      </c>
      <c r="D68" s="134" t="s">
        <v>119</v>
      </c>
      <c r="E68" s="118">
        <v>180000</v>
      </c>
      <c r="F68" s="126"/>
      <c r="G68" s="118">
        <f t="shared" si="0"/>
        <v>7104476</v>
      </c>
      <c r="H68" s="423" t="s">
        <v>151</v>
      </c>
      <c r="I68" s="424" t="s">
        <v>18</v>
      </c>
      <c r="J68" s="293" t="s">
        <v>660</v>
      </c>
      <c r="K68" s="779" t="s">
        <v>179</v>
      </c>
      <c r="L68" s="424" t="s">
        <v>56</v>
      </c>
      <c r="M68" s="425"/>
      <c r="N68" s="424"/>
    </row>
    <row r="69" spans="1:14" s="11" customFormat="1" ht="18" customHeight="1" x14ac:dyDescent="0.35">
      <c r="A69" s="358">
        <v>45555</v>
      </c>
      <c r="B69" s="133" t="s">
        <v>109</v>
      </c>
      <c r="C69" s="133" t="s">
        <v>47</v>
      </c>
      <c r="D69" s="134" t="s">
        <v>110</v>
      </c>
      <c r="E69" s="122">
        <v>30000</v>
      </c>
      <c r="F69" s="126"/>
      <c r="G69" s="118">
        <f t="shared" si="0"/>
        <v>7074476</v>
      </c>
      <c r="H69" s="423" t="s">
        <v>174</v>
      </c>
      <c r="I69" s="424" t="s">
        <v>18</v>
      </c>
      <c r="J69" s="14" t="s">
        <v>396</v>
      </c>
      <c r="K69" s="779" t="s">
        <v>179</v>
      </c>
      <c r="L69" s="424" t="s">
        <v>56</v>
      </c>
      <c r="M69" s="425"/>
      <c r="N69" s="424"/>
    </row>
    <row r="70" spans="1:14" s="11" customFormat="1" ht="18" customHeight="1" x14ac:dyDescent="0.35">
      <c r="A70" s="358">
        <v>45555</v>
      </c>
      <c r="B70" s="133" t="s">
        <v>109</v>
      </c>
      <c r="C70" s="133" t="s">
        <v>47</v>
      </c>
      <c r="D70" s="134" t="s">
        <v>110</v>
      </c>
      <c r="E70" s="122">
        <v>50000</v>
      </c>
      <c r="F70" s="126"/>
      <c r="G70" s="118">
        <f t="shared" si="0"/>
        <v>7024476</v>
      </c>
      <c r="H70" s="423" t="s">
        <v>186</v>
      </c>
      <c r="I70" s="424" t="s">
        <v>18</v>
      </c>
      <c r="J70" s="293" t="s">
        <v>397</v>
      </c>
      <c r="K70" s="779" t="s">
        <v>179</v>
      </c>
      <c r="L70" s="424" t="s">
        <v>56</v>
      </c>
      <c r="M70" s="425"/>
      <c r="N70" s="424"/>
    </row>
    <row r="71" spans="1:14" s="11" customFormat="1" ht="18" customHeight="1" x14ac:dyDescent="0.35">
      <c r="A71" s="358">
        <v>45555</v>
      </c>
      <c r="B71" s="133" t="s">
        <v>109</v>
      </c>
      <c r="C71" s="133" t="s">
        <v>47</v>
      </c>
      <c r="D71" s="134" t="s">
        <v>14</v>
      </c>
      <c r="E71" s="122">
        <v>30000</v>
      </c>
      <c r="F71" s="126"/>
      <c r="G71" s="118">
        <f t="shared" si="0"/>
        <v>6994476</v>
      </c>
      <c r="H71" s="423" t="s">
        <v>41</v>
      </c>
      <c r="I71" s="424" t="s">
        <v>18</v>
      </c>
      <c r="J71" s="685" t="s">
        <v>428</v>
      </c>
      <c r="K71" s="779" t="s">
        <v>179</v>
      </c>
      <c r="L71" s="424" t="s">
        <v>56</v>
      </c>
      <c r="M71" s="425"/>
      <c r="N71" s="424"/>
    </row>
    <row r="72" spans="1:14" s="11" customFormat="1" ht="18" customHeight="1" x14ac:dyDescent="0.35">
      <c r="A72" s="358">
        <v>45555</v>
      </c>
      <c r="B72" s="133" t="s">
        <v>162</v>
      </c>
      <c r="C72" s="133" t="s">
        <v>47</v>
      </c>
      <c r="D72" s="134" t="s">
        <v>14</v>
      </c>
      <c r="E72" s="122"/>
      <c r="F72" s="126">
        <v>20000</v>
      </c>
      <c r="G72" s="118">
        <f t="shared" si="0"/>
        <v>7014476</v>
      </c>
      <c r="H72" s="423" t="s">
        <v>41</v>
      </c>
      <c r="I72" s="424" t="s">
        <v>18</v>
      </c>
      <c r="J72" s="685" t="s">
        <v>399</v>
      </c>
      <c r="K72" s="779" t="s">
        <v>179</v>
      </c>
      <c r="L72" s="424" t="s">
        <v>56</v>
      </c>
      <c r="M72" s="425"/>
      <c r="N72" s="424"/>
    </row>
    <row r="73" spans="1:14" s="11" customFormat="1" ht="18" customHeight="1" x14ac:dyDescent="0.35">
      <c r="A73" s="358">
        <v>45556</v>
      </c>
      <c r="B73" s="133" t="s">
        <v>109</v>
      </c>
      <c r="C73" s="133" t="s">
        <v>47</v>
      </c>
      <c r="D73" s="134" t="s">
        <v>110</v>
      </c>
      <c r="E73" s="122">
        <v>30000</v>
      </c>
      <c r="F73" s="126"/>
      <c r="G73" s="118">
        <f t="shared" si="0"/>
        <v>6984476</v>
      </c>
      <c r="H73" s="423" t="s">
        <v>174</v>
      </c>
      <c r="I73" s="424" t="s">
        <v>18</v>
      </c>
      <c r="J73" s="14" t="s">
        <v>406</v>
      </c>
      <c r="K73" s="779" t="s">
        <v>179</v>
      </c>
      <c r="L73" s="424" t="s">
        <v>56</v>
      </c>
      <c r="M73" s="425"/>
      <c r="N73" s="424"/>
    </row>
    <row r="74" spans="1:14" s="11" customFormat="1" ht="18" customHeight="1" x14ac:dyDescent="0.35">
      <c r="A74" s="358">
        <v>45556</v>
      </c>
      <c r="B74" s="133" t="s">
        <v>109</v>
      </c>
      <c r="C74" s="133" t="s">
        <v>47</v>
      </c>
      <c r="D74" s="134" t="s">
        <v>110</v>
      </c>
      <c r="E74" s="122">
        <v>50000</v>
      </c>
      <c r="F74" s="126"/>
      <c r="G74" s="118">
        <f t="shared" si="0"/>
        <v>6934476</v>
      </c>
      <c r="H74" s="423" t="s">
        <v>186</v>
      </c>
      <c r="I74" s="424" t="s">
        <v>18</v>
      </c>
      <c r="J74" s="293" t="s">
        <v>407</v>
      </c>
      <c r="K74" s="779" t="s">
        <v>179</v>
      </c>
      <c r="L74" s="424" t="s">
        <v>56</v>
      </c>
      <c r="M74" s="425"/>
      <c r="N74" s="424"/>
    </row>
    <row r="75" spans="1:14" s="11" customFormat="1" ht="18" customHeight="1" x14ac:dyDescent="0.35">
      <c r="A75" s="358">
        <v>45556</v>
      </c>
      <c r="B75" s="133" t="s">
        <v>109</v>
      </c>
      <c r="C75" s="133" t="s">
        <v>47</v>
      </c>
      <c r="D75" s="134" t="s">
        <v>110</v>
      </c>
      <c r="E75" s="122">
        <v>75000</v>
      </c>
      <c r="F75" s="126"/>
      <c r="G75" s="118">
        <f t="shared" si="0"/>
        <v>6859476</v>
      </c>
      <c r="H75" s="423" t="s">
        <v>41</v>
      </c>
      <c r="I75" s="424" t="s">
        <v>18</v>
      </c>
      <c r="J75" s="293" t="s">
        <v>435</v>
      </c>
      <c r="K75" s="779" t="s">
        <v>179</v>
      </c>
      <c r="L75" s="424" t="s">
        <v>56</v>
      </c>
      <c r="M75" s="425"/>
      <c r="N75" s="424"/>
    </row>
    <row r="76" spans="1:14" s="11" customFormat="1" ht="18" customHeight="1" x14ac:dyDescent="0.35">
      <c r="A76" s="358">
        <v>45558</v>
      </c>
      <c r="B76" s="133" t="s">
        <v>109</v>
      </c>
      <c r="C76" s="133" t="s">
        <v>47</v>
      </c>
      <c r="D76" s="134" t="s">
        <v>110</v>
      </c>
      <c r="E76" s="122">
        <v>50000</v>
      </c>
      <c r="F76" s="126"/>
      <c r="G76" s="118">
        <f t="shared" si="0"/>
        <v>6809476</v>
      </c>
      <c r="H76" s="423" t="s">
        <v>174</v>
      </c>
      <c r="I76" s="424" t="s">
        <v>18</v>
      </c>
      <c r="J76" s="14" t="s">
        <v>410</v>
      </c>
      <c r="K76" s="779" t="s">
        <v>179</v>
      </c>
      <c r="L76" s="424" t="s">
        <v>56</v>
      </c>
      <c r="M76" s="570"/>
      <c r="N76" s="424"/>
    </row>
    <row r="77" spans="1:14" s="11" customFormat="1" ht="18" customHeight="1" x14ac:dyDescent="0.35">
      <c r="A77" s="358">
        <v>45558</v>
      </c>
      <c r="B77" s="133" t="s">
        <v>109</v>
      </c>
      <c r="C77" s="133" t="s">
        <v>47</v>
      </c>
      <c r="D77" s="134" t="s">
        <v>110</v>
      </c>
      <c r="E77" s="122">
        <v>80000</v>
      </c>
      <c r="F77" s="126"/>
      <c r="G77" s="118">
        <f t="shared" si="0"/>
        <v>6729476</v>
      </c>
      <c r="H77" s="423" t="s">
        <v>186</v>
      </c>
      <c r="I77" s="424" t="s">
        <v>18</v>
      </c>
      <c r="J77" s="293" t="s">
        <v>412</v>
      </c>
      <c r="K77" s="779" t="s">
        <v>179</v>
      </c>
      <c r="L77" s="424" t="s">
        <v>56</v>
      </c>
      <c r="M77" s="570"/>
      <c r="N77" s="424"/>
    </row>
    <row r="78" spans="1:14" s="11" customFormat="1" x14ac:dyDescent="0.35">
      <c r="A78" s="358">
        <v>45558</v>
      </c>
      <c r="B78" s="133" t="s">
        <v>109</v>
      </c>
      <c r="C78" s="133" t="s">
        <v>47</v>
      </c>
      <c r="D78" s="134" t="s">
        <v>110</v>
      </c>
      <c r="E78" s="122">
        <v>40000</v>
      </c>
      <c r="F78" s="126"/>
      <c r="G78" s="118">
        <f t="shared" si="0"/>
        <v>6689476</v>
      </c>
      <c r="H78" s="423" t="s">
        <v>187</v>
      </c>
      <c r="I78" s="424" t="s">
        <v>18</v>
      </c>
      <c r="J78" s="293" t="s">
        <v>422</v>
      </c>
      <c r="K78" s="779" t="s">
        <v>179</v>
      </c>
      <c r="L78" s="424" t="s">
        <v>56</v>
      </c>
      <c r="M78" s="425"/>
      <c r="N78" s="424"/>
    </row>
    <row r="79" spans="1:14" s="11" customFormat="1" x14ac:dyDescent="0.35">
      <c r="A79" s="358">
        <v>45558</v>
      </c>
      <c r="B79" s="133" t="s">
        <v>109</v>
      </c>
      <c r="C79" s="133" t="s">
        <v>47</v>
      </c>
      <c r="D79" s="134" t="s">
        <v>119</v>
      </c>
      <c r="E79" s="122">
        <v>60000</v>
      </c>
      <c r="F79" s="126"/>
      <c r="G79" s="118">
        <f t="shared" si="0"/>
        <v>6629476</v>
      </c>
      <c r="H79" s="423" t="s">
        <v>125</v>
      </c>
      <c r="I79" s="424" t="s">
        <v>18</v>
      </c>
      <c r="J79" s="293" t="s">
        <v>440</v>
      </c>
      <c r="K79" s="779" t="s">
        <v>179</v>
      </c>
      <c r="L79" s="424" t="s">
        <v>56</v>
      </c>
      <c r="M79" s="425"/>
      <c r="N79" s="424"/>
    </row>
    <row r="80" spans="1:14" s="11" customFormat="1" x14ac:dyDescent="0.35">
      <c r="A80" s="358">
        <v>45558</v>
      </c>
      <c r="B80" s="133" t="s">
        <v>109</v>
      </c>
      <c r="C80" s="133" t="s">
        <v>47</v>
      </c>
      <c r="D80" s="134" t="s">
        <v>14</v>
      </c>
      <c r="E80" s="122">
        <v>210000</v>
      </c>
      <c r="F80" s="126"/>
      <c r="G80" s="118">
        <f t="shared" si="0"/>
        <v>6419476</v>
      </c>
      <c r="H80" s="423" t="s">
        <v>62</v>
      </c>
      <c r="I80" s="424" t="s">
        <v>18</v>
      </c>
      <c r="J80" s="293" t="s">
        <v>436</v>
      </c>
      <c r="K80" s="779" t="s">
        <v>179</v>
      </c>
      <c r="L80" s="424" t="s">
        <v>56</v>
      </c>
      <c r="M80" s="425"/>
      <c r="N80" s="424"/>
    </row>
    <row r="81" spans="1:14" s="11" customFormat="1" x14ac:dyDescent="0.35">
      <c r="A81" s="358">
        <v>45558</v>
      </c>
      <c r="B81" s="133" t="s">
        <v>109</v>
      </c>
      <c r="C81" s="133" t="s">
        <v>47</v>
      </c>
      <c r="D81" s="134" t="s">
        <v>14</v>
      </c>
      <c r="E81" s="122">
        <v>200000</v>
      </c>
      <c r="F81" s="126"/>
      <c r="G81" s="118">
        <f t="shared" si="0"/>
        <v>6219476</v>
      </c>
      <c r="H81" s="423" t="s">
        <v>41</v>
      </c>
      <c r="I81" s="424" t="s">
        <v>18</v>
      </c>
      <c r="J81" s="685" t="s">
        <v>680</v>
      </c>
      <c r="K81" s="779" t="s">
        <v>179</v>
      </c>
      <c r="L81" s="424" t="s">
        <v>56</v>
      </c>
      <c r="M81" s="425"/>
      <c r="N81" s="424"/>
    </row>
    <row r="82" spans="1:14" s="11" customFormat="1" x14ac:dyDescent="0.35">
      <c r="A82" s="358">
        <v>45558</v>
      </c>
      <c r="B82" s="133" t="s">
        <v>109</v>
      </c>
      <c r="C82" s="133" t="s">
        <v>47</v>
      </c>
      <c r="D82" s="134" t="s">
        <v>14</v>
      </c>
      <c r="E82" s="122">
        <v>97000</v>
      </c>
      <c r="F82" s="126"/>
      <c r="G82" s="118">
        <f t="shared" si="0"/>
        <v>6122476</v>
      </c>
      <c r="H82" s="423" t="s">
        <v>41</v>
      </c>
      <c r="I82" s="424" t="s">
        <v>18</v>
      </c>
      <c r="J82" s="685" t="s">
        <v>509</v>
      </c>
      <c r="K82" s="779" t="s">
        <v>179</v>
      </c>
      <c r="L82" s="424" t="s">
        <v>56</v>
      </c>
      <c r="M82" s="425"/>
      <c r="N82" s="424"/>
    </row>
    <row r="83" spans="1:14" s="11" customFormat="1" x14ac:dyDescent="0.35">
      <c r="A83" s="358">
        <v>45558</v>
      </c>
      <c r="B83" s="133" t="s">
        <v>109</v>
      </c>
      <c r="C83" s="133" t="s">
        <v>47</v>
      </c>
      <c r="D83" s="134" t="s">
        <v>14</v>
      </c>
      <c r="E83" s="122">
        <v>160000</v>
      </c>
      <c r="F83" s="126"/>
      <c r="G83" s="118">
        <f t="shared" si="0"/>
        <v>5962476</v>
      </c>
      <c r="H83" s="423" t="s">
        <v>41</v>
      </c>
      <c r="I83" s="424" t="s">
        <v>18</v>
      </c>
      <c r="J83" s="685" t="s">
        <v>689</v>
      </c>
      <c r="K83" s="779" t="s">
        <v>179</v>
      </c>
      <c r="L83" s="424" t="s">
        <v>56</v>
      </c>
      <c r="M83" s="425"/>
      <c r="N83" s="424"/>
    </row>
    <row r="84" spans="1:14" s="11" customFormat="1" x14ac:dyDescent="0.35">
      <c r="A84" s="358">
        <v>45558</v>
      </c>
      <c r="B84" s="133" t="s">
        <v>109</v>
      </c>
      <c r="C84" s="133" t="s">
        <v>47</v>
      </c>
      <c r="D84" s="134" t="s">
        <v>14</v>
      </c>
      <c r="E84" s="118">
        <v>90000</v>
      </c>
      <c r="F84" s="126"/>
      <c r="G84" s="118">
        <f t="shared" si="0"/>
        <v>5872476</v>
      </c>
      <c r="H84" s="423" t="s">
        <v>41</v>
      </c>
      <c r="I84" s="424" t="s">
        <v>18</v>
      </c>
      <c r="J84" s="685" t="s">
        <v>690</v>
      </c>
      <c r="K84" s="779" t="s">
        <v>179</v>
      </c>
      <c r="L84" s="424" t="s">
        <v>56</v>
      </c>
      <c r="M84" s="425"/>
      <c r="N84" s="424"/>
    </row>
    <row r="85" spans="1:14" s="11" customFormat="1" x14ac:dyDescent="0.35">
      <c r="A85" s="358">
        <v>45558</v>
      </c>
      <c r="B85" s="133" t="s">
        <v>109</v>
      </c>
      <c r="C85" s="133" t="s">
        <v>47</v>
      </c>
      <c r="D85" s="134" t="s">
        <v>14</v>
      </c>
      <c r="E85" s="118">
        <v>319000</v>
      </c>
      <c r="F85" s="126"/>
      <c r="G85" s="118">
        <f t="shared" si="0"/>
        <v>5553476</v>
      </c>
      <c r="H85" s="423" t="s">
        <v>41</v>
      </c>
      <c r="I85" s="424" t="s">
        <v>18</v>
      </c>
      <c r="J85" s="685" t="s">
        <v>691</v>
      </c>
      <c r="K85" s="779" t="s">
        <v>179</v>
      </c>
      <c r="L85" s="424" t="s">
        <v>56</v>
      </c>
      <c r="M85" s="425"/>
      <c r="N85" s="424"/>
    </row>
    <row r="86" spans="1:14" s="11" customFormat="1" x14ac:dyDescent="0.35">
      <c r="A86" s="358">
        <v>45558</v>
      </c>
      <c r="B86" s="133" t="s">
        <v>162</v>
      </c>
      <c r="C86" s="133" t="s">
        <v>47</v>
      </c>
      <c r="D86" s="134" t="s">
        <v>14</v>
      </c>
      <c r="E86" s="118"/>
      <c r="F86" s="126">
        <v>20000</v>
      </c>
      <c r="G86" s="118">
        <f t="shared" si="0"/>
        <v>5573476</v>
      </c>
      <c r="H86" s="423" t="s">
        <v>41</v>
      </c>
      <c r="I86" s="424" t="s">
        <v>18</v>
      </c>
      <c r="J86" s="685" t="s">
        <v>509</v>
      </c>
      <c r="K86" s="779" t="s">
        <v>179</v>
      </c>
      <c r="L86" s="424"/>
      <c r="M86" s="425"/>
      <c r="N86" s="424"/>
    </row>
    <row r="87" spans="1:14" s="11" customFormat="1" x14ac:dyDescent="0.35">
      <c r="A87" s="358">
        <v>45559</v>
      </c>
      <c r="B87" s="133" t="s">
        <v>109</v>
      </c>
      <c r="C87" s="133" t="s">
        <v>47</v>
      </c>
      <c r="D87" s="134" t="s">
        <v>119</v>
      </c>
      <c r="E87" s="118">
        <v>49000</v>
      </c>
      <c r="F87" s="126"/>
      <c r="G87" s="118">
        <f t="shared" si="0"/>
        <v>5524476</v>
      </c>
      <c r="H87" s="423" t="s">
        <v>125</v>
      </c>
      <c r="I87" s="424" t="s">
        <v>18</v>
      </c>
      <c r="J87" s="293" t="s">
        <v>471</v>
      </c>
      <c r="K87" s="779" t="s">
        <v>179</v>
      </c>
      <c r="L87" s="424" t="s">
        <v>56</v>
      </c>
      <c r="M87" s="425"/>
      <c r="N87" s="424"/>
    </row>
    <row r="88" spans="1:14" s="11" customFormat="1" x14ac:dyDescent="0.35">
      <c r="A88" s="358">
        <v>45559</v>
      </c>
      <c r="B88" s="133" t="s">
        <v>109</v>
      </c>
      <c r="C88" s="133" t="s">
        <v>47</v>
      </c>
      <c r="D88" s="134" t="s">
        <v>14</v>
      </c>
      <c r="E88" s="118">
        <v>14000</v>
      </c>
      <c r="F88" s="126"/>
      <c r="G88" s="118">
        <f t="shared" si="0"/>
        <v>5510476</v>
      </c>
      <c r="H88" s="423" t="s">
        <v>41</v>
      </c>
      <c r="I88" s="424" t="s">
        <v>18</v>
      </c>
      <c r="J88" s="120" t="s">
        <v>529</v>
      </c>
      <c r="K88" s="779" t="s">
        <v>179</v>
      </c>
      <c r="L88" s="424" t="s">
        <v>56</v>
      </c>
      <c r="M88" s="425"/>
      <c r="N88" s="424"/>
    </row>
    <row r="89" spans="1:14" s="11" customFormat="1" x14ac:dyDescent="0.35">
      <c r="A89" s="358">
        <v>45559</v>
      </c>
      <c r="B89" s="133" t="s">
        <v>109</v>
      </c>
      <c r="C89" s="133" t="s">
        <v>47</v>
      </c>
      <c r="D89" s="134" t="s">
        <v>110</v>
      </c>
      <c r="E89" s="118">
        <v>90000</v>
      </c>
      <c r="F89" s="126"/>
      <c r="G89" s="118">
        <f t="shared" si="0"/>
        <v>5420476</v>
      </c>
      <c r="H89" s="423" t="s">
        <v>174</v>
      </c>
      <c r="I89" s="424" t="s">
        <v>18</v>
      </c>
      <c r="J89" s="14" t="s">
        <v>405</v>
      </c>
      <c r="K89" s="779" t="s">
        <v>179</v>
      </c>
      <c r="L89" s="424" t="s">
        <v>56</v>
      </c>
      <c r="M89" s="425"/>
      <c r="N89" s="424"/>
    </row>
    <row r="90" spans="1:14" s="11" customFormat="1" x14ac:dyDescent="0.35">
      <c r="A90" s="358">
        <v>45559</v>
      </c>
      <c r="B90" s="133" t="s">
        <v>109</v>
      </c>
      <c r="C90" s="133" t="s">
        <v>47</v>
      </c>
      <c r="D90" s="134" t="s">
        <v>110</v>
      </c>
      <c r="E90" s="118">
        <v>100000</v>
      </c>
      <c r="F90" s="126"/>
      <c r="G90" s="118">
        <f t="shared" si="0"/>
        <v>5320476</v>
      </c>
      <c r="H90" s="423" t="s">
        <v>186</v>
      </c>
      <c r="I90" s="424" t="s">
        <v>18</v>
      </c>
      <c r="J90" s="293" t="s">
        <v>456</v>
      </c>
      <c r="K90" s="779" t="s">
        <v>179</v>
      </c>
      <c r="L90" s="424" t="s">
        <v>56</v>
      </c>
      <c r="M90" s="425"/>
      <c r="N90" s="424"/>
    </row>
    <row r="91" spans="1:14" s="11" customFormat="1" x14ac:dyDescent="0.35">
      <c r="A91" s="132">
        <v>45559</v>
      </c>
      <c r="B91" s="133" t="s">
        <v>109</v>
      </c>
      <c r="C91" s="133" t="s">
        <v>47</v>
      </c>
      <c r="D91" s="134" t="s">
        <v>14</v>
      </c>
      <c r="E91" s="118">
        <v>90000</v>
      </c>
      <c r="F91" s="126"/>
      <c r="G91" s="118">
        <f t="shared" si="0"/>
        <v>5230476</v>
      </c>
      <c r="H91" s="423" t="s">
        <v>41</v>
      </c>
      <c r="I91" s="424" t="s">
        <v>18</v>
      </c>
      <c r="J91" s="293" t="s">
        <v>693</v>
      </c>
      <c r="K91" s="779" t="s">
        <v>179</v>
      </c>
      <c r="L91" s="424" t="s">
        <v>56</v>
      </c>
      <c r="M91" s="425"/>
      <c r="N91" s="424"/>
    </row>
    <row r="92" spans="1:14" s="11" customFormat="1" x14ac:dyDescent="0.35">
      <c r="A92" s="132">
        <v>45559</v>
      </c>
      <c r="B92" s="133" t="s">
        <v>109</v>
      </c>
      <c r="C92" s="133" t="s">
        <v>47</v>
      </c>
      <c r="D92" s="134" t="s">
        <v>110</v>
      </c>
      <c r="E92" s="118">
        <v>50000</v>
      </c>
      <c r="F92" s="126"/>
      <c r="G92" s="118">
        <f t="shared" si="0"/>
        <v>5180476</v>
      </c>
      <c r="H92" s="423" t="s">
        <v>187</v>
      </c>
      <c r="I92" s="424" t="s">
        <v>18</v>
      </c>
      <c r="J92" s="293" t="s">
        <v>469</v>
      </c>
      <c r="K92" s="779" t="s">
        <v>179</v>
      </c>
      <c r="L92" s="424" t="s">
        <v>56</v>
      </c>
      <c r="M92" s="425"/>
      <c r="N92" s="424"/>
    </row>
    <row r="93" spans="1:14" s="11" customFormat="1" x14ac:dyDescent="0.35">
      <c r="A93" s="132">
        <v>45559</v>
      </c>
      <c r="B93" s="133" t="s">
        <v>421</v>
      </c>
      <c r="C93" s="133" t="s">
        <v>47</v>
      </c>
      <c r="D93" s="134" t="s">
        <v>110</v>
      </c>
      <c r="E93" s="118">
        <v>10000</v>
      </c>
      <c r="F93" s="126"/>
      <c r="G93" s="118">
        <f t="shared" si="0"/>
        <v>5170476</v>
      </c>
      <c r="H93" s="423" t="s">
        <v>187</v>
      </c>
      <c r="I93" s="424" t="s">
        <v>18</v>
      </c>
      <c r="J93" s="293" t="s">
        <v>422</v>
      </c>
      <c r="K93" s="779" t="s">
        <v>179</v>
      </c>
      <c r="L93" s="424"/>
      <c r="M93" s="425"/>
      <c r="N93" s="424"/>
    </row>
    <row r="94" spans="1:14" s="11" customFormat="1" x14ac:dyDescent="0.35">
      <c r="A94" s="132">
        <v>45560</v>
      </c>
      <c r="B94" s="133" t="s">
        <v>109</v>
      </c>
      <c r="C94" s="133" t="s">
        <v>47</v>
      </c>
      <c r="D94" s="134" t="s">
        <v>119</v>
      </c>
      <c r="E94" s="118">
        <v>70000</v>
      </c>
      <c r="F94" s="126"/>
      <c r="G94" s="118">
        <f t="shared" si="0"/>
        <v>5100476</v>
      </c>
      <c r="H94" s="423" t="s">
        <v>125</v>
      </c>
      <c r="I94" s="424" t="s">
        <v>18</v>
      </c>
      <c r="J94" s="293" t="s">
        <v>492</v>
      </c>
      <c r="K94" s="779" t="s">
        <v>179</v>
      </c>
      <c r="L94" s="424" t="s">
        <v>56</v>
      </c>
      <c r="M94" s="425"/>
      <c r="N94" s="424"/>
    </row>
    <row r="95" spans="1:14" s="11" customFormat="1" x14ac:dyDescent="0.35">
      <c r="A95" s="132">
        <v>45560</v>
      </c>
      <c r="B95" s="133" t="s">
        <v>109</v>
      </c>
      <c r="C95" s="133" t="s">
        <v>47</v>
      </c>
      <c r="D95" s="134" t="s">
        <v>110</v>
      </c>
      <c r="E95" s="118">
        <v>95000</v>
      </c>
      <c r="F95" s="126"/>
      <c r="G95" s="118">
        <f t="shared" si="0"/>
        <v>5005476</v>
      </c>
      <c r="H95" s="423" t="s">
        <v>186</v>
      </c>
      <c r="I95" s="424" t="s">
        <v>18</v>
      </c>
      <c r="J95" s="293" t="s">
        <v>477</v>
      </c>
      <c r="K95" s="779" t="s">
        <v>179</v>
      </c>
      <c r="L95" s="424" t="s">
        <v>56</v>
      </c>
      <c r="M95" s="425"/>
      <c r="N95" s="424"/>
    </row>
    <row r="96" spans="1:14" s="11" customFormat="1" x14ac:dyDescent="0.35">
      <c r="A96" s="132">
        <v>45560</v>
      </c>
      <c r="B96" s="133" t="s">
        <v>109</v>
      </c>
      <c r="C96" s="133" t="s">
        <v>47</v>
      </c>
      <c r="D96" s="134" t="s">
        <v>110</v>
      </c>
      <c r="E96" s="118">
        <v>75000</v>
      </c>
      <c r="F96" s="126"/>
      <c r="G96" s="118">
        <f t="shared" si="0"/>
        <v>4930476</v>
      </c>
      <c r="H96" s="423" t="s">
        <v>174</v>
      </c>
      <c r="I96" s="424" t="s">
        <v>18</v>
      </c>
      <c r="J96" s="14" t="s">
        <v>486</v>
      </c>
      <c r="K96" s="779" t="s">
        <v>179</v>
      </c>
      <c r="L96" s="424" t="s">
        <v>56</v>
      </c>
      <c r="M96" s="425"/>
      <c r="N96" s="424"/>
    </row>
    <row r="97" spans="1:14" s="11" customFormat="1" x14ac:dyDescent="0.35">
      <c r="A97" s="132">
        <v>45561</v>
      </c>
      <c r="B97" s="133" t="s">
        <v>109</v>
      </c>
      <c r="C97" s="133" t="s">
        <v>47</v>
      </c>
      <c r="D97" s="134" t="s">
        <v>119</v>
      </c>
      <c r="E97" s="118">
        <v>60000</v>
      </c>
      <c r="F97" s="126"/>
      <c r="G97" s="118">
        <f t="shared" si="0"/>
        <v>4870476</v>
      </c>
      <c r="H97" s="423" t="s">
        <v>125</v>
      </c>
      <c r="I97" s="424" t="s">
        <v>18</v>
      </c>
      <c r="J97" s="293" t="s">
        <v>522</v>
      </c>
      <c r="K97" s="779" t="s">
        <v>179</v>
      </c>
      <c r="L97" s="424" t="s">
        <v>56</v>
      </c>
      <c r="M97" s="425"/>
      <c r="N97" s="424"/>
    </row>
    <row r="98" spans="1:14" s="11" customFormat="1" x14ac:dyDescent="0.35">
      <c r="A98" s="132">
        <v>45561</v>
      </c>
      <c r="B98" s="133" t="s">
        <v>109</v>
      </c>
      <c r="C98" s="133" t="s">
        <v>47</v>
      </c>
      <c r="D98" s="134" t="s">
        <v>119</v>
      </c>
      <c r="E98" s="118">
        <v>98000</v>
      </c>
      <c r="F98" s="126"/>
      <c r="G98" s="118">
        <f t="shared" si="0"/>
        <v>4772476</v>
      </c>
      <c r="H98" s="423" t="s">
        <v>186</v>
      </c>
      <c r="I98" s="424" t="s">
        <v>18</v>
      </c>
      <c r="J98" s="293" t="s">
        <v>497</v>
      </c>
      <c r="K98" s="779" t="s">
        <v>179</v>
      </c>
      <c r="L98" s="424" t="s">
        <v>56</v>
      </c>
      <c r="M98" s="425"/>
      <c r="N98" s="424"/>
    </row>
    <row r="99" spans="1:14" s="11" customFormat="1" x14ac:dyDescent="0.35">
      <c r="A99" s="132">
        <v>45561</v>
      </c>
      <c r="B99" s="133" t="s">
        <v>109</v>
      </c>
      <c r="C99" s="133" t="s">
        <v>47</v>
      </c>
      <c r="D99" s="134" t="s">
        <v>110</v>
      </c>
      <c r="E99" s="118">
        <v>115000</v>
      </c>
      <c r="F99" s="126"/>
      <c r="G99" s="118">
        <f t="shared" si="0"/>
        <v>4657476</v>
      </c>
      <c r="H99" s="423" t="s">
        <v>187</v>
      </c>
      <c r="I99" s="424" t="s">
        <v>18</v>
      </c>
      <c r="J99" s="293" t="s">
        <v>470</v>
      </c>
      <c r="K99" s="779" t="s">
        <v>179</v>
      </c>
      <c r="L99" s="424" t="s">
        <v>56</v>
      </c>
      <c r="M99" s="425"/>
      <c r="N99" s="424"/>
    </row>
    <row r="100" spans="1:14" s="11" customFormat="1" x14ac:dyDescent="0.35">
      <c r="A100" s="132">
        <v>45561</v>
      </c>
      <c r="B100" s="133" t="s">
        <v>109</v>
      </c>
      <c r="C100" s="133" t="s">
        <v>47</v>
      </c>
      <c r="D100" s="134" t="s">
        <v>110</v>
      </c>
      <c r="E100" s="118">
        <v>84000</v>
      </c>
      <c r="F100" s="126"/>
      <c r="G100" s="118">
        <f t="shared" si="0"/>
        <v>4573476</v>
      </c>
      <c r="H100" s="423" t="s">
        <v>174</v>
      </c>
      <c r="I100" s="424" t="s">
        <v>18</v>
      </c>
      <c r="J100" s="14" t="s">
        <v>501</v>
      </c>
      <c r="K100" s="779" t="s">
        <v>179</v>
      </c>
      <c r="L100" s="424" t="s">
        <v>56</v>
      </c>
      <c r="M100" s="425"/>
      <c r="N100" s="424"/>
    </row>
    <row r="101" spans="1:14" s="11" customFormat="1" x14ac:dyDescent="0.35">
      <c r="A101" s="132">
        <v>45561</v>
      </c>
      <c r="B101" s="133" t="s">
        <v>109</v>
      </c>
      <c r="C101" s="133" t="s">
        <v>47</v>
      </c>
      <c r="D101" s="134" t="s">
        <v>14</v>
      </c>
      <c r="E101" s="122">
        <v>75000</v>
      </c>
      <c r="F101" s="126"/>
      <c r="G101" s="118">
        <f t="shared" si="0"/>
        <v>4498476</v>
      </c>
      <c r="H101" s="423" t="s">
        <v>41</v>
      </c>
      <c r="I101" s="424" t="s">
        <v>18</v>
      </c>
      <c r="J101" s="293" t="s">
        <v>534</v>
      </c>
      <c r="K101" s="779" t="s">
        <v>179</v>
      </c>
      <c r="L101" s="424" t="s">
        <v>56</v>
      </c>
      <c r="M101" s="425"/>
      <c r="N101" s="424"/>
    </row>
    <row r="102" spans="1:14" s="11" customFormat="1" x14ac:dyDescent="0.35">
      <c r="A102" s="132">
        <v>45561</v>
      </c>
      <c r="B102" s="133" t="s">
        <v>109</v>
      </c>
      <c r="C102" s="133" t="s">
        <v>47</v>
      </c>
      <c r="D102" s="134" t="s">
        <v>119</v>
      </c>
      <c r="E102" s="122">
        <v>34000</v>
      </c>
      <c r="F102" s="126"/>
      <c r="G102" s="118">
        <f t="shared" si="0"/>
        <v>4464476</v>
      </c>
      <c r="H102" s="423" t="s">
        <v>151</v>
      </c>
      <c r="I102" s="424" t="s">
        <v>18</v>
      </c>
      <c r="J102" s="293" t="s">
        <v>694</v>
      </c>
      <c r="K102" s="779" t="s">
        <v>179</v>
      </c>
      <c r="L102" s="424" t="s">
        <v>56</v>
      </c>
      <c r="M102" s="425"/>
      <c r="N102" s="424"/>
    </row>
    <row r="103" spans="1:14" s="11" customFormat="1" x14ac:dyDescent="0.35">
      <c r="A103" s="358">
        <v>45562</v>
      </c>
      <c r="B103" s="133" t="s">
        <v>109</v>
      </c>
      <c r="C103" s="133" t="s">
        <v>47</v>
      </c>
      <c r="D103" s="134" t="s">
        <v>110</v>
      </c>
      <c r="E103" s="122">
        <v>70000</v>
      </c>
      <c r="F103" s="126"/>
      <c r="G103" s="118">
        <f t="shared" si="0"/>
        <v>4394476</v>
      </c>
      <c r="H103" s="423" t="s">
        <v>186</v>
      </c>
      <c r="I103" s="424" t="s">
        <v>18</v>
      </c>
      <c r="J103" s="293" t="s">
        <v>519</v>
      </c>
      <c r="K103" s="779" t="s">
        <v>179</v>
      </c>
      <c r="L103" s="424" t="s">
        <v>56</v>
      </c>
      <c r="M103" s="425"/>
      <c r="N103" s="424"/>
    </row>
    <row r="104" spans="1:14" s="11" customFormat="1" x14ac:dyDescent="0.35">
      <c r="A104" s="358">
        <v>45562</v>
      </c>
      <c r="B104" s="133" t="s">
        <v>109</v>
      </c>
      <c r="C104" s="133" t="s">
        <v>47</v>
      </c>
      <c r="D104" s="134" t="s">
        <v>110</v>
      </c>
      <c r="E104" s="122">
        <v>50000</v>
      </c>
      <c r="F104" s="126"/>
      <c r="G104" s="118">
        <f t="shared" si="0"/>
        <v>4344476</v>
      </c>
      <c r="H104" s="423" t="s">
        <v>174</v>
      </c>
      <c r="I104" s="424" t="s">
        <v>18</v>
      </c>
      <c r="J104" s="14" t="s">
        <v>520</v>
      </c>
      <c r="K104" s="779" t="s">
        <v>179</v>
      </c>
      <c r="L104" s="424" t="s">
        <v>56</v>
      </c>
      <c r="M104" s="425"/>
      <c r="N104" s="424"/>
    </row>
    <row r="105" spans="1:14" s="11" customFormat="1" x14ac:dyDescent="0.35">
      <c r="A105" s="358">
        <v>45562</v>
      </c>
      <c r="B105" s="133" t="s">
        <v>109</v>
      </c>
      <c r="C105" s="133" t="s">
        <v>47</v>
      </c>
      <c r="D105" s="134" t="s">
        <v>119</v>
      </c>
      <c r="E105" s="122">
        <v>40000</v>
      </c>
      <c r="F105" s="126"/>
      <c r="G105" s="118">
        <f t="shared" si="0"/>
        <v>4304476</v>
      </c>
      <c r="H105" s="423" t="s">
        <v>125</v>
      </c>
      <c r="I105" s="424" t="s">
        <v>18</v>
      </c>
      <c r="J105" s="293" t="s">
        <v>645</v>
      </c>
      <c r="K105" s="779" t="s">
        <v>179</v>
      </c>
      <c r="L105" s="424" t="s">
        <v>56</v>
      </c>
      <c r="M105" s="425"/>
      <c r="N105" s="424"/>
    </row>
    <row r="106" spans="1:14" s="11" customFormat="1" x14ac:dyDescent="0.35">
      <c r="A106" s="358">
        <v>45562</v>
      </c>
      <c r="B106" s="133" t="s">
        <v>109</v>
      </c>
      <c r="C106" s="133" t="s">
        <v>47</v>
      </c>
      <c r="D106" s="134" t="s">
        <v>110</v>
      </c>
      <c r="E106" s="118">
        <v>50000</v>
      </c>
      <c r="F106" s="126"/>
      <c r="G106" s="118">
        <f t="shared" si="0"/>
        <v>4254476</v>
      </c>
      <c r="H106" s="423" t="s">
        <v>187</v>
      </c>
      <c r="I106" s="424" t="s">
        <v>18</v>
      </c>
      <c r="J106" s="293" t="s">
        <v>499</v>
      </c>
      <c r="K106" s="779" t="s">
        <v>179</v>
      </c>
      <c r="L106" s="424" t="s">
        <v>56</v>
      </c>
      <c r="M106" s="425"/>
      <c r="N106" s="424"/>
    </row>
    <row r="107" spans="1:14" s="11" customFormat="1" x14ac:dyDescent="0.35">
      <c r="A107" s="358">
        <v>45562</v>
      </c>
      <c r="B107" s="133" t="s">
        <v>109</v>
      </c>
      <c r="C107" s="133" t="s">
        <v>47</v>
      </c>
      <c r="D107" s="134" t="s">
        <v>119</v>
      </c>
      <c r="E107" s="122">
        <v>48000</v>
      </c>
      <c r="F107" s="126"/>
      <c r="G107" s="118">
        <f t="shared" si="0"/>
        <v>4206476</v>
      </c>
      <c r="H107" s="423" t="s">
        <v>151</v>
      </c>
      <c r="I107" s="424" t="s">
        <v>18</v>
      </c>
      <c r="J107" s="293" t="s">
        <v>696</v>
      </c>
      <c r="K107" s="779" t="s">
        <v>179</v>
      </c>
      <c r="L107" s="424" t="s">
        <v>56</v>
      </c>
      <c r="M107" s="425"/>
      <c r="N107" s="424"/>
    </row>
    <row r="108" spans="1:14" s="11" customFormat="1" x14ac:dyDescent="0.35">
      <c r="A108" s="358">
        <v>45562</v>
      </c>
      <c r="B108" s="133" t="s">
        <v>109</v>
      </c>
      <c r="C108" s="133" t="s">
        <v>47</v>
      </c>
      <c r="D108" s="134" t="s">
        <v>110</v>
      </c>
      <c r="E108" s="122">
        <v>250000</v>
      </c>
      <c r="F108" s="126"/>
      <c r="G108" s="118">
        <f t="shared" si="0"/>
        <v>3956476</v>
      </c>
      <c r="H108" s="423" t="s">
        <v>41</v>
      </c>
      <c r="I108" s="424" t="s">
        <v>18</v>
      </c>
      <c r="J108" s="293" t="s">
        <v>542</v>
      </c>
      <c r="K108" s="779" t="s">
        <v>179</v>
      </c>
      <c r="L108" s="424" t="s">
        <v>56</v>
      </c>
      <c r="M108" s="425"/>
      <c r="N108" s="424"/>
    </row>
    <row r="109" spans="1:14" s="11" customFormat="1" x14ac:dyDescent="0.35">
      <c r="A109" s="358">
        <v>45565</v>
      </c>
      <c r="B109" s="133" t="s">
        <v>109</v>
      </c>
      <c r="C109" s="133" t="s">
        <v>47</v>
      </c>
      <c r="D109" s="134" t="s">
        <v>110</v>
      </c>
      <c r="E109" s="122">
        <v>50000</v>
      </c>
      <c r="F109" s="126"/>
      <c r="G109" s="118">
        <f t="shared" si="0"/>
        <v>3906476</v>
      </c>
      <c r="H109" s="423" t="s">
        <v>174</v>
      </c>
      <c r="I109" s="424" t="s">
        <v>18</v>
      </c>
      <c r="J109" s="14" t="s">
        <v>530</v>
      </c>
      <c r="K109" s="779" t="s">
        <v>179</v>
      </c>
      <c r="L109" s="424" t="s">
        <v>56</v>
      </c>
      <c r="M109" s="425"/>
      <c r="N109" s="424"/>
    </row>
    <row r="110" spans="1:14" s="11" customFormat="1" x14ac:dyDescent="0.35">
      <c r="A110" s="358">
        <v>45565</v>
      </c>
      <c r="B110" s="133" t="s">
        <v>109</v>
      </c>
      <c r="C110" s="133" t="s">
        <v>47</v>
      </c>
      <c r="D110" s="134" t="s">
        <v>110</v>
      </c>
      <c r="E110" s="122">
        <v>70000</v>
      </c>
      <c r="F110" s="126"/>
      <c r="G110" s="118">
        <f t="shared" si="0"/>
        <v>3836476</v>
      </c>
      <c r="H110" s="423" t="s">
        <v>187</v>
      </c>
      <c r="I110" s="424" t="s">
        <v>18</v>
      </c>
      <c r="J110" s="293" t="s">
        <v>531</v>
      </c>
      <c r="K110" s="779" t="s">
        <v>179</v>
      </c>
      <c r="L110" s="424" t="s">
        <v>56</v>
      </c>
      <c r="M110" s="425"/>
      <c r="N110" s="424"/>
    </row>
    <row r="111" spans="1:14" s="11" customFormat="1" x14ac:dyDescent="0.35">
      <c r="A111" s="358">
        <v>45565</v>
      </c>
      <c r="B111" s="133" t="s">
        <v>109</v>
      </c>
      <c r="C111" s="133" t="s">
        <v>47</v>
      </c>
      <c r="D111" s="134" t="s">
        <v>14</v>
      </c>
      <c r="E111" s="122">
        <v>230000</v>
      </c>
      <c r="F111" s="126"/>
      <c r="G111" s="118">
        <f t="shared" si="0"/>
        <v>3606476</v>
      </c>
      <c r="H111" s="423" t="s">
        <v>62</v>
      </c>
      <c r="I111" s="424" t="s">
        <v>18</v>
      </c>
      <c r="J111" s="293" t="s">
        <v>700</v>
      </c>
      <c r="K111" s="779" t="s">
        <v>179</v>
      </c>
      <c r="L111" s="424" t="s">
        <v>56</v>
      </c>
      <c r="M111" s="425"/>
      <c r="N111" s="424"/>
    </row>
    <row r="112" spans="1:14" s="11" customFormat="1" x14ac:dyDescent="0.35">
      <c r="A112" s="358">
        <v>45565</v>
      </c>
      <c r="B112" s="133" t="s">
        <v>109</v>
      </c>
      <c r="C112" s="133" t="s">
        <v>47</v>
      </c>
      <c r="D112" s="134" t="s">
        <v>14</v>
      </c>
      <c r="E112" s="122">
        <v>20000</v>
      </c>
      <c r="F112" s="126"/>
      <c r="G112" s="118">
        <f t="shared" si="0"/>
        <v>3586476</v>
      </c>
      <c r="H112" s="423" t="s">
        <v>41</v>
      </c>
      <c r="I112" s="424" t="s">
        <v>18</v>
      </c>
      <c r="J112" s="293" t="s">
        <v>701</v>
      </c>
      <c r="K112" s="779" t="s">
        <v>179</v>
      </c>
      <c r="L112" s="424" t="s">
        <v>56</v>
      </c>
      <c r="M112" s="425"/>
      <c r="N112" s="424"/>
    </row>
    <row r="113" spans="1:14" s="11" customFormat="1" x14ac:dyDescent="0.35">
      <c r="A113" s="358">
        <v>45565</v>
      </c>
      <c r="B113" s="133" t="s">
        <v>109</v>
      </c>
      <c r="C113" s="133" t="s">
        <v>47</v>
      </c>
      <c r="D113" s="134" t="s">
        <v>14</v>
      </c>
      <c r="E113" s="122">
        <v>10000</v>
      </c>
      <c r="F113" s="126"/>
      <c r="G113" s="118">
        <f t="shared" si="0"/>
        <v>3576476</v>
      </c>
      <c r="H113" s="423" t="s">
        <v>533</v>
      </c>
      <c r="I113" s="424" t="s">
        <v>18</v>
      </c>
      <c r="J113" s="293" t="s">
        <v>538</v>
      </c>
      <c r="K113" s="779" t="s">
        <v>179</v>
      </c>
      <c r="L113" s="424" t="s">
        <v>56</v>
      </c>
      <c r="M113" s="425"/>
      <c r="N113" s="424"/>
    </row>
    <row r="114" spans="1:14" s="11" customFormat="1" x14ac:dyDescent="0.35">
      <c r="A114" s="358">
        <v>45565</v>
      </c>
      <c r="B114" s="133" t="s">
        <v>109</v>
      </c>
      <c r="C114" s="133" t="s">
        <v>47</v>
      </c>
      <c r="D114" s="134" t="s">
        <v>119</v>
      </c>
      <c r="E114" s="122">
        <v>50000</v>
      </c>
      <c r="F114" s="126"/>
      <c r="G114" s="118">
        <f t="shared" si="0"/>
        <v>3526476</v>
      </c>
      <c r="H114" s="423" t="s">
        <v>151</v>
      </c>
      <c r="I114" s="424" t="s">
        <v>18</v>
      </c>
      <c r="J114" s="293" t="s">
        <v>704</v>
      </c>
      <c r="K114" s="779" t="s">
        <v>179</v>
      </c>
      <c r="L114" s="424" t="s">
        <v>56</v>
      </c>
      <c r="M114" s="425"/>
      <c r="N114" s="424"/>
    </row>
    <row r="115" spans="1:14" s="11" customFormat="1" ht="18.649999999999999" customHeight="1" x14ac:dyDescent="0.35">
      <c r="A115" s="358">
        <v>45565</v>
      </c>
      <c r="B115" s="133" t="s">
        <v>109</v>
      </c>
      <c r="C115" s="133" t="s">
        <v>47</v>
      </c>
      <c r="D115" s="134" t="s">
        <v>110</v>
      </c>
      <c r="E115" s="122">
        <v>100000</v>
      </c>
      <c r="F115" s="126"/>
      <c r="G115" s="118">
        <f t="shared" si="0"/>
        <v>3426476</v>
      </c>
      <c r="H115" s="423" t="s">
        <v>186</v>
      </c>
      <c r="I115" s="424" t="s">
        <v>18</v>
      </c>
      <c r="J115" s="293" t="s">
        <v>541</v>
      </c>
      <c r="K115" s="779" t="s">
        <v>179</v>
      </c>
      <c r="L115" s="424" t="s">
        <v>56</v>
      </c>
      <c r="M115" s="425"/>
      <c r="N115" s="424"/>
    </row>
    <row r="116" spans="1:14" s="11" customFormat="1" ht="22.25" customHeight="1" x14ac:dyDescent="0.35">
      <c r="A116" s="358">
        <v>45565</v>
      </c>
      <c r="B116" s="133" t="s">
        <v>109</v>
      </c>
      <c r="C116" s="133" t="s">
        <v>47</v>
      </c>
      <c r="D116" s="134" t="s">
        <v>14</v>
      </c>
      <c r="E116" s="122">
        <v>300000</v>
      </c>
      <c r="F116" s="126"/>
      <c r="G116" s="118">
        <f t="shared" si="0"/>
        <v>3126476</v>
      </c>
      <c r="H116" s="423" t="s">
        <v>41</v>
      </c>
      <c r="I116" s="424" t="s">
        <v>18</v>
      </c>
      <c r="J116" s="293" t="s">
        <v>705</v>
      </c>
      <c r="K116" s="779" t="s">
        <v>179</v>
      </c>
      <c r="L116" s="424" t="s">
        <v>56</v>
      </c>
      <c r="M116" s="425"/>
      <c r="N116" s="424"/>
    </row>
    <row r="117" spans="1:14" s="11" customFormat="1" ht="18" customHeight="1" x14ac:dyDescent="0.35">
      <c r="A117" s="358">
        <v>45565</v>
      </c>
      <c r="B117" s="133" t="s">
        <v>109</v>
      </c>
      <c r="C117" s="133" t="s">
        <v>47</v>
      </c>
      <c r="D117" s="134" t="s">
        <v>14</v>
      </c>
      <c r="E117" s="122">
        <v>40000</v>
      </c>
      <c r="F117" s="126"/>
      <c r="G117" s="118">
        <f t="shared" si="0"/>
        <v>3086476</v>
      </c>
      <c r="H117" s="423" t="s">
        <v>41</v>
      </c>
      <c r="I117" s="424" t="s">
        <v>18</v>
      </c>
      <c r="J117" s="293" t="s">
        <v>715</v>
      </c>
      <c r="K117" s="779" t="s">
        <v>179</v>
      </c>
      <c r="L117" s="424" t="s">
        <v>56</v>
      </c>
      <c r="M117" s="425"/>
      <c r="N117" s="424"/>
    </row>
    <row r="118" spans="1:14" s="11" customFormat="1" ht="15.65" customHeight="1" x14ac:dyDescent="0.35">
      <c r="A118" s="358">
        <v>45565</v>
      </c>
      <c r="B118" s="133" t="s">
        <v>109</v>
      </c>
      <c r="C118" s="133" t="s">
        <v>47</v>
      </c>
      <c r="D118" s="134" t="s">
        <v>14</v>
      </c>
      <c r="E118" s="122">
        <v>400000</v>
      </c>
      <c r="F118" s="126"/>
      <c r="G118" s="118">
        <f t="shared" si="0"/>
        <v>2686476</v>
      </c>
      <c r="H118" s="73" t="s">
        <v>41</v>
      </c>
      <c r="I118" s="424" t="s">
        <v>18</v>
      </c>
      <c r="J118" s="127" t="s">
        <v>697</v>
      </c>
      <c r="K118" s="779" t="s">
        <v>179</v>
      </c>
      <c r="L118" s="424" t="s">
        <v>56</v>
      </c>
      <c r="M118" s="425"/>
      <c r="N118" s="424"/>
    </row>
    <row r="119" spans="1:14" s="11" customFormat="1" ht="15.65" customHeight="1" thickBot="1" x14ac:dyDescent="0.4">
      <c r="A119" s="358">
        <v>45565</v>
      </c>
      <c r="B119" s="133" t="s">
        <v>570</v>
      </c>
      <c r="C119" s="133" t="s">
        <v>304</v>
      </c>
      <c r="D119" s="722"/>
      <c r="E119" s="723"/>
      <c r="F119" s="724">
        <v>5475000</v>
      </c>
      <c r="G119" s="878"/>
      <c r="H119" s="879"/>
      <c r="I119" s="424" t="s">
        <v>18</v>
      </c>
      <c r="J119" s="127" t="s">
        <v>711</v>
      </c>
      <c r="K119" s="779" t="s">
        <v>179</v>
      </c>
      <c r="L119" s="424"/>
      <c r="M119" s="425"/>
      <c r="N119" s="424"/>
    </row>
    <row r="120" spans="1:14" ht="29" customHeight="1" thickBot="1" x14ac:dyDescent="0.4">
      <c r="A120" s="626"/>
      <c r="B120" s="626"/>
      <c r="C120" s="626"/>
      <c r="D120" s="630"/>
      <c r="E120" s="634">
        <f>SUM(E3:E119)</f>
        <v>14061500</v>
      </c>
      <c r="F120" s="634">
        <f>SUM(F3:F119)+G3</f>
        <v>22222976</v>
      </c>
      <c r="G120" s="635">
        <f>F120-E120</f>
        <v>8161476</v>
      </c>
      <c r="H120" s="631"/>
      <c r="I120" s="626"/>
      <c r="J120" s="626"/>
      <c r="K120" s="626"/>
      <c r="L120" s="626"/>
      <c r="M120" s="626"/>
      <c r="N120" s="626"/>
    </row>
    <row r="121" spans="1:14" x14ac:dyDescent="0.35">
      <c r="A121" s="626"/>
      <c r="B121" s="626"/>
      <c r="C121" s="626"/>
      <c r="D121" s="626"/>
      <c r="E121" s="632"/>
      <c r="F121" s="632"/>
      <c r="G121" s="633"/>
      <c r="H121" s="626"/>
      <c r="I121" s="626"/>
      <c r="J121" s="626"/>
      <c r="K121" s="626"/>
      <c r="L121" s="626"/>
      <c r="M121" s="626"/>
      <c r="N121" s="626"/>
    </row>
    <row r="122" spans="1:14" x14ac:dyDescent="0.35">
      <c r="A122" s="626"/>
      <c r="B122" s="626"/>
      <c r="C122" s="626"/>
      <c r="D122" s="626"/>
      <c r="E122" s="23"/>
      <c r="F122" s="23"/>
      <c r="G122" s="23"/>
      <c r="H122" s="626"/>
      <c r="I122" s="626"/>
      <c r="J122" s="626"/>
      <c r="K122" s="626"/>
      <c r="L122" s="626"/>
      <c r="M122" s="626"/>
      <c r="N122" s="626"/>
    </row>
    <row r="123" spans="1:14" x14ac:dyDescent="0.35">
      <c r="A123" s="626"/>
      <c r="B123" s="626"/>
      <c r="C123" s="626"/>
      <c r="D123" s="626"/>
      <c r="E123" s="23"/>
      <c r="F123" s="23"/>
      <c r="G123" s="23"/>
      <c r="H123" s="626"/>
      <c r="I123" s="626"/>
      <c r="J123" s="626"/>
      <c r="K123" s="626"/>
      <c r="L123" s="626"/>
      <c r="M123" s="626"/>
      <c r="N123" s="626"/>
    </row>
    <row r="124" spans="1:14" x14ac:dyDescent="0.35">
      <c r="A124" s="626"/>
      <c r="B124" s="626"/>
      <c r="C124" s="626"/>
      <c r="D124" s="626"/>
      <c r="E124" s="23"/>
      <c r="F124" s="23"/>
      <c r="G124" s="23"/>
      <c r="H124" s="626"/>
      <c r="I124" s="626"/>
      <c r="J124" s="626"/>
      <c r="K124" s="626"/>
      <c r="L124" s="626"/>
      <c r="M124" s="626"/>
      <c r="N124" s="626"/>
    </row>
    <row r="125" spans="1:14" x14ac:dyDescent="0.35">
      <c r="A125" s="626"/>
      <c r="B125" s="626"/>
      <c r="C125" s="626"/>
      <c r="D125" s="626"/>
      <c r="E125" s="23"/>
      <c r="F125" s="23"/>
      <c r="G125" s="23"/>
      <c r="H125" s="626"/>
      <c r="I125" s="626"/>
      <c r="J125" s="626"/>
      <c r="K125" s="626"/>
      <c r="L125" s="626"/>
      <c r="M125" s="626"/>
      <c r="N125" s="626"/>
    </row>
    <row r="126" spans="1:14" x14ac:dyDescent="0.35">
      <c r="A126" s="626"/>
      <c r="B126" s="626"/>
      <c r="C126" s="626"/>
      <c r="D126" s="626"/>
      <c r="E126" s="23"/>
      <c r="F126" s="23"/>
      <c r="G126" s="23"/>
      <c r="H126" s="626"/>
      <c r="I126" s="626"/>
      <c r="J126" s="626"/>
      <c r="K126" s="626"/>
      <c r="L126" s="626"/>
      <c r="M126" s="626"/>
      <c r="N126" s="626"/>
    </row>
    <row r="127" spans="1:14" x14ac:dyDescent="0.35">
      <c r="A127" s="626"/>
      <c r="B127" s="626"/>
      <c r="C127" s="626"/>
      <c r="D127" s="626"/>
      <c r="E127" s="23"/>
      <c r="F127" s="23"/>
      <c r="G127" s="23"/>
      <c r="H127" s="626"/>
      <c r="I127" s="626"/>
      <c r="J127" s="626"/>
      <c r="K127" s="626"/>
      <c r="L127" s="626"/>
      <c r="M127" s="626"/>
      <c r="N127" s="626"/>
    </row>
    <row r="128" spans="1:14" x14ac:dyDescent="0.35">
      <c r="A128" s="626"/>
      <c r="B128" s="626"/>
      <c r="C128" s="626"/>
      <c r="D128" s="626"/>
      <c r="E128" s="23"/>
      <c r="F128" s="23"/>
      <c r="G128" s="23"/>
      <c r="H128" s="626"/>
      <c r="I128" s="626"/>
      <c r="J128" s="626"/>
      <c r="K128" s="626"/>
      <c r="L128" s="626"/>
      <c r="M128" s="626"/>
      <c r="N128" s="626"/>
    </row>
    <row r="129" spans="1:14" x14ac:dyDescent="0.35">
      <c r="A129" s="626"/>
      <c r="B129" s="626"/>
      <c r="C129" s="626"/>
      <c r="D129" s="626"/>
      <c r="E129" s="23"/>
      <c r="F129" s="23"/>
      <c r="G129" s="23"/>
      <c r="H129" s="626"/>
      <c r="I129" s="626"/>
      <c r="J129" s="626"/>
      <c r="K129" s="626"/>
      <c r="L129" s="626"/>
      <c r="M129" s="626"/>
      <c r="N129" s="626"/>
    </row>
    <row r="130" spans="1:14" x14ac:dyDescent="0.35">
      <c r="A130" s="626"/>
      <c r="B130" s="626"/>
      <c r="C130" s="626"/>
      <c r="D130" s="626"/>
      <c r="E130" s="23"/>
      <c r="F130" s="23"/>
      <c r="G130" s="23"/>
      <c r="H130" s="626"/>
      <c r="I130" s="626"/>
      <c r="J130" s="626"/>
      <c r="K130" s="626"/>
      <c r="L130" s="626"/>
      <c r="M130" s="626"/>
      <c r="N130" s="626"/>
    </row>
    <row r="131" spans="1:14" x14ac:dyDescent="0.35">
      <c r="A131" s="626"/>
      <c r="B131" s="626"/>
      <c r="C131" s="626"/>
      <c r="D131" s="626"/>
      <c r="E131" s="23"/>
      <c r="F131" s="23"/>
      <c r="G131" s="23"/>
      <c r="H131" s="626"/>
      <c r="I131" s="626"/>
      <c r="J131" s="626"/>
      <c r="K131" s="626"/>
      <c r="L131" s="626"/>
      <c r="M131" s="626"/>
      <c r="N131" s="626"/>
    </row>
    <row r="132" spans="1:14" x14ac:dyDescent="0.35">
      <c r="A132" s="626"/>
      <c r="B132" s="626"/>
      <c r="C132" s="626"/>
      <c r="D132" s="626"/>
      <c r="E132" s="23"/>
      <c r="F132" s="23"/>
      <c r="G132" s="23"/>
      <c r="H132" s="626"/>
      <c r="I132" s="626"/>
      <c r="J132" s="626"/>
      <c r="K132" s="626"/>
      <c r="L132" s="626"/>
      <c r="M132" s="626"/>
      <c r="N132" s="626"/>
    </row>
    <row r="133" spans="1:14" x14ac:dyDescent="0.35">
      <c r="A133" s="626"/>
      <c r="B133" s="626"/>
      <c r="C133" s="626"/>
      <c r="D133" s="626"/>
      <c r="E133" s="23"/>
      <c r="F133" s="23"/>
      <c r="G133" s="23"/>
      <c r="H133" s="626"/>
      <c r="I133" s="626"/>
      <c r="J133" s="626"/>
      <c r="K133" s="626"/>
      <c r="L133" s="626"/>
      <c r="M133" s="626"/>
      <c r="N133" s="626"/>
    </row>
    <row r="134" spans="1:14" x14ac:dyDescent="0.35">
      <c r="A134" s="626"/>
      <c r="B134" s="626"/>
      <c r="C134" s="626"/>
      <c r="D134" s="626"/>
      <c r="E134" s="23"/>
      <c r="F134" s="23"/>
      <c r="G134" s="23"/>
      <c r="H134" s="626"/>
      <c r="I134" s="626"/>
      <c r="J134" s="626"/>
      <c r="K134" s="626"/>
      <c r="L134" s="626"/>
      <c r="M134" s="626"/>
      <c r="N134" s="626"/>
    </row>
    <row r="135" spans="1:14" x14ac:dyDescent="0.35">
      <c r="A135" s="626"/>
      <c r="B135" s="626"/>
      <c r="C135" s="626"/>
      <c r="D135" s="626"/>
      <c r="E135" s="23"/>
      <c r="F135" s="23"/>
      <c r="G135" s="23"/>
      <c r="H135" s="626"/>
      <c r="I135" s="626"/>
      <c r="J135" s="626"/>
      <c r="K135" s="626"/>
      <c r="L135" s="626"/>
      <c r="M135" s="626"/>
      <c r="N135" s="626"/>
    </row>
    <row r="136" spans="1:14" x14ac:dyDescent="0.35">
      <c r="A136" s="626"/>
      <c r="B136" s="626"/>
      <c r="C136" s="626"/>
      <c r="D136" s="626"/>
      <c r="E136" s="23"/>
      <c r="F136" s="23"/>
      <c r="G136" s="23"/>
      <c r="H136" s="626"/>
      <c r="I136" s="626"/>
      <c r="J136" s="626"/>
      <c r="K136" s="626"/>
      <c r="L136" s="626"/>
      <c r="M136" s="626"/>
      <c r="N136" s="626"/>
    </row>
    <row r="137" spans="1:14" x14ac:dyDescent="0.35">
      <c r="A137" s="626"/>
      <c r="B137" s="626"/>
      <c r="C137" s="626"/>
      <c r="D137" s="626"/>
      <c r="E137" s="23"/>
      <c r="F137" s="23"/>
      <c r="G137" s="23"/>
      <c r="H137" s="626"/>
      <c r="I137" s="626"/>
      <c r="J137" s="626"/>
      <c r="K137" s="626"/>
      <c r="L137" s="626"/>
      <c r="M137" s="626"/>
      <c r="N137" s="626"/>
    </row>
    <row r="138" spans="1:14" x14ac:dyDescent="0.35">
      <c r="A138" s="626"/>
      <c r="B138" s="626"/>
      <c r="C138" s="626"/>
      <c r="D138" s="626"/>
      <c r="E138" s="23"/>
      <c r="F138" s="23"/>
      <c r="G138" s="23"/>
      <c r="H138" s="626"/>
      <c r="I138" s="626"/>
      <c r="J138" s="626"/>
      <c r="K138" s="626"/>
      <c r="L138" s="626"/>
      <c r="M138" s="626"/>
      <c r="N138" s="626"/>
    </row>
    <row r="139" spans="1:14" x14ac:dyDescent="0.35">
      <c r="A139" s="626"/>
      <c r="B139" s="626"/>
      <c r="C139" s="626"/>
      <c r="D139" s="626"/>
      <c r="E139" s="23"/>
      <c r="F139" s="23"/>
      <c r="G139" s="23"/>
      <c r="H139" s="626"/>
      <c r="I139" s="626"/>
      <c r="J139" s="626"/>
      <c r="K139" s="626"/>
      <c r="L139" s="626"/>
      <c r="M139" s="626"/>
      <c r="N139" s="626"/>
    </row>
    <row r="140" spans="1:14" x14ac:dyDescent="0.35">
      <c r="A140" s="626"/>
      <c r="B140" s="626"/>
      <c r="C140" s="626"/>
      <c r="D140" s="626"/>
      <c r="E140" s="23"/>
      <c r="F140" s="23"/>
      <c r="G140" s="23"/>
      <c r="H140" s="626"/>
      <c r="I140" s="626"/>
      <c r="J140" s="626"/>
      <c r="K140" s="626"/>
      <c r="L140" s="626"/>
      <c r="M140" s="626"/>
      <c r="N140" s="626"/>
    </row>
    <row r="141" spans="1:14" x14ac:dyDescent="0.35">
      <c r="A141" s="626"/>
      <c r="B141" s="626"/>
      <c r="C141" s="626"/>
      <c r="D141" s="626"/>
      <c r="E141" s="23"/>
      <c r="F141" s="23"/>
      <c r="G141" s="23"/>
      <c r="H141" s="626"/>
      <c r="I141" s="626"/>
      <c r="J141" s="626"/>
      <c r="K141" s="626"/>
      <c r="L141" s="626"/>
      <c r="M141" s="626"/>
      <c r="N141" s="626"/>
    </row>
    <row r="142" spans="1:14" x14ac:dyDescent="0.35">
      <c r="A142" s="626"/>
      <c r="B142" s="626"/>
      <c r="C142" s="626"/>
      <c r="D142" s="626"/>
      <c r="E142" s="23"/>
      <c r="F142" s="23"/>
      <c r="G142" s="23"/>
      <c r="H142" s="626"/>
      <c r="I142" s="626"/>
      <c r="J142" s="626"/>
      <c r="K142" s="626"/>
      <c r="L142" s="626"/>
      <c r="M142" s="626"/>
      <c r="N142" s="626"/>
    </row>
    <row r="143" spans="1:14" x14ac:dyDescent="0.35">
      <c r="A143" s="626"/>
      <c r="B143" s="626"/>
      <c r="C143" s="626"/>
      <c r="D143" s="626"/>
      <c r="E143" s="23"/>
      <c r="F143" s="23"/>
      <c r="G143" s="23"/>
      <c r="H143" s="626"/>
      <c r="I143" s="626"/>
      <c r="J143" s="626"/>
      <c r="K143" s="626"/>
      <c r="L143" s="626"/>
      <c r="M143" s="626"/>
      <c r="N143" s="626"/>
    </row>
    <row r="144" spans="1:14" x14ac:dyDescent="0.35">
      <c r="A144" s="626"/>
      <c r="B144" s="626"/>
      <c r="C144" s="626"/>
      <c r="D144" s="626"/>
      <c r="E144" s="23"/>
      <c r="F144" s="23"/>
      <c r="G144" s="23"/>
      <c r="H144" s="626"/>
      <c r="I144" s="626"/>
      <c r="J144" s="626"/>
      <c r="K144" s="626"/>
      <c r="L144" s="626"/>
      <c r="M144" s="626"/>
      <c r="N144" s="626"/>
    </row>
    <row r="145" spans="1:14" x14ac:dyDescent="0.35">
      <c r="A145" s="626"/>
      <c r="B145" s="626"/>
      <c r="C145" s="626"/>
      <c r="D145" s="626"/>
      <c r="E145" s="23"/>
      <c r="F145" s="23"/>
      <c r="G145" s="23"/>
      <c r="H145" s="626"/>
      <c r="I145" s="626"/>
      <c r="J145" s="626"/>
      <c r="K145" s="626"/>
      <c r="L145" s="626"/>
      <c r="M145" s="626"/>
      <c r="N145" s="626"/>
    </row>
    <row r="146" spans="1:14" x14ac:dyDescent="0.35">
      <c r="A146" s="626"/>
      <c r="B146" s="626"/>
      <c r="C146" s="626"/>
      <c r="D146" s="626"/>
      <c r="E146" s="23"/>
      <c r="F146" s="23"/>
      <c r="G146" s="23"/>
      <c r="H146" s="626"/>
      <c r="I146" s="626"/>
      <c r="J146" s="626"/>
      <c r="K146" s="626"/>
      <c r="L146" s="626"/>
      <c r="M146" s="626"/>
      <c r="N146" s="626"/>
    </row>
    <row r="147" spans="1:14" x14ac:dyDescent="0.35">
      <c r="A147" s="626"/>
      <c r="B147" s="626"/>
      <c r="C147" s="626"/>
      <c r="D147" s="626"/>
      <c r="E147" s="23"/>
      <c r="F147" s="23"/>
      <c r="G147" s="23"/>
      <c r="H147" s="626"/>
      <c r="I147" s="626"/>
      <c r="J147" s="626"/>
      <c r="K147" s="626"/>
      <c r="L147" s="626"/>
      <c r="M147" s="626"/>
      <c r="N147" s="626"/>
    </row>
    <row r="148" spans="1:14" x14ac:dyDescent="0.35">
      <c r="A148" s="626"/>
      <c r="B148" s="626"/>
      <c r="C148" s="626"/>
      <c r="D148" s="626"/>
      <c r="E148" s="23"/>
      <c r="F148" s="23"/>
      <c r="G148" s="23"/>
      <c r="H148" s="626"/>
      <c r="I148" s="626"/>
      <c r="J148" s="626"/>
      <c r="K148" s="626"/>
      <c r="L148" s="626"/>
      <c r="M148" s="626"/>
      <c r="N148" s="626"/>
    </row>
    <row r="149" spans="1:14" x14ac:dyDescent="0.35">
      <c r="A149" s="626"/>
      <c r="B149" s="626"/>
      <c r="C149" s="626"/>
      <c r="D149" s="626"/>
      <c r="E149" s="23"/>
      <c r="F149" s="23"/>
      <c r="G149" s="23"/>
      <c r="H149" s="626"/>
      <c r="I149" s="626"/>
      <c r="J149" s="626"/>
      <c r="K149" s="626"/>
      <c r="L149" s="626"/>
      <c r="M149" s="626"/>
      <c r="N149" s="626"/>
    </row>
    <row r="150" spans="1:14" x14ac:dyDescent="0.35">
      <c r="A150" s="626"/>
      <c r="B150" s="626"/>
      <c r="C150" s="626"/>
      <c r="D150" s="626"/>
      <c r="E150" s="23"/>
      <c r="F150" s="23"/>
      <c r="G150" s="23"/>
      <c r="H150" s="626"/>
      <c r="I150" s="626"/>
      <c r="J150" s="626"/>
      <c r="K150" s="626"/>
      <c r="L150" s="626"/>
      <c r="M150" s="626"/>
      <c r="N150" s="626"/>
    </row>
    <row r="151" spans="1:14" x14ac:dyDescent="0.35">
      <c r="A151" s="626"/>
      <c r="B151" s="626"/>
      <c r="C151" s="626"/>
      <c r="D151" s="626"/>
      <c r="E151" s="23"/>
      <c r="F151" s="23"/>
      <c r="G151" s="23"/>
      <c r="H151" s="626"/>
      <c r="I151" s="626"/>
      <c r="J151" s="626"/>
      <c r="K151" s="626"/>
      <c r="L151" s="626"/>
      <c r="M151" s="626"/>
      <c r="N151" s="626"/>
    </row>
    <row r="152" spans="1:14" x14ac:dyDescent="0.35">
      <c r="A152" s="626"/>
      <c r="B152" s="626"/>
      <c r="C152" s="626"/>
      <c r="D152" s="626"/>
      <c r="E152" s="23"/>
      <c r="F152" s="23"/>
      <c r="G152" s="23"/>
      <c r="H152" s="626"/>
      <c r="I152" s="626"/>
      <c r="J152" s="626"/>
      <c r="K152" s="626"/>
      <c r="L152" s="626"/>
      <c r="M152" s="626"/>
      <c r="N152" s="626"/>
    </row>
    <row r="153" spans="1:14" x14ac:dyDescent="0.35">
      <c r="A153" s="626"/>
      <c r="B153" s="626"/>
      <c r="C153" s="626"/>
      <c r="D153" s="626"/>
      <c r="E153" s="23"/>
      <c r="F153" s="23"/>
      <c r="G153" s="23"/>
      <c r="H153" s="626"/>
      <c r="I153" s="626"/>
      <c r="J153" s="626"/>
      <c r="K153" s="626"/>
      <c r="L153" s="626"/>
      <c r="M153" s="626"/>
      <c r="N153" s="626"/>
    </row>
    <row r="154" spans="1:14" x14ac:dyDescent="0.35">
      <c r="A154" s="626"/>
      <c r="B154" s="626"/>
      <c r="C154" s="626"/>
      <c r="D154" s="626"/>
      <c r="E154" s="23"/>
      <c r="F154" s="23"/>
      <c r="G154" s="23"/>
      <c r="H154" s="626"/>
      <c r="I154" s="626"/>
      <c r="J154" s="626"/>
      <c r="K154" s="626"/>
      <c r="L154" s="626"/>
      <c r="M154" s="626"/>
      <c r="N154" s="626"/>
    </row>
    <row r="155" spans="1:14" x14ac:dyDescent="0.35">
      <c r="A155" s="626"/>
      <c r="B155" s="626"/>
      <c r="C155" s="626"/>
      <c r="D155" s="626"/>
      <c r="E155" s="23"/>
      <c r="F155" s="23"/>
      <c r="G155" s="23"/>
      <c r="H155" s="626"/>
      <c r="I155" s="626"/>
      <c r="J155" s="626"/>
      <c r="K155" s="626"/>
      <c r="L155" s="626"/>
      <c r="M155" s="626"/>
      <c r="N155" s="626"/>
    </row>
    <row r="156" spans="1:14" x14ac:dyDescent="0.35">
      <c r="A156" s="626"/>
      <c r="B156" s="626"/>
      <c r="C156" s="626"/>
      <c r="D156" s="626"/>
      <c r="E156" s="23"/>
      <c r="F156" s="23"/>
      <c r="G156" s="23"/>
      <c r="H156" s="626"/>
      <c r="I156" s="626"/>
      <c r="J156" s="626"/>
      <c r="K156" s="626"/>
      <c r="L156" s="626"/>
      <c r="M156" s="626"/>
      <c r="N156" s="626"/>
    </row>
    <row r="157" spans="1:14" x14ac:dyDescent="0.35">
      <c r="A157" s="626"/>
      <c r="B157" s="626"/>
      <c r="C157" s="626"/>
      <c r="D157" s="626"/>
      <c r="E157" s="23"/>
      <c r="F157" s="23"/>
      <c r="G157" s="23"/>
      <c r="H157" s="626"/>
      <c r="I157" s="626"/>
      <c r="J157" s="626"/>
      <c r="K157" s="626"/>
      <c r="L157" s="626"/>
      <c r="M157" s="626"/>
      <c r="N157" s="626"/>
    </row>
    <row r="158" spans="1:14" x14ac:dyDescent="0.35">
      <c r="A158" s="626"/>
      <c r="B158" s="626"/>
      <c r="C158" s="626"/>
      <c r="D158" s="626"/>
      <c r="E158" s="23"/>
      <c r="F158" s="23"/>
      <c r="G158" s="23"/>
      <c r="H158" s="626"/>
      <c r="I158" s="626"/>
      <c r="J158" s="626"/>
      <c r="K158" s="626"/>
      <c r="L158" s="626"/>
      <c r="M158" s="626"/>
      <c r="N158" s="626"/>
    </row>
    <row r="159" spans="1:14" x14ac:dyDescent="0.35">
      <c r="A159" s="626"/>
      <c r="B159" s="626"/>
      <c r="C159" s="626"/>
      <c r="D159" s="626"/>
      <c r="E159" s="23"/>
      <c r="F159" s="23"/>
      <c r="G159" s="23"/>
      <c r="H159" s="626"/>
      <c r="I159" s="626"/>
      <c r="J159" s="626"/>
      <c r="K159" s="626"/>
      <c r="L159" s="626"/>
      <c r="M159" s="626"/>
      <c r="N159" s="626"/>
    </row>
    <row r="160" spans="1:14" x14ac:dyDescent="0.35">
      <c r="A160" s="626"/>
      <c r="B160" s="626"/>
      <c r="C160" s="626"/>
      <c r="D160" s="626"/>
      <c r="E160" s="23"/>
      <c r="F160" s="23"/>
      <c r="G160" s="23"/>
      <c r="H160" s="626"/>
      <c r="I160" s="626"/>
      <c r="J160" s="626"/>
      <c r="K160" s="626"/>
      <c r="L160" s="626"/>
      <c r="M160" s="626"/>
      <c r="N160" s="626"/>
    </row>
    <row r="161" spans="1:14" x14ac:dyDescent="0.35">
      <c r="A161" s="626"/>
      <c r="B161" s="626"/>
      <c r="C161" s="626"/>
      <c r="D161" s="626"/>
      <c r="E161" s="23"/>
      <c r="F161" s="23"/>
      <c r="G161" s="23"/>
      <c r="H161" s="626"/>
      <c r="I161" s="626"/>
      <c r="J161" s="626"/>
      <c r="K161" s="626"/>
      <c r="L161" s="626"/>
      <c r="M161" s="626"/>
      <c r="N161" s="626"/>
    </row>
    <row r="162" spans="1:14" x14ac:dyDescent="0.35">
      <c r="A162" s="626"/>
      <c r="B162" s="626"/>
      <c r="C162" s="626"/>
      <c r="D162" s="626"/>
      <c r="E162" s="23"/>
      <c r="F162" s="23"/>
      <c r="G162" s="23"/>
      <c r="H162" s="626"/>
      <c r="I162" s="626"/>
      <c r="J162" s="626"/>
      <c r="K162" s="626"/>
      <c r="L162" s="626"/>
      <c r="M162" s="626"/>
      <c r="N162" s="626"/>
    </row>
    <row r="163" spans="1:14" x14ac:dyDescent="0.35">
      <c r="A163" s="626"/>
      <c r="B163" s="626"/>
      <c r="C163" s="626"/>
      <c r="D163" s="626"/>
      <c r="E163" s="23"/>
      <c r="F163" s="23"/>
      <c r="G163" s="23"/>
      <c r="H163" s="626"/>
      <c r="I163" s="626"/>
      <c r="J163" s="626"/>
      <c r="K163" s="626"/>
      <c r="L163" s="626"/>
      <c r="M163" s="626"/>
      <c r="N163" s="626"/>
    </row>
    <row r="164" spans="1:14" x14ac:dyDescent="0.35">
      <c r="A164" s="626"/>
      <c r="B164" s="626"/>
      <c r="C164" s="626"/>
      <c r="D164" s="626"/>
      <c r="E164" s="23"/>
      <c r="F164" s="23"/>
      <c r="G164" s="23"/>
      <c r="H164" s="626"/>
      <c r="I164" s="626"/>
      <c r="J164" s="626"/>
      <c r="K164" s="626"/>
      <c r="L164" s="626"/>
      <c r="M164" s="626"/>
      <c r="N164" s="626"/>
    </row>
    <row r="165" spans="1:14" x14ac:dyDescent="0.35">
      <c r="A165" s="626"/>
      <c r="B165" s="626"/>
      <c r="C165" s="626"/>
      <c r="D165" s="626"/>
      <c r="E165" s="23"/>
      <c r="F165" s="23"/>
      <c r="G165" s="23"/>
      <c r="H165" s="626"/>
      <c r="I165" s="626"/>
      <c r="J165" s="626"/>
      <c r="K165" s="626"/>
      <c r="L165" s="626"/>
      <c r="M165" s="626"/>
      <c r="N165" s="626"/>
    </row>
    <row r="166" spans="1:14" x14ac:dyDescent="0.35">
      <c r="A166" s="626"/>
      <c r="B166" s="626"/>
      <c r="C166" s="626"/>
      <c r="D166" s="626"/>
      <c r="E166" s="23"/>
      <c r="F166" s="23"/>
      <c r="G166" s="23"/>
      <c r="H166" s="626"/>
      <c r="I166" s="626"/>
      <c r="J166" s="626"/>
      <c r="K166" s="626"/>
      <c r="L166" s="626"/>
      <c r="M166" s="626"/>
      <c r="N166" s="626"/>
    </row>
    <row r="167" spans="1:14" x14ac:dyDescent="0.35">
      <c r="A167" s="626"/>
      <c r="B167" s="626"/>
      <c r="C167" s="626"/>
      <c r="D167" s="626"/>
      <c r="E167" s="23"/>
      <c r="F167" s="23"/>
      <c r="G167" s="23"/>
      <c r="H167" s="626"/>
      <c r="I167" s="626"/>
      <c r="J167" s="626"/>
      <c r="K167" s="626"/>
      <c r="L167" s="626"/>
      <c r="M167" s="626"/>
      <c r="N167" s="626"/>
    </row>
    <row r="168" spans="1:14" x14ac:dyDescent="0.35">
      <c r="A168" s="626"/>
      <c r="B168" s="626"/>
      <c r="C168" s="626"/>
      <c r="D168" s="626"/>
      <c r="E168" s="23"/>
      <c r="F168" s="23"/>
      <c r="G168" s="23"/>
      <c r="H168" s="626"/>
      <c r="I168" s="626"/>
      <c r="J168" s="626"/>
      <c r="K168" s="626"/>
      <c r="L168" s="626"/>
      <c r="M168" s="626"/>
      <c r="N168" s="626"/>
    </row>
    <row r="169" spans="1:14" x14ac:dyDescent="0.35">
      <c r="A169" s="626"/>
      <c r="B169" s="626"/>
      <c r="C169" s="626"/>
      <c r="D169" s="626"/>
      <c r="E169" s="23"/>
      <c r="F169" s="23"/>
      <c r="G169" s="23"/>
      <c r="H169" s="626"/>
      <c r="I169" s="626"/>
      <c r="J169" s="626"/>
      <c r="K169" s="626"/>
      <c r="L169" s="626"/>
      <c r="M169" s="626"/>
      <c r="N169" s="626"/>
    </row>
    <row r="170" spans="1:14" x14ac:dyDescent="0.35">
      <c r="A170" s="626"/>
      <c r="B170" s="626"/>
      <c r="C170" s="626"/>
      <c r="D170" s="626"/>
      <c r="E170" s="23"/>
      <c r="F170" s="23"/>
      <c r="G170" s="23"/>
      <c r="H170" s="626"/>
      <c r="I170" s="626"/>
      <c r="J170" s="626"/>
      <c r="K170" s="626"/>
      <c r="L170" s="626"/>
      <c r="M170" s="626"/>
      <c r="N170" s="626"/>
    </row>
    <row r="171" spans="1:14" x14ac:dyDescent="0.35">
      <c r="A171" s="626"/>
      <c r="B171" s="626"/>
      <c r="C171" s="626"/>
      <c r="D171" s="626"/>
      <c r="E171" s="23"/>
      <c r="F171" s="23"/>
      <c r="G171" s="23"/>
      <c r="H171" s="626"/>
      <c r="I171" s="626"/>
      <c r="J171" s="626"/>
      <c r="K171" s="626"/>
      <c r="L171" s="626"/>
      <c r="M171" s="626"/>
      <c r="N171" s="626"/>
    </row>
    <row r="172" spans="1:14" x14ac:dyDescent="0.35">
      <c r="A172" s="626"/>
      <c r="B172" s="626"/>
      <c r="C172" s="626"/>
      <c r="D172" s="626"/>
      <c r="E172" s="23"/>
      <c r="F172" s="23"/>
      <c r="G172" s="23"/>
      <c r="H172" s="626"/>
      <c r="I172" s="626"/>
      <c r="J172" s="626"/>
      <c r="K172" s="626"/>
      <c r="L172" s="626"/>
      <c r="M172" s="626"/>
      <c r="N172" s="626"/>
    </row>
    <row r="173" spans="1:14" x14ac:dyDescent="0.35">
      <c r="A173" s="626"/>
      <c r="B173" s="626"/>
      <c r="C173" s="626"/>
      <c r="D173" s="626"/>
      <c r="E173" s="23"/>
      <c r="F173" s="23"/>
      <c r="G173" s="23"/>
      <c r="H173" s="626"/>
      <c r="I173" s="626"/>
      <c r="J173" s="626"/>
      <c r="K173" s="626"/>
      <c r="L173" s="626"/>
      <c r="M173" s="626"/>
      <c r="N173" s="626"/>
    </row>
    <row r="174" spans="1:14" x14ac:dyDescent="0.35">
      <c r="A174" s="626"/>
      <c r="B174" s="626"/>
      <c r="C174" s="626"/>
      <c r="D174" s="626"/>
      <c r="E174" s="23"/>
      <c r="F174" s="23"/>
      <c r="G174" s="23"/>
      <c r="H174" s="626"/>
      <c r="I174" s="626"/>
      <c r="J174" s="626"/>
      <c r="K174" s="626"/>
      <c r="L174" s="626"/>
      <c r="M174" s="626"/>
      <c r="N174" s="626"/>
    </row>
    <row r="175" spans="1:14" x14ac:dyDescent="0.35">
      <c r="A175" s="626"/>
      <c r="B175" s="626"/>
      <c r="C175" s="626"/>
      <c r="D175" s="626"/>
      <c r="E175" s="23"/>
      <c r="F175" s="23"/>
      <c r="G175" s="23"/>
      <c r="H175" s="626"/>
      <c r="I175" s="626"/>
      <c r="J175" s="626"/>
      <c r="K175" s="626"/>
      <c r="L175" s="626"/>
      <c r="M175" s="626"/>
      <c r="N175" s="626"/>
    </row>
    <row r="176" spans="1:14" x14ac:dyDescent="0.35">
      <c r="A176" s="626"/>
      <c r="B176" s="626"/>
      <c r="C176" s="626"/>
      <c r="D176" s="626"/>
      <c r="E176" s="23"/>
      <c r="F176" s="23"/>
      <c r="G176" s="23"/>
      <c r="H176" s="626"/>
      <c r="I176" s="626"/>
      <c r="J176" s="626"/>
      <c r="K176" s="626"/>
      <c r="L176" s="626"/>
      <c r="M176" s="626"/>
      <c r="N176" s="626"/>
    </row>
    <row r="177" spans="1:14" x14ac:dyDescent="0.35">
      <c r="A177" s="626"/>
      <c r="B177" s="626"/>
      <c r="C177" s="626"/>
      <c r="D177" s="626"/>
      <c r="E177" s="23"/>
      <c r="F177" s="23"/>
      <c r="G177" s="23"/>
      <c r="H177" s="626"/>
      <c r="I177" s="626"/>
      <c r="J177" s="626"/>
      <c r="K177" s="626"/>
      <c r="L177" s="626"/>
      <c r="M177" s="626"/>
      <c r="N177" s="626"/>
    </row>
    <row r="178" spans="1:14" x14ac:dyDescent="0.35">
      <c r="A178" s="626"/>
      <c r="B178" s="626"/>
      <c r="C178" s="626"/>
      <c r="D178" s="626"/>
      <c r="E178" s="23"/>
      <c r="F178" s="23"/>
      <c r="G178" s="23"/>
      <c r="H178" s="626"/>
      <c r="I178" s="626"/>
      <c r="J178" s="626"/>
      <c r="K178" s="626"/>
      <c r="L178" s="626"/>
      <c r="M178" s="626"/>
      <c r="N178" s="626"/>
    </row>
    <row r="179" spans="1:14" x14ac:dyDescent="0.35">
      <c r="A179" s="626"/>
      <c r="B179" s="626"/>
      <c r="C179" s="626"/>
      <c r="D179" s="626"/>
      <c r="E179" s="23"/>
      <c r="F179" s="23"/>
      <c r="G179" s="23"/>
      <c r="H179" s="626"/>
      <c r="I179" s="626"/>
      <c r="J179" s="626"/>
      <c r="K179" s="626"/>
      <c r="L179" s="626"/>
      <c r="M179" s="626"/>
      <c r="N179" s="626"/>
    </row>
    <row r="180" spans="1:14" x14ac:dyDescent="0.35">
      <c r="A180" s="626"/>
      <c r="B180" s="626"/>
      <c r="C180" s="626"/>
      <c r="D180" s="626"/>
      <c r="E180" s="23"/>
      <c r="F180" s="23"/>
      <c r="G180" s="23"/>
      <c r="H180" s="626"/>
      <c r="I180" s="626"/>
      <c r="J180" s="626"/>
      <c r="K180" s="626"/>
      <c r="L180" s="626"/>
      <c r="M180" s="626"/>
      <c r="N180" s="626"/>
    </row>
    <row r="181" spans="1:14" x14ac:dyDescent="0.35">
      <c r="A181" s="626"/>
      <c r="B181" s="626"/>
      <c r="C181" s="626"/>
      <c r="D181" s="626"/>
      <c r="E181" s="23"/>
      <c r="F181" s="23"/>
      <c r="G181" s="23"/>
      <c r="H181" s="626"/>
      <c r="I181" s="626"/>
      <c r="J181" s="626"/>
      <c r="K181" s="626"/>
      <c r="L181" s="626"/>
      <c r="M181" s="626"/>
      <c r="N181" s="626"/>
    </row>
    <row r="182" spans="1:14" x14ac:dyDescent="0.35">
      <c r="A182" s="626"/>
      <c r="B182" s="626"/>
      <c r="C182" s="626"/>
      <c r="D182" s="626"/>
      <c r="E182" s="23"/>
      <c r="F182" s="23"/>
      <c r="G182" s="23"/>
      <c r="H182" s="626"/>
      <c r="I182" s="626"/>
      <c r="J182" s="626"/>
      <c r="K182" s="626"/>
      <c r="L182" s="626"/>
      <c r="M182" s="626"/>
      <c r="N182" s="626"/>
    </row>
    <row r="183" spans="1:14" x14ac:dyDescent="0.35">
      <c r="A183" s="626"/>
      <c r="B183" s="626"/>
      <c r="C183" s="626"/>
      <c r="D183" s="626"/>
      <c r="E183" s="23"/>
      <c r="F183" s="23"/>
      <c r="G183" s="23"/>
      <c r="H183" s="626"/>
      <c r="I183" s="626"/>
      <c r="J183" s="626"/>
      <c r="K183" s="626"/>
      <c r="L183" s="626"/>
      <c r="M183" s="626"/>
      <c r="N183" s="626"/>
    </row>
    <row r="184" spans="1:14" x14ac:dyDescent="0.35">
      <c r="A184" s="626"/>
      <c r="B184" s="626"/>
      <c r="C184" s="626"/>
      <c r="D184" s="626"/>
      <c r="E184" s="23"/>
      <c r="F184" s="23"/>
      <c r="G184" s="23"/>
      <c r="H184" s="626"/>
      <c r="I184" s="626"/>
      <c r="J184" s="626"/>
      <c r="K184" s="626"/>
      <c r="L184" s="626"/>
      <c r="M184" s="626"/>
      <c r="N184" s="626"/>
    </row>
    <row r="185" spans="1:14" x14ac:dyDescent="0.35">
      <c r="A185" s="626"/>
      <c r="B185" s="626"/>
      <c r="C185" s="626"/>
      <c r="D185" s="626"/>
      <c r="E185" s="23"/>
      <c r="F185" s="23"/>
      <c r="G185" s="23"/>
      <c r="H185" s="626"/>
      <c r="I185" s="626"/>
      <c r="J185" s="626"/>
      <c r="K185" s="626"/>
      <c r="L185" s="626"/>
      <c r="M185" s="626"/>
      <c r="N185" s="626"/>
    </row>
    <row r="186" spans="1:14" x14ac:dyDescent="0.35">
      <c r="A186" s="626"/>
      <c r="B186" s="626"/>
      <c r="C186" s="626"/>
      <c r="D186" s="626"/>
      <c r="E186" s="23"/>
      <c r="F186" s="23"/>
      <c r="G186" s="23"/>
      <c r="H186" s="626"/>
      <c r="I186" s="626"/>
      <c r="J186" s="626"/>
      <c r="K186" s="626"/>
      <c r="L186" s="626"/>
      <c r="M186" s="626"/>
      <c r="N186" s="626"/>
    </row>
    <row r="187" spans="1:14" x14ac:dyDescent="0.35">
      <c r="A187" s="626"/>
      <c r="B187" s="626"/>
      <c r="C187" s="626"/>
      <c r="D187" s="626"/>
      <c r="E187" s="23"/>
      <c r="F187" s="23"/>
      <c r="G187" s="23"/>
      <c r="H187" s="626"/>
      <c r="I187" s="626"/>
      <c r="J187" s="626"/>
      <c r="K187" s="626"/>
      <c r="L187" s="626"/>
      <c r="M187" s="626"/>
      <c r="N187" s="626"/>
    </row>
    <row r="188" spans="1:14" x14ac:dyDescent="0.35">
      <c r="A188" s="626"/>
      <c r="B188" s="626"/>
      <c r="C188" s="626"/>
      <c r="D188" s="626"/>
      <c r="E188" s="23"/>
      <c r="F188" s="23"/>
      <c r="G188" s="23"/>
      <c r="H188" s="626"/>
      <c r="I188" s="626"/>
      <c r="J188" s="626"/>
      <c r="K188" s="626"/>
      <c r="L188" s="626"/>
      <c r="M188" s="626"/>
      <c r="N188" s="626"/>
    </row>
    <row r="189" spans="1:14" x14ac:dyDescent="0.35">
      <c r="A189" s="626"/>
      <c r="B189" s="626"/>
      <c r="C189" s="626"/>
      <c r="D189" s="626"/>
      <c r="E189" s="23"/>
      <c r="F189" s="23"/>
      <c r="G189" s="23"/>
      <c r="H189" s="626"/>
      <c r="I189" s="626"/>
      <c r="J189" s="626"/>
      <c r="K189" s="626"/>
      <c r="L189" s="626"/>
      <c r="M189" s="626"/>
      <c r="N189" s="626"/>
    </row>
    <row r="190" spans="1:14" x14ac:dyDescent="0.35">
      <c r="A190" s="626"/>
      <c r="B190" s="626"/>
      <c r="C190" s="626"/>
      <c r="D190" s="626"/>
      <c r="E190" s="23"/>
      <c r="F190" s="23"/>
      <c r="G190" s="23"/>
      <c r="H190" s="626"/>
      <c r="I190" s="626"/>
      <c r="J190" s="626"/>
      <c r="K190" s="626"/>
      <c r="L190" s="626"/>
      <c r="M190" s="626"/>
      <c r="N190" s="626"/>
    </row>
    <row r="191" spans="1:14" x14ac:dyDescent="0.35">
      <c r="A191" s="626"/>
      <c r="B191" s="626"/>
      <c r="C191" s="626"/>
      <c r="D191" s="626"/>
      <c r="E191" s="23"/>
      <c r="F191" s="23"/>
      <c r="G191" s="23"/>
      <c r="H191" s="626"/>
      <c r="I191" s="626"/>
      <c r="J191" s="626"/>
      <c r="K191" s="626"/>
      <c r="L191" s="626"/>
      <c r="M191" s="626"/>
      <c r="N191" s="626"/>
    </row>
    <row r="192" spans="1:14" x14ac:dyDescent="0.35">
      <c r="A192" s="626"/>
      <c r="B192" s="626"/>
      <c r="C192" s="626"/>
      <c r="D192" s="626"/>
      <c r="E192" s="23"/>
      <c r="F192" s="23"/>
      <c r="G192" s="23"/>
      <c r="H192" s="626"/>
      <c r="I192" s="626"/>
      <c r="J192" s="626"/>
      <c r="K192" s="626"/>
      <c r="L192" s="626"/>
      <c r="M192" s="626"/>
      <c r="N192" s="626"/>
    </row>
    <row r="193" spans="1:14" x14ac:dyDescent="0.35">
      <c r="A193" s="626"/>
      <c r="B193" s="626"/>
      <c r="C193" s="626"/>
      <c r="D193" s="626"/>
      <c r="E193" s="23"/>
      <c r="F193" s="23"/>
      <c r="G193" s="23"/>
      <c r="H193" s="626"/>
      <c r="I193" s="626"/>
      <c r="J193" s="626"/>
      <c r="K193" s="626"/>
      <c r="L193" s="626"/>
      <c r="M193" s="626"/>
      <c r="N193" s="626"/>
    </row>
    <row r="194" spans="1:14" x14ac:dyDescent="0.35">
      <c r="A194" s="626"/>
      <c r="B194" s="626"/>
      <c r="C194" s="626"/>
      <c r="D194" s="626"/>
      <c r="E194" s="23"/>
      <c r="F194" s="23"/>
      <c r="G194" s="23"/>
      <c r="H194" s="626"/>
      <c r="I194" s="626"/>
      <c r="J194" s="626"/>
      <c r="K194" s="626"/>
      <c r="L194" s="626"/>
      <c r="M194" s="626"/>
      <c r="N194" s="626"/>
    </row>
    <row r="195" spans="1:14" x14ac:dyDescent="0.35">
      <c r="A195" s="626"/>
      <c r="B195" s="626"/>
      <c r="C195" s="626"/>
      <c r="D195" s="626"/>
      <c r="E195" s="23"/>
      <c r="F195" s="23"/>
      <c r="G195" s="23"/>
      <c r="H195" s="626"/>
      <c r="I195" s="626"/>
      <c r="J195" s="626"/>
      <c r="K195" s="626"/>
      <c r="L195" s="626"/>
      <c r="M195" s="626"/>
      <c r="N195" s="626"/>
    </row>
    <row r="196" spans="1:14" x14ac:dyDescent="0.35">
      <c r="A196" s="626"/>
      <c r="B196" s="626"/>
      <c r="C196" s="626"/>
      <c r="D196" s="626"/>
      <c r="E196" s="23"/>
      <c r="F196" s="23"/>
      <c r="G196" s="23"/>
      <c r="H196" s="626"/>
      <c r="I196" s="626"/>
      <c r="J196" s="626"/>
      <c r="K196" s="626"/>
      <c r="L196" s="626"/>
      <c r="M196" s="626"/>
      <c r="N196" s="626"/>
    </row>
    <row r="197" spans="1:14" x14ac:dyDescent="0.35">
      <c r="A197" s="626"/>
      <c r="B197" s="626"/>
      <c r="C197" s="626"/>
      <c r="D197" s="626"/>
      <c r="E197" s="23"/>
      <c r="F197" s="23"/>
      <c r="G197" s="23"/>
      <c r="H197" s="626"/>
      <c r="I197" s="626"/>
      <c r="J197" s="626"/>
      <c r="K197" s="626"/>
      <c r="L197" s="626"/>
      <c r="M197" s="626"/>
      <c r="N197" s="626"/>
    </row>
    <row r="198" spans="1:14" x14ac:dyDescent="0.35">
      <c r="A198" s="626"/>
      <c r="B198" s="626"/>
      <c r="C198" s="626"/>
      <c r="D198" s="626"/>
      <c r="E198" s="23"/>
      <c r="F198" s="23"/>
      <c r="G198" s="23"/>
      <c r="H198" s="626"/>
      <c r="I198" s="626"/>
      <c r="J198" s="626"/>
      <c r="K198" s="626"/>
      <c r="L198" s="626"/>
      <c r="M198" s="626"/>
      <c r="N198" s="626"/>
    </row>
    <row r="199" spans="1:14" x14ac:dyDescent="0.35">
      <c r="A199" s="626"/>
      <c r="B199" s="626"/>
      <c r="C199" s="626"/>
      <c r="D199" s="626"/>
      <c r="E199" s="23"/>
      <c r="F199" s="23"/>
      <c r="G199" s="23"/>
      <c r="H199" s="626"/>
      <c r="I199" s="626"/>
      <c r="J199" s="626"/>
      <c r="K199" s="626"/>
      <c r="L199" s="626"/>
      <c r="M199" s="626"/>
      <c r="N199" s="626"/>
    </row>
    <row r="200" spans="1:14" x14ac:dyDescent="0.35">
      <c r="A200" s="626"/>
      <c r="B200" s="626"/>
      <c r="C200" s="626"/>
      <c r="D200" s="626"/>
      <c r="E200" s="23"/>
      <c r="F200" s="23"/>
      <c r="G200" s="23"/>
      <c r="H200" s="626"/>
      <c r="I200" s="626"/>
      <c r="J200" s="626"/>
      <c r="K200" s="626"/>
      <c r="L200" s="626"/>
      <c r="M200" s="626"/>
      <c r="N200" s="626"/>
    </row>
    <row r="201" spans="1:14" x14ac:dyDescent="0.35">
      <c r="A201" s="626"/>
      <c r="B201" s="626"/>
      <c r="C201" s="626"/>
      <c r="D201" s="626"/>
      <c r="E201" s="23"/>
      <c r="F201" s="23"/>
      <c r="G201" s="23"/>
      <c r="H201" s="626"/>
      <c r="I201" s="626"/>
      <c r="J201" s="626"/>
      <c r="K201" s="626"/>
      <c r="L201" s="626"/>
      <c r="M201" s="626"/>
      <c r="N201" s="626"/>
    </row>
    <row r="202" spans="1:14" x14ac:dyDescent="0.35">
      <c r="A202" s="626"/>
      <c r="B202" s="626"/>
      <c r="C202" s="626"/>
      <c r="D202" s="626"/>
      <c r="E202" s="23"/>
      <c r="F202" s="23"/>
      <c r="G202" s="23"/>
      <c r="H202" s="626"/>
      <c r="I202" s="626"/>
      <c r="J202" s="626"/>
      <c r="K202" s="626"/>
      <c r="L202" s="626"/>
      <c r="M202" s="626"/>
      <c r="N202" s="626"/>
    </row>
    <row r="203" spans="1:14" x14ac:dyDescent="0.35">
      <c r="A203" s="626"/>
      <c r="B203" s="626"/>
      <c r="C203" s="626"/>
      <c r="D203" s="626"/>
      <c r="E203" s="23"/>
      <c r="F203" s="23"/>
      <c r="G203" s="23"/>
      <c r="H203" s="626"/>
      <c r="I203" s="626"/>
      <c r="J203" s="626"/>
      <c r="K203" s="626"/>
      <c r="L203" s="626"/>
      <c r="M203" s="626"/>
      <c r="N203" s="626"/>
    </row>
    <row r="204" spans="1:14" x14ac:dyDescent="0.35">
      <c r="A204" s="626"/>
      <c r="B204" s="626"/>
      <c r="C204" s="626"/>
      <c r="D204" s="626"/>
      <c r="E204" s="23"/>
      <c r="F204" s="23"/>
      <c r="G204" s="23"/>
      <c r="H204" s="626"/>
      <c r="I204" s="626"/>
      <c r="J204" s="626"/>
      <c r="K204" s="626"/>
      <c r="L204" s="626"/>
      <c r="M204" s="626"/>
      <c r="N204" s="626"/>
    </row>
    <row r="205" spans="1:14" x14ac:dyDescent="0.35">
      <c r="A205" s="626"/>
      <c r="B205" s="626"/>
      <c r="C205" s="626"/>
      <c r="D205" s="626"/>
      <c r="E205" s="23"/>
      <c r="F205" s="23"/>
      <c r="G205" s="23"/>
      <c r="H205" s="626"/>
      <c r="I205" s="626"/>
      <c r="J205" s="626"/>
      <c r="K205" s="626"/>
      <c r="L205" s="626"/>
      <c r="M205" s="626"/>
      <c r="N205" s="626"/>
    </row>
    <row r="206" spans="1:14" x14ac:dyDescent="0.35">
      <c r="A206" s="626"/>
      <c r="B206" s="626"/>
      <c r="C206" s="626"/>
      <c r="D206" s="626"/>
      <c r="E206" s="23"/>
      <c r="F206" s="23"/>
      <c r="G206" s="23"/>
      <c r="H206" s="626"/>
      <c r="I206" s="626"/>
      <c r="J206" s="626"/>
      <c r="K206" s="626"/>
      <c r="L206" s="626"/>
      <c r="M206" s="626"/>
      <c r="N206" s="626"/>
    </row>
    <row r="207" spans="1:14" x14ac:dyDescent="0.35">
      <c r="A207" s="626"/>
      <c r="B207" s="626"/>
      <c r="C207" s="626"/>
      <c r="D207" s="626"/>
      <c r="E207" s="23"/>
      <c r="F207" s="23"/>
      <c r="G207" s="23"/>
      <c r="H207" s="626"/>
      <c r="I207" s="626"/>
      <c r="J207" s="626"/>
      <c r="K207" s="626"/>
      <c r="L207" s="626"/>
      <c r="M207" s="626"/>
      <c r="N207" s="626"/>
    </row>
    <row r="208" spans="1:14" x14ac:dyDescent="0.35">
      <c r="A208" s="626"/>
      <c r="B208" s="626"/>
      <c r="C208" s="626"/>
      <c r="D208" s="626"/>
      <c r="E208" s="23"/>
      <c r="F208" s="23"/>
      <c r="G208" s="23"/>
      <c r="H208" s="626"/>
      <c r="I208" s="626"/>
      <c r="J208" s="626"/>
      <c r="K208" s="626"/>
      <c r="L208" s="626"/>
      <c r="M208" s="626"/>
      <c r="N208" s="626"/>
    </row>
    <row r="209" spans="1:14" x14ac:dyDescent="0.35">
      <c r="A209" s="626"/>
      <c r="B209" s="626"/>
      <c r="C209" s="626"/>
      <c r="D209" s="626"/>
      <c r="E209" s="23"/>
      <c r="F209" s="23"/>
      <c r="G209" s="23"/>
      <c r="H209" s="626"/>
      <c r="I209" s="626"/>
      <c r="J209" s="626"/>
      <c r="K209" s="626"/>
      <c r="L209" s="626"/>
      <c r="M209" s="626"/>
      <c r="N209" s="626"/>
    </row>
    <row r="210" spans="1:14" x14ac:dyDescent="0.35">
      <c r="A210" s="626"/>
      <c r="B210" s="626"/>
      <c r="C210" s="626"/>
      <c r="D210" s="626"/>
      <c r="E210" s="23"/>
      <c r="F210" s="23"/>
      <c r="G210" s="23"/>
      <c r="H210" s="626"/>
      <c r="I210" s="626"/>
      <c r="J210" s="626"/>
      <c r="K210" s="626"/>
      <c r="L210" s="626"/>
      <c r="M210" s="626"/>
      <c r="N210" s="626"/>
    </row>
    <row r="211" spans="1:14" x14ac:dyDescent="0.35">
      <c r="A211" s="626"/>
      <c r="B211" s="626"/>
      <c r="C211" s="626"/>
      <c r="D211" s="626"/>
      <c r="E211" s="23"/>
      <c r="F211" s="23"/>
      <c r="G211" s="23"/>
      <c r="H211" s="626"/>
      <c r="I211" s="626"/>
      <c r="J211" s="626"/>
      <c r="K211" s="626"/>
      <c r="L211" s="626"/>
      <c r="M211" s="626"/>
      <c r="N211" s="626"/>
    </row>
    <row r="212" spans="1:14" x14ac:dyDescent="0.35">
      <c r="A212" s="626"/>
      <c r="B212" s="626"/>
      <c r="C212" s="626"/>
      <c r="D212" s="626"/>
      <c r="E212" s="23"/>
      <c r="F212" s="23"/>
      <c r="G212" s="23"/>
      <c r="H212" s="626"/>
      <c r="I212" s="626"/>
      <c r="J212" s="626"/>
      <c r="K212" s="626"/>
      <c r="L212" s="626"/>
      <c r="M212" s="626"/>
      <c r="N212" s="626"/>
    </row>
    <row r="213" spans="1:14" x14ac:dyDescent="0.35">
      <c r="A213" s="626"/>
      <c r="B213" s="626"/>
      <c r="C213" s="626"/>
      <c r="D213" s="626"/>
      <c r="E213" s="23"/>
      <c r="F213" s="23"/>
      <c r="G213" s="23"/>
      <c r="H213" s="626"/>
      <c r="I213" s="626"/>
      <c r="J213" s="626"/>
      <c r="K213" s="626"/>
      <c r="L213" s="626"/>
      <c r="M213" s="626"/>
      <c r="N213" s="626"/>
    </row>
    <row r="214" spans="1:14" x14ac:dyDescent="0.35">
      <c r="A214" s="626"/>
      <c r="B214" s="626"/>
      <c r="C214" s="626"/>
      <c r="D214" s="626"/>
      <c r="E214" s="23"/>
      <c r="F214" s="23"/>
      <c r="G214" s="23"/>
      <c r="H214" s="626"/>
      <c r="I214" s="626"/>
      <c r="J214" s="626"/>
      <c r="K214" s="626"/>
      <c r="L214" s="626"/>
      <c r="M214" s="626"/>
      <c r="N214" s="626"/>
    </row>
    <row r="215" spans="1:14" x14ac:dyDescent="0.35">
      <c r="A215" s="626"/>
      <c r="B215" s="626"/>
      <c r="C215" s="626"/>
      <c r="D215" s="626"/>
      <c r="E215" s="23"/>
      <c r="F215" s="23"/>
      <c r="G215" s="23"/>
      <c r="H215" s="626"/>
      <c r="I215" s="626"/>
      <c r="J215" s="626"/>
      <c r="K215" s="626"/>
      <c r="L215" s="626"/>
      <c r="M215" s="626"/>
      <c r="N215" s="626"/>
    </row>
    <row r="216" spans="1:14" x14ac:dyDescent="0.35">
      <c r="A216" s="626"/>
      <c r="B216" s="626"/>
      <c r="C216" s="626"/>
      <c r="D216" s="626"/>
      <c r="E216" s="23"/>
      <c r="F216" s="23"/>
      <c r="G216" s="23"/>
      <c r="H216" s="626"/>
      <c r="I216" s="626"/>
      <c r="J216" s="626"/>
      <c r="K216" s="626"/>
      <c r="L216" s="626"/>
      <c r="M216" s="626"/>
      <c r="N216" s="626"/>
    </row>
    <row r="217" spans="1:14" x14ac:dyDescent="0.35">
      <c r="A217" s="626"/>
      <c r="B217" s="626"/>
      <c r="C217" s="626"/>
      <c r="D217" s="626"/>
      <c r="E217" s="23"/>
      <c r="F217" s="23"/>
      <c r="G217" s="23"/>
      <c r="H217" s="626"/>
      <c r="I217" s="626"/>
      <c r="J217" s="626"/>
      <c r="K217" s="626"/>
      <c r="L217" s="626"/>
      <c r="M217" s="626"/>
      <c r="N217" s="626"/>
    </row>
    <row r="218" spans="1:14" x14ac:dyDescent="0.35">
      <c r="A218" s="626"/>
      <c r="B218" s="626"/>
      <c r="C218" s="626"/>
      <c r="D218" s="626"/>
      <c r="E218" s="23"/>
      <c r="F218" s="23"/>
      <c r="G218" s="23"/>
      <c r="H218" s="626"/>
      <c r="I218" s="626"/>
      <c r="J218" s="626"/>
      <c r="K218" s="626"/>
      <c r="L218" s="626"/>
      <c r="M218" s="626"/>
      <c r="N218" s="626"/>
    </row>
    <row r="219" spans="1:14" x14ac:dyDescent="0.35">
      <c r="A219" s="626"/>
      <c r="B219" s="626"/>
      <c r="C219" s="626"/>
      <c r="D219" s="626"/>
      <c r="E219" s="23"/>
      <c r="F219" s="23"/>
      <c r="G219" s="23"/>
      <c r="H219" s="626"/>
      <c r="I219" s="626"/>
      <c r="J219" s="626"/>
      <c r="K219" s="626"/>
      <c r="L219" s="626"/>
      <c r="M219" s="626"/>
      <c r="N219" s="626"/>
    </row>
    <row r="220" spans="1:14" x14ac:dyDescent="0.35">
      <c r="A220" s="626"/>
      <c r="B220" s="626"/>
      <c r="C220" s="626"/>
      <c r="D220" s="626"/>
      <c r="E220" s="23"/>
      <c r="F220" s="23"/>
      <c r="G220" s="23"/>
      <c r="H220" s="626"/>
      <c r="I220" s="626"/>
      <c r="J220" s="626"/>
      <c r="K220" s="626"/>
      <c r="L220" s="626"/>
      <c r="M220" s="626"/>
      <c r="N220" s="626"/>
    </row>
    <row r="221" spans="1:14" x14ac:dyDescent="0.35">
      <c r="A221" s="626"/>
      <c r="B221" s="626"/>
      <c r="C221" s="626"/>
      <c r="D221" s="626"/>
      <c r="E221" s="23"/>
      <c r="F221" s="23"/>
      <c r="G221" s="23"/>
      <c r="H221" s="626"/>
      <c r="I221" s="626"/>
      <c r="J221" s="626"/>
      <c r="K221" s="626"/>
      <c r="L221" s="626"/>
      <c r="M221" s="626"/>
      <c r="N221" s="626"/>
    </row>
    <row r="222" spans="1:14" x14ac:dyDescent="0.35">
      <c r="A222" s="626"/>
      <c r="B222" s="626"/>
      <c r="C222" s="626"/>
      <c r="D222" s="626"/>
      <c r="E222" s="23"/>
      <c r="F222" s="23"/>
      <c r="G222" s="23"/>
      <c r="H222" s="626"/>
      <c r="I222" s="626"/>
      <c r="J222" s="626"/>
      <c r="K222" s="626"/>
      <c r="L222" s="626"/>
      <c r="M222" s="626"/>
      <c r="N222" s="626"/>
    </row>
    <row r="223" spans="1:14" x14ac:dyDescent="0.35">
      <c r="A223" s="626"/>
      <c r="B223" s="626"/>
      <c r="C223" s="626"/>
      <c r="D223" s="626"/>
      <c r="E223" s="23"/>
      <c r="F223" s="23"/>
      <c r="G223" s="23"/>
      <c r="H223" s="626"/>
      <c r="I223" s="626"/>
      <c r="J223" s="626"/>
      <c r="K223" s="626"/>
      <c r="L223" s="626"/>
      <c r="M223" s="626"/>
      <c r="N223" s="626"/>
    </row>
    <row r="224" spans="1:14" x14ac:dyDescent="0.35">
      <c r="A224" s="626"/>
      <c r="B224" s="626"/>
      <c r="C224" s="626"/>
      <c r="D224" s="626"/>
      <c r="E224" s="23"/>
      <c r="F224" s="23"/>
      <c r="G224" s="23"/>
      <c r="H224" s="626"/>
      <c r="I224" s="626"/>
      <c r="J224" s="626"/>
      <c r="K224" s="626"/>
      <c r="L224" s="626"/>
      <c r="M224" s="626"/>
      <c r="N224" s="626"/>
    </row>
    <row r="225" spans="1:14" x14ac:dyDescent="0.35">
      <c r="A225" s="626"/>
      <c r="B225" s="626"/>
      <c r="C225" s="626"/>
      <c r="D225" s="626"/>
      <c r="E225" s="23"/>
      <c r="F225" s="23"/>
      <c r="G225" s="23"/>
      <c r="H225" s="626"/>
      <c r="I225" s="626"/>
      <c r="J225" s="626"/>
      <c r="K225" s="626"/>
      <c r="L225" s="626"/>
      <c r="M225" s="626"/>
      <c r="N225" s="626"/>
    </row>
    <row r="226" spans="1:14" x14ac:dyDescent="0.35">
      <c r="A226" s="626"/>
      <c r="B226" s="626"/>
      <c r="C226" s="626"/>
      <c r="D226" s="626"/>
      <c r="E226" s="23"/>
      <c r="F226" s="23"/>
      <c r="G226" s="23"/>
      <c r="H226" s="626"/>
      <c r="I226" s="626"/>
      <c r="J226" s="626"/>
      <c r="K226" s="626"/>
      <c r="L226" s="626"/>
      <c r="M226" s="626"/>
      <c r="N226" s="626"/>
    </row>
    <row r="227" spans="1:14" x14ac:dyDescent="0.35">
      <c r="A227" s="626"/>
      <c r="B227" s="626"/>
      <c r="C227" s="626"/>
      <c r="D227" s="626"/>
      <c r="E227" s="23"/>
      <c r="F227" s="23"/>
      <c r="G227" s="23"/>
      <c r="H227" s="626"/>
      <c r="I227" s="626"/>
      <c r="J227" s="626"/>
      <c r="K227" s="626"/>
      <c r="L227" s="626"/>
      <c r="M227" s="626"/>
      <c r="N227" s="626"/>
    </row>
    <row r="228" spans="1:14" x14ac:dyDescent="0.35">
      <c r="A228" s="626"/>
      <c r="B228" s="626"/>
      <c r="C228" s="626"/>
      <c r="D228" s="626"/>
      <c r="E228" s="23"/>
      <c r="F228" s="23"/>
      <c r="G228" s="23"/>
      <c r="H228" s="626"/>
      <c r="I228" s="626"/>
      <c r="J228" s="626"/>
      <c r="K228" s="626"/>
      <c r="L228" s="626"/>
      <c r="M228" s="626"/>
      <c r="N228" s="626"/>
    </row>
    <row r="229" spans="1:14" x14ac:dyDescent="0.35">
      <c r="A229" s="626"/>
      <c r="B229" s="626"/>
      <c r="C229" s="626"/>
      <c r="D229" s="626"/>
      <c r="E229" s="23"/>
      <c r="F229" s="23"/>
      <c r="G229" s="23"/>
      <c r="H229" s="626"/>
      <c r="I229" s="626"/>
      <c r="J229" s="626"/>
      <c r="K229" s="626"/>
      <c r="L229" s="626"/>
      <c r="M229" s="626"/>
      <c r="N229" s="626"/>
    </row>
    <row r="230" spans="1:14" x14ac:dyDescent="0.35">
      <c r="A230" s="626"/>
      <c r="B230" s="626"/>
      <c r="C230" s="626"/>
      <c r="D230" s="626"/>
      <c r="E230" s="23"/>
      <c r="F230" s="23"/>
      <c r="G230" s="23"/>
      <c r="H230" s="626"/>
      <c r="I230" s="626"/>
      <c r="J230" s="626"/>
      <c r="K230" s="626"/>
      <c r="L230" s="626"/>
      <c r="M230" s="626"/>
      <c r="N230" s="626"/>
    </row>
    <row r="231" spans="1:14" x14ac:dyDescent="0.35">
      <c r="A231" s="626"/>
      <c r="B231" s="626"/>
      <c r="C231" s="626"/>
      <c r="D231" s="626"/>
      <c r="E231" s="23"/>
      <c r="F231" s="23"/>
      <c r="G231" s="23"/>
      <c r="H231" s="626"/>
      <c r="I231" s="626"/>
      <c r="J231" s="626"/>
      <c r="K231" s="626"/>
      <c r="L231" s="626"/>
      <c r="M231" s="626"/>
      <c r="N231" s="626"/>
    </row>
    <row r="232" spans="1:14" x14ac:dyDescent="0.35">
      <c r="A232" s="626"/>
      <c r="B232" s="626"/>
      <c r="C232" s="626"/>
      <c r="D232" s="626"/>
      <c r="E232" s="23"/>
      <c r="F232" s="23"/>
      <c r="G232" s="23"/>
      <c r="H232" s="626"/>
      <c r="I232" s="626"/>
      <c r="J232" s="626"/>
      <c r="K232" s="626"/>
      <c r="L232" s="626"/>
      <c r="M232" s="626"/>
      <c r="N232" s="626"/>
    </row>
    <row r="233" spans="1:14" x14ac:dyDescent="0.35">
      <c r="A233" s="626"/>
      <c r="B233" s="626"/>
      <c r="C233" s="626"/>
      <c r="D233" s="626"/>
      <c r="E233" s="23"/>
      <c r="F233" s="23"/>
      <c r="G233" s="23"/>
      <c r="H233" s="626"/>
      <c r="I233" s="626"/>
      <c r="J233" s="626"/>
      <c r="K233" s="626"/>
      <c r="L233" s="626"/>
      <c r="M233" s="626"/>
      <c r="N233" s="626"/>
    </row>
    <row r="234" spans="1:14" x14ac:dyDescent="0.35">
      <c r="A234" s="626"/>
      <c r="B234" s="626"/>
      <c r="C234" s="626"/>
      <c r="D234" s="626"/>
      <c r="E234" s="23"/>
      <c r="F234" s="23"/>
      <c r="G234" s="23"/>
      <c r="H234" s="626"/>
      <c r="I234" s="626"/>
      <c r="J234" s="626"/>
      <c r="K234" s="626"/>
      <c r="L234" s="626"/>
      <c r="M234" s="626"/>
      <c r="N234" s="626"/>
    </row>
    <row r="235" spans="1:14" x14ac:dyDescent="0.35">
      <c r="A235" s="626"/>
      <c r="B235" s="626"/>
      <c r="C235" s="626"/>
      <c r="D235" s="626"/>
      <c r="E235" s="23"/>
      <c r="F235" s="23"/>
      <c r="G235" s="23"/>
      <c r="H235" s="626"/>
      <c r="I235" s="626"/>
      <c r="J235" s="626"/>
      <c r="K235" s="626"/>
      <c r="L235" s="626"/>
      <c r="M235" s="626"/>
      <c r="N235" s="626"/>
    </row>
    <row r="236" spans="1:14" x14ac:dyDescent="0.35">
      <c r="A236" s="626"/>
      <c r="B236" s="626"/>
      <c r="C236" s="626"/>
      <c r="D236" s="626"/>
      <c r="E236" s="23"/>
      <c r="F236" s="23"/>
      <c r="G236" s="23"/>
      <c r="H236" s="626"/>
      <c r="I236" s="626"/>
      <c r="J236" s="626"/>
      <c r="K236" s="626"/>
      <c r="L236" s="626"/>
      <c r="M236" s="626"/>
      <c r="N236" s="626"/>
    </row>
    <row r="237" spans="1:14" x14ac:dyDescent="0.35">
      <c r="A237" s="626"/>
      <c r="B237" s="626"/>
      <c r="C237" s="626"/>
      <c r="D237" s="626"/>
      <c r="E237" s="23"/>
      <c r="F237" s="23"/>
      <c r="G237" s="23"/>
      <c r="H237" s="626"/>
      <c r="I237" s="626"/>
      <c r="J237" s="626"/>
      <c r="K237" s="626"/>
      <c r="L237" s="626"/>
      <c r="M237" s="626"/>
      <c r="N237" s="626"/>
    </row>
    <row r="238" spans="1:14" x14ac:dyDescent="0.35">
      <c r="A238" s="626"/>
      <c r="B238" s="626"/>
      <c r="C238" s="626"/>
      <c r="D238" s="626"/>
      <c r="E238" s="23"/>
      <c r="F238" s="23"/>
      <c r="G238" s="23"/>
      <c r="H238" s="626"/>
      <c r="I238" s="626"/>
      <c r="J238" s="626"/>
      <c r="K238" s="626"/>
      <c r="L238" s="626"/>
      <c r="M238" s="626"/>
      <c r="N238" s="626"/>
    </row>
    <row r="239" spans="1:14" x14ac:dyDescent="0.35">
      <c r="A239" s="626"/>
      <c r="B239" s="626"/>
      <c r="C239" s="626"/>
      <c r="D239" s="626"/>
      <c r="E239" s="23"/>
      <c r="F239" s="23"/>
      <c r="G239" s="23"/>
      <c r="H239" s="626"/>
      <c r="I239" s="626"/>
      <c r="J239" s="626"/>
      <c r="K239" s="626"/>
      <c r="L239" s="626"/>
      <c r="M239" s="626"/>
      <c r="N239" s="626"/>
    </row>
    <row r="240" spans="1:14" x14ac:dyDescent="0.35">
      <c r="A240" s="626"/>
      <c r="B240" s="626"/>
      <c r="C240" s="626"/>
      <c r="D240" s="626"/>
      <c r="E240" s="23"/>
      <c r="F240" s="23"/>
      <c r="G240" s="23"/>
      <c r="H240" s="626"/>
      <c r="I240" s="626"/>
      <c r="J240" s="626"/>
      <c r="K240" s="626"/>
      <c r="L240" s="626"/>
      <c r="M240" s="626"/>
      <c r="N240" s="626"/>
    </row>
    <row r="241" spans="1:14" x14ac:dyDescent="0.35">
      <c r="A241" s="626"/>
      <c r="B241" s="626"/>
      <c r="C241" s="626"/>
      <c r="D241" s="626"/>
      <c r="E241" s="23"/>
      <c r="F241" s="23"/>
      <c r="G241" s="23"/>
      <c r="H241" s="626"/>
      <c r="I241" s="626"/>
      <c r="J241" s="626"/>
      <c r="K241" s="626"/>
      <c r="L241" s="626"/>
      <c r="M241" s="626"/>
      <c r="N241" s="626"/>
    </row>
    <row r="242" spans="1:14" x14ac:dyDescent="0.35">
      <c r="A242" s="626"/>
      <c r="B242" s="626"/>
      <c r="C242" s="626"/>
      <c r="D242" s="626"/>
      <c r="E242" s="23"/>
      <c r="F242" s="23"/>
      <c r="G242" s="23"/>
      <c r="H242" s="626"/>
      <c r="I242" s="626"/>
      <c r="J242" s="626"/>
      <c r="K242" s="626"/>
      <c r="L242" s="626"/>
      <c r="M242" s="626"/>
      <c r="N242" s="626"/>
    </row>
    <row r="243" spans="1:14" x14ac:dyDescent="0.35">
      <c r="A243" s="626"/>
      <c r="B243" s="626"/>
      <c r="C243" s="626"/>
      <c r="D243" s="626"/>
      <c r="E243" s="23"/>
      <c r="F243" s="23"/>
      <c r="G243" s="23"/>
      <c r="H243" s="626"/>
      <c r="I243" s="626"/>
      <c r="J243" s="626"/>
      <c r="K243" s="626"/>
      <c r="L243" s="626"/>
      <c r="M243" s="626"/>
      <c r="N243" s="626"/>
    </row>
    <row r="244" spans="1:14" x14ac:dyDescent="0.35">
      <c r="A244" s="626"/>
      <c r="B244" s="626"/>
      <c r="C244" s="626"/>
      <c r="D244" s="626"/>
      <c r="E244" s="23"/>
      <c r="F244" s="23"/>
      <c r="G244" s="23"/>
      <c r="H244" s="626"/>
      <c r="I244" s="626"/>
      <c r="J244" s="626"/>
      <c r="K244" s="626"/>
      <c r="L244" s="626"/>
      <c r="M244" s="626"/>
      <c r="N244" s="626"/>
    </row>
    <row r="245" spans="1:14" x14ac:dyDescent="0.35">
      <c r="A245" s="626"/>
      <c r="B245" s="626"/>
      <c r="C245" s="626"/>
      <c r="D245" s="626"/>
      <c r="E245" s="23"/>
      <c r="F245" s="23"/>
      <c r="G245" s="23"/>
      <c r="H245" s="626"/>
      <c r="I245" s="626"/>
      <c r="J245" s="626"/>
      <c r="K245" s="626"/>
      <c r="L245" s="626"/>
      <c r="M245" s="626"/>
      <c r="N245" s="626"/>
    </row>
    <row r="246" spans="1:14" x14ac:dyDescent="0.35">
      <c r="A246" s="626"/>
      <c r="B246" s="626"/>
      <c r="C246" s="626"/>
      <c r="D246" s="626"/>
      <c r="E246" s="23"/>
      <c r="F246" s="23"/>
      <c r="G246" s="23"/>
      <c r="H246" s="626"/>
      <c r="I246" s="626"/>
      <c r="J246" s="626"/>
      <c r="K246" s="626"/>
      <c r="L246" s="626"/>
      <c r="M246" s="626"/>
      <c r="N246" s="626"/>
    </row>
    <row r="247" spans="1:14" x14ac:dyDescent="0.35">
      <c r="A247" s="626"/>
      <c r="B247" s="626"/>
      <c r="C247" s="626"/>
      <c r="D247" s="626"/>
      <c r="E247" s="23"/>
      <c r="F247" s="23"/>
      <c r="G247" s="23"/>
      <c r="H247" s="626"/>
      <c r="I247" s="626"/>
      <c r="J247" s="626"/>
      <c r="K247" s="626"/>
      <c r="L247" s="626"/>
      <c r="M247" s="626"/>
      <c r="N247" s="626"/>
    </row>
    <row r="248" spans="1:14" x14ac:dyDescent="0.35">
      <c r="A248" s="626"/>
      <c r="B248" s="626"/>
      <c r="C248" s="626"/>
      <c r="D248" s="626"/>
      <c r="E248" s="23"/>
      <c r="F248" s="23"/>
      <c r="G248" s="23"/>
      <c r="H248" s="626"/>
      <c r="I248" s="626"/>
      <c r="J248" s="626"/>
      <c r="K248" s="626"/>
      <c r="L248" s="626"/>
      <c r="M248" s="626"/>
      <c r="N248" s="626"/>
    </row>
    <row r="249" spans="1:14" x14ac:dyDescent="0.35">
      <c r="A249" s="626"/>
      <c r="B249" s="626"/>
      <c r="C249" s="626"/>
      <c r="D249" s="626"/>
      <c r="E249" s="23"/>
      <c r="F249" s="23"/>
      <c r="G249" s="23"/>
      <c r="H249" s="626"/>
      <c r="I249" s="626"/>
      <c r="J249" s="626"/>
      <c r="K249" s="626"/>
      <c r="L249" s="626"/>
      <c r="M249" s="626"/>
      <c r="N249" s="626"/>
    </row>
    <row r="250" spans="1:14" x14ac:dyDescent="0.35">
      <c r="A250" s="626"/>
      <c r="B250" s="626"/>
      <c r="C250" s="626"/>
      <c r="D250" s="626"/>
      <c r="E250" s="23"/>
      <c r="F250" s="23"/>
      <c r="G250" s="23"/>
      <c r="H250" s="626"/>
      <c r="I250" s="626"/>
      <c r="J250" s="626"/>
      <c r="K250" s="626"/>
      <c r="L250" s="626"/>
      <c r="M250" s="626"/>
      <c r="N250" s="626"/>
    </row>
    <row r="251" spans="1:14" x14ac:dyDescent="0.35">
      <c r="A251" s="626"/>
      <c r="B251" s="626"/>
      <c r="C251" s="626"/>
      <c r="D251" s="626"/>
      <c r="E251" s="23"/>
      <c r="F251" s="23"/>
      <c r="G251" s="23"/>
      <c r="H251" s="626"/>
      <c r="I251" s="626"/>
      <c r="J251" s="626"/>
      <c r="K251" s="626"/>
      <c r="L251" s="626"/>
      <c r="M251" s="626"/>
      <c r="N251" s="626"/>
    </row>
    <row r="252" spans="1:14" x14ac:dyDescent="0.35">
      <c r="A252" s="626"/>
      <c r="B252" s="626"/>
      <c r="C252" s="626"/>
      <c r="D252" s="626"/>
      <c r="E252" s="23"/>
      <c r="F252" s="23"/>
      <c r="G252" s="23"/>
      <c r="H252" s="626"/>
      <c r="I252" s="626"/>
      <c r="J252" s="626"/>
      <c r="K252" s="626"/>
      <c r="L252" s="626"/>
      <c r="M252" s="626"/>
      <c r="N252" s="626"/>
    </row>
    <row r="253" spans="1:14" x14ac:dyDescent="0.35">
      <c r="A253" s="626"/>
      <c r="B253" s="626"/>
      <c r="C253" s="626"/>
      <c r="D253" s="626"/>
      <c r="E253" s="23"/>
      <c r="F253" s="23"/>
      <c r="G253" s="23"/>
      <c r="H253" s="626"/>
      <c r="I253" s="626"/>
      <c r="J253" s="626"/>
      <c r="K253" s="626"/>
      <c r="L253" s="626"/>
      <c r="M253" s="626"/>
      <c r="N253" s="626"/>
    </row>
    <row r="254" spans="1:14" x14ac:dyDescent="0.35">
      <c r="A254" s="626"/>
      <c r="B254" s="626"/>
      <c r="C254" s="626"/>
      <c r="D254" s="626"/>
      <c r="E254" s="23"/>
      <c r="F254" s="23"/>
      <c r="G254" s="23"/>
      <c r="H254" s="626"/>
      <c r="I254" s="626"/>
      <c r="J254" s="626"/>
      <c r="K254" s="626"/>
      <c r="L254" s="626"/>
      <c r="M254" s="626"/>
      <c r="N254" s="626"/>
    </row>
    <row r="255" spans="1:14" x14ac:dyDescent="0.35">
      <c r="A255" s="626"/>
      <c r="B255" s="626"/>
      <c r="C255" s="626"/>
      <c r="D255" s="626"/>
      <c r="E255" s="23"/>
      <c r="F255" s="23"/>
      <c r="G255" s="23"/>
      <c r="H255" s="626"/>
      <c r="I255" s="626"/>
      <c r="J255" s="626"/>
      <c r="K255" s="626"/>
      <c r="L255" s="626"/>
      <c r="M255" s="626"/>
      <c r="N255" s="626"/>
    </row>
    <row r="256" spans="1:14" x14ac:dyDescent="0.35">
      <c r="A256" s="626"/>
      <c r="B256" s="626"/>
      <c r="C256" s="626"/>
      <c r="D256" s="626"/>
      <c r="E256" s="23"/>
      <c r="F256" s="23"/>
      <c r="G256" s="23"/>
      <c r="H256" s="626"/>
      <c r="I256" s="626"/>
      <c r="J256" s="626"/>
      <c r="K256" s="626"/>
      <c r="L256" s="626"/>
      <c r="M256" s="626"/>
      <c r="N256" s="626"/>
    </row>
    <row r="257" spans="1:14" x14ac:dyDescent="0.35">
      <c r="A257" s="626"/>
      <c r="B257" s="626"/>
      <c r="C257" s="626"/>
      <c r="D257" s="626"/>
      <c r="E257" s="23"/>
      <c r="F257" s="23"/>
      <c r="G257" s="23"/>
      <c r="H257" s="626"/>
      <c r="I257" s="626"/>
      <c r="J257" s="626"/>
      <c r="K257" s="626"/>
      <c r="L257" s="626"/>
      <c r="M257" s="626"/>
      <c r="N257" s="626"/>
    </row>
    <row r="258" spans="1:14" x14ac:dyDescent="0.35">
      <c r="A258" s="626"/>
      <c r="B258" s="626"/>
      <c r="C258" s="626"/>
      <c r="D258" s="626"/>
      <c r="E258" s="23"/>
      <c r="F258" s="23"/>
      <c r="G258" s="23"/>
      <c r="H258" s="626"/>
      <c r="I258" s="626"/>
      <c r="J258" s="626"/>
      <c r="K258" s="626"/>
      <c r="L258" s="626"/>
      <c r="M258" s="626"/>
      <c r="N258" s="626"/>
    </row>
    <row r="259" spans="1:14" x14ac:dyDescent="0.35">
      <c r="A259" s="626"/>
      <c r="B259" s="626"/>
      <c r="C259" s="626"/>
      <c r="D259" s="626"/>
      <c r="E259" s="23"/>
      <c r="F259" s="23"/>
      <c r="G259" s="23"/>
      <c r="H259" s="626"/>
      <c r="I259" s="626"/>
      <c r="J259" s="626"/>
      <c r="K259" s="626"/>
      <c r="L259" s="626"/>
      <c r="M259" s="626"/>
      <c r="N259" s="626"/>
    </row>
    <row r="260" spans="1:14" x14ac:dyDescent="0.35">
      <c r="A260" s="626"/>
      <c r="B260" s="626"/>
      <c r="C260" s="626"/>
      <c r="D260" s="626"/>
      <c r="E260" s="23"/>
      <c r="F260" s="23"/>
      <c r="G260" s="23"/>
      <c r="H260" s="626"/>
      <c r="I260" s="626"/>
      <c r="J260" s="626"/>
      <c r="K260" s="626"/>
      <c r="L260" s="626"/>
      <c r="M260" s="626"/>
      <c r="N260" s="626"/>
    </row>
    <row r="261" spans="1:14" x14ac:dyDescent="0.35">
      <c r="A261" s="626"/>
      <c r="B261" s="626"/>
      <c r="C261" s="626"/>
      <c r="D261" s="626"/>
      <c r="E261" s="23"/>
      <c r="F261" s="23"/>
      <c r="G261" s="23"/>
      <c r="H261" s="626"/>
      <c r="I261" s="626"/>
      <c r="J261" s="626"/>
      <c r="K261" s="626"/>
      <c r="L261" s="626"/>
      <c r="M261" s="626"/>
      <c r="N261" s="626"/>
    </row>
    <row r="262" spans="1:14" x14ac:dyDescent="0.35">
      <c r="A262" s="626"/>
      <c r="B262" s="626"/>
      <c r="C262" s="626"/>
      <c r="D262" s="626"/>
      <c r="E262" s="23"/>
      <c r="F262" s="23"/>
      <c r="G262" s="23"/>
      <c r="H262" s="626"/>
      <c r="I262" s="626"/>
      <c r="J262" s="626"/>
      <c r="K262" s="626"/>
      <c r="L262" s="626"/>
      <c r="M262" s="626"/>
      <c r="N262" s="626"/>
    </row>
    <row r="263" spans="1:14" x14ac:dyDescent="0.35">
      <c r="A263" s="626"/>
      <c r="B263" s="626"/>
      <c r="C263" s="626"/>
      <c r="D263" s="626"/>
      <c r="E263" s="23"/>
      <c r="F263" s="23"/>
      <c r="G263" s="23"/>
      <c r="H263" s="626"/>
      <c r="I263" s="626"/>
      <c r="J263" s="626"/>
      <c r="K263" s="626"/>
      <c r="L263" s="626"/>
      <c r="M263" s="626"/>
      <c r="N263" s="626"/>
    </row>
    <row r="264" spans="1:14" x14ac:dyDescent="0.35">
      <c r="A264" s="626"/>
      <c r="B264" s="626"/>
      <c r="C264" s="626"/>
      <c r="D264" s="626"/>
      <c r="E264" s="23"/>
      <c r="F264" s="23"/>
      <c r="G264" s="23"/>
      <c r="H264" s="626"/>
      <c r="I264" s="626"/>
      <c r="J264" s="626"/>
      <c r="K264" s="626"/>
      <c r="L264" s="626"/>
      <c r="M264" s="626"/>
      <c r="N264" s="626"/>
    </row>
    <row r="265" spans="1:14" x14ac:dyDescent="0.35">
      <c r="A265" s="626"/>
      <c r="B265" s="626"/>
      <c r="C265" s="626"/>
      <c r="D265" s="626"/>
      <c r="E265" s="23"/>
      <c r="F265" s="23"/>
      <c r="G265" s="23"/>
      <c r="H265" s="626"/>
      <c r="I265" s="626"/>
      <c r="J265" s="626"/>
      <c r="K265" s="626"/>
      <c r="L265" s="626"/>
      <c r="M265" s="626"/>
      <c r="N265" s="626"/>
    </row>
    <row r="266" spans="1:14" x14ac:dyDescent="0.35">
      <c r="A266" s="626"/>
      <c r="B266" s="626"/>
      <c r="C266" s="626"/>
      <c r="D266" s="626"/>
      <c r="E266" s="23"/>
      <c r="F266" s="23"/>
      <c r="G266" s="23"/>
      <c r="H266" s="626"/>
      <c r="I266" s="626"/>
      <c r="J266" s="626"/>
      <c r="K266" s="626"/>
      <c r="L266" s="626"/>
      <c r="M266" s="626"/>
      <c r="N266" s="626"/>
    </row>
    <row r="267" spans="1:14" x14ac:dyDescent="0.35">
      <c r="A267" s="626"/>
      <c r="B267" s="626"/>
      <c r="C267" s="626"/>
      <c r="D267" s="626"/>
      <c r="E267" s="23"/>
      <c r="F267" s="23"/>
      <c r="G267" s="23"/>
      <c r="H267" s="626"/>
      <c r="I267" s="626"/>
      <c r="J267" s="626"/>
      <c r="K267" s="626"/>
      <c r="L267" s="626"/>
      <c r="M267" s="626"/>
      <c r="N267" s="626"/>
    </row>
    <row r="268" spans="1:14" x14ac:dyDescent="0.35">
      <c r="A268" s="626"/>
      <c r="B268" s="626"/>
      <c r="C268" s="626"/>
      <c r="D268" s="626"/>
      <c r="E268" s="23"/>
      <c r="F268" s="23"/>
      <c r="G268" s="23"/>
      <c r="H268" s="626"/>
      <c r="I268" s="626"/>
      <c r="J268" s="626"/>
      <c r="K268" s="626"/>
      <c r="L268" s="626"/>
      <c r="M268" s="626"/>
      <c r="N268" s="626"/>
    </row>
    <row r="269" spans="1:14" x14ac:dyDescent="0.35">
      <c r="A269" s="626"/>
      <c r="B269" s="626"/>
      <c r="C269" s="626"/>
      <c r="D269" s="626"/>
      <c r="E269" s="23"/>
      <c r="F269" s="23"/>
      <c r="G269" s="23"/>
      <c r="H269" s="626"/>
      <c r="I269" s="626"/>
      <c r="J269" s="626"/>
      <c r="K269" s="626"/>
      <c r="L269" s="626"/>
      <c r="M269" s="626"/>
      <c r="N269" s="626"/>
    </row>
    <row r="270" spans="1:14" x14ac:dyDescent="0.35">
      <c r="A270" s="626"/>
      <c r="B270" s="626"/>
      <c r="C270" s="626"/>
      <c r="D270" s="626"/>
      <c r="E270" s="23"/>
      <c r="F270" s="23"/>
      <c r="G270" s="23"/>
      <c r="H270" s="626"/>
      <c r="I270" s="626"/>
      <c r="J270" s="626"/>
      <c r="K270" s="626"/>
      <c r="L270" s="626"/>
      <c r="M270" s="626"/>
      <c r="N270" s="626"/>
    </row>
    <row r="271" spans="1:14" x14ac:dyDescent="0.35">
      <c r="A271" s="626"/>
      <c r="B271" s="626"/>
      <c r="C271" s="626"/>
      <c r="D271" s="626"/>
      <c r="E271" s="23"/>
      <c r="F271" s="23"/>
      <c r="G271" s="23"/>
      <c r="H271" s="626"/>
      <c r="I271" s="626"/>
      <c r="J271" s="626"/>
      <c r="K271" s="626"/>
      <c r="L271" s="626"/>
      <c r="M271" s="626"/>
      <c r="N271" s="626"/>
    </row>
    <row r="272" spans="1:14" x14ac:dyDescent="0.35">
      <c r="A272" s="626"/>
      <c r="B272" s="626"/>
      <c r="C272" s="626"/>
      <c r="D272" s="626"/>
      <c r="E272" s="23"/>
      <c r="F272" s="23"/>
      <c r="G272" s="23"/>
      <c r="H272" s="626"/>
      <c r="I272" s="626"/>
      <c r="J272" s="626"/>
      <c r="K272" s="626"/>
      <c r="L272" s="626"/>
      <c r="M272" s="626"/>
      <c r="N272" s="626"/>
    </row>
    <row r="273" spans="1:14" x14ac:dyDescent="0.35">
      <c r="A273" s="626"/>
      <c r="B273" s="626"/>
      <c r="C273" s="626"/>
      <c r="D273" s="626"/>
      <c r="E273" s="23"/>
      <c r="F273" s="23"/>
      <c r="G273" s="23"/>
      <c r="H273" s="626"/>
      <c r="I273" s="626"/>
      <c r="J273" s="626"/>
      <c r="K273" s="626"/>
      <c r="L273" s="626"/>
      <c r="M273" s="626"/>
      <c r="N273" s="626"/>
    </row>
    <row r="274" spans="1:14" x14ac:dyDescent="0.35">
      <c r="A274" s="626"/>
      <c r="B274" s="626"/>
      <c r="C274" s="626"/>
      <c r="D274" s="626"/>
      <c r="E274" s="23"/>
      <c r="F274" s="23"/>
      <c r="G274" s="23"/>
      <c r="H274" s="626"/>
      <c r="I274" s="626"/>
      <c r="J274" s="626"/>
      <c r="K274" s="626"/>
      <c r="L274" s="626"/>
      <c r="M274" s="626"/>
      <c r="N274" s="626"/>
    </row>
    <row r="275" spans="1:14" x14ac:dyDescent="0.35">
      <c r="A275" s="626"/>
      <c r="B275" s="626"/>
      <c r="C275" s="626"/>
      <c r="D275" s="626"/>
      <c r="E275" s="23"/>
      <c r="F275" s="23"/>
      <c r="G275" s="23"/>
      <c r="H275" s="626"/>
      <c r="I275" s="626"/>
      <c r="J275" s="626"/>
      <c r="K275" s="626"/>
      <c r="L275" s="626"/>
      <c r="M275" s="626"/>
      <c r="N275" s="626"/>
    </row>
    <row r="276" spans="1:14" x14ac:dyDescent="0.35">
      <c r="A276" s="626"/>
      <c r="B276" s="626"/>
      <c r="C276" s="626"/>
      <c r="D276" s="626"/>
      <c r="E276" s="23"/>
      <c r="F276" s="23"/>
      <c r="G276" s="23"/>
      <c r="H276" s="626"/>
      <c r="I276" s="626"/>
      <c r="J276" s="626"/>
      <c r="K276" s="626"/>
      <c r="L276" s="626"/>
      <c r="M276" s="626"/>
      <c r="N276" s="626"/>
    </row>
    <row r="277" spans="1:14" x14ac:dyDescent="0.35">
      <c r="A277" s="626"/>
      <c r="B277" s="626"/>
      <c r="C277" s="626"/>
      <c r="D277" s="626"/>
      <c r="E277" s="23"/>
      <c r="F277" s="23"/>
      <c r="G277" s="23"/>
      <c r="H277" s="626"/>
      <c r="I277" s="626"/>
      <c r="J277" s="626"/>
      <c r="K277" s="626"/>
      <c r="L277" s="626"/>
      <c r="M277" s="626"/>
      <c r="N277" s="626"/>
    </row>
    <row r="278" spans="1:14" x14ac:dyDescent="0.35">
      <c r="A278" s="626"/>
      <c r="B278" s="626"/>
      <c r="C278" s="626"/>
      <c r="D278" s="626"/>
      <c r="E278" s="23"/>
      <c r="F278" s="23"/>
      <c r="G278" s="23"/>
      <c r="H278" s="626"/>
      <c r="I278" s="626"/>
      <c r="J278" s="626"/>
      <c r="K278" s="626"/>
      <c r="L278" s="626"/>
      <c r="M278" s="626"/>
      <c r="N278" s="626"/>
    </row>
    <row r="279" spans="1:14" x14ac:dyDescent="0.35">
      <c r="A279" s="626"/>
      <c r="B279" s="626"/>
      <c r="C279" s="626"/>
      <c r="D279" s="626"/>
      <c r="E279" s="23"/>
      <c r="F279" s="23"/>
      <c r="G279" s="23"/>
      <c r="H279" s="626"/>
      <c r="I279" s="626"/>
      <c r="J279" s="626"/>
      <c r="K279" s="626"/>
      <c r="L279" s="626"/>
      <c r="M279" s="626"/>
      <c r="N279" s="626"/>
    </row>
    <row r="280" spans="1:14" x14ac:dyDescent="0.35">
      <c r="A280" s="626"/>
      <c r="B280" s="626"/>
      <c r="C280" s="626"/>
      <c r="D280" s="626"/>
      <c r="E280" s="23"/>
      <c r="F280" s="23"/>
      <c r="G280" s="23"/>
      <c r="H280" s="626"/>
      <c r="I280" s="626"/>
      <c r="J280" s="626"/>
      <c r="K280" s="626"/>
      <c r="L280" s="626"/>
      <c r="M280" s="626"/>
      <c r="N280" s="626"/>
    </row>
    <row r="281" spans="1:14" x14ac:dyDescent="0.35">
      <c r="A281" s="626"/>
      <c r="B281" s="626"/>
      <c r="C281" s="626"/>
      <c r="D281" s="626"/>
      <c r="E281" s="23"/>
      <c r="F281" s="23"/>
      <c r="G281" s="23"/>
      <c r="H281" s="626"/>
      <c r="I281" s="626"/>
      <c r="J281" s="626"/>
      <c r="K281" s="626"/>
      <c r="L281" s="626"/>
      <c r="M281" s="626"/>
      <c r="N281" s="626"/>
    </row>
    <row r="282" spans="1:14" x14ac:dyDescent="0.35">
      <c r="A282" s="626"/>
      <c r="B282" s="626"/>
      <c r="C282" s="626"/>
      <c r="D282" s="626"/>
      <c r="E282" s="23"/>
      <c r="F282" s="23"/>
      <c r="G282" s="23"/>
      <c r="H282" s="626"/>
      <c r="I282" s="626"/>
      <c r="J282" s="626"/>
      <c r="K282" s="626"/>
      <c r="L282" s="626"/>
      <c r="M282" s="626"/>
      <c r="N282" s="626"/>
    </row>
    <row r="283" spans="1:14" x14ac:dyDescent="0.35">
      <c r="A283" s="626"/>
      <c r="B283" s="626"/>
      <c r="C283" s="626"/>
      <c r="D283" s="626"/>
      <c r="E283" s="23"/>
      <c r="F283" s="23"/>
      <c r="G283" s="23"/>
      <c r="H283" s="626"/>
      <c r="I283" s="626"/>
      <c r="J283" s="626"/>
      <c r="K283" s="626"/>
      <c r="L283" s="626"/>
      <c r="M283" s="626"/>
      <c r="N283" s="626"/>
    </row>
    <row r="284" spans="1:14" x14ac:dyDescent="0.35">
      <c r="A284" s="626"/>
      <c r="B284" s="626"/>
      <c r="C284" s="626"/>
      <c r="D284" s="626"/>
      <c r="E284" s="23"/>
      <c r="F284" s="23"/>
      <c r="G284" s="23"/>
      <c r="H284" s="626"/>
      <c r="I284" s="626"/>
      <c r="J284" s="626"/>
      <c r="K284" s="626"/>
      <c r="L284" s="626"/>
      <c r="M284" s="626"/>
      <c r="N284" s="626"/>
    </row>
    <row r="285" spans="1:14" x14ac:dyDescent="0.35">
      <c r="A285" s="626"/>
      <c r="B285" s="626"/>
      <c r="C285" s="626"/>
      <c r="D285" s="626"/>
      <c r="E285" s="23"/>
      <c r="F285" s="23"/>
      <c r="G285" s="23"/>
      <c r="H285" s="626"/>
      <c r="I285" s="626"/>
      <c r="J285" s="626"/>
      <c r="K285" s="626"/>
      <c r="L285" s="626"/>
      <c r="M285" s="626"/>
      <c r="N285" s="626"/>
    </row>
    <row r="286" spans="1:14" x14ac:dyDescent="0.35">
      <c r="A286" s="626"/>
      <c r="B286" s="626"/>
      <c r="C286" s="626"/>
      <c r="D286" s="626"/>
      <c r="E286" s="23"/>
      <c r="F286" s="23"/>
      <c r="G286" s="23"/>
      <c r="H286" s="626"/>
      <c r="I286" s="626"/>
      <c r="J286" s="626"/>
      <c r="K286" s="626"/>
      <c r="L286" s="626"/>
      <c r="M286" s="626"/>
      <c r="N286" s="626"/>
    </row>
    <row r="287" spans="1:14" x14ac:dyDescent="0.35">
      <c r="A287" s="626"/>
      <c r="B287" s="626"/>
      <c r="C287" s="626"/>
      <c r="D287" s="626"/>
      <c r="E287" s="23"/>
      <c r="F287" s="23"/>
      <c r="G287" s="23"/>
      <c r="H287" s="626"/>
      <c r="I287" s="626"/>
      <c r="J287" s="626"/>
      <c r="K287" s="626"/>
      <c r="L287" s="626"/>
      <c r="M287" s="626"/>
      <c r="N287" s="626"/>
    </row>
    <row r="288" spans="1:14" x14ac:dyDescent="0.35">
      <c r="A288" s="626"/>
      <c r="B288" s="626"/>
      <c r="C288" s="626"/>
      <c r="D288" s="626"/>
      <c r="E288" s="23"/>
      <c r="F288" s="23"/>
      <c r="G288" s="23"/>
      <c r="H288" s="626"/>
      <c r="I288" s="626"/>
      <c r="J288" s="626"/>
      <c r="K288" s="626"/>
      <c r="L288" s="626"/>
      <c r="M288" s="626"/>
      <c r="N288" s="626"/>
    </row>
    <row r="289" spans="1:14" x14ac:dyDescent="0.35">
      <c r="A289" s="626"/>
      <c r="B289" s="626"/>
      <c r="C289" s="626"/>
      <c r="D289" s="626"/>
      <c r="E289" s="23"/>
      <c r="F289" s="23"/>
      <c r="G289" s="23"/>
      <c r="H289" s="626"/>
      <c r="I289" s="626"/>
      <c r="J289" s="626"/>
      <c r="K289" s="626"/>
      <c r="L289" s="626"/>
      <c r="M289" s="626"/>
      <c r="N289" s="626"/>
    </row>
    <row r="290" spans="1:14" x14ac:dyDescent="0.35">
      <c r="A290" s="626"/>
      <c r="B290" s="626"/>
      <c r="C290" s="626"/>
      <c r="D290" s="626"/>
      <c r="E290" s="23"/>
      <c r="F290" s="23"/>
      <c r="G290" s="23"/>
      <c r="H290" s="626"/>
      <c r="I290" s="626"/>
      <c r="J290" s="626"/>
      <c r="K290" s="626"/>
      <c r="L290" s="626"/>
      <c r="M290" s="626"/>
      <c r="N290" s="626"/>
    </row>
    <row r="291" spans="1:14" x14ac:dyDescent="0.35">
      <c r="A291" s="626"/>
      <c r="B291" s="626"/>
      <c r="C291" s="626"/>
      <c r="D291" s="626"/>
      <c r="E291" s="23"/>
      <c r="F291" s="23"/>
      <c r="G291" s="23"/>
      <c r="H291" s="626"/>
      <c r="I291" s="626"/>
      <c r="J291" s="626"/>
      <c r="K291" s="626"/>
      <c r="L291" s="626"/>
      <c r="M291" s="626"/>
      <c r="N291" s="626"/>
    </row>
    <row r="292" spans="1:14" x14ac:dyDescent="0.35">
      <c r="A292" s="626"/>
      <c r="B292" s="626"/>
      <c r="C292" s="626"/>
      <c r="D292" s="626"/>
      <c r="E292" s="23"/>
      <c r="F292" s="23"/>
      <c r="G292" s="23"/>
      <c r="H292" s="626"/>
      <c r="I292" s="626"/>
      <c r="J292" s="626"/>
      <c r="K292" s="626"/>
      <c r="L292" s="626"/>
      <c r="M292" s="626"/>
      <c r="N292" s="626"/>
    </row>
    <row r="293" spans="1:14" x14ac:dyDescent="0.35">
      <c r="A293" s="626"/>
      <c r="B293" s="626"/>
      <c r="C293" s="626"/>
      <c r="D293" s="626"/>
      <c r="E293" s="23"/>
      <c r="F293" s="23"/>
      <c r="G293" s="23"/>
      <c r="H293" s="626"/>
      <c r="I293" s="626"/>
      <c r="J293" s="626"/>
      <c r="K293" s="626"/>
      <c r="L293" s="626"/>
      <c r="M293" s="626"/>
      <c r="N293" s="626"/>
    </row>
    <row r="294" spans="1:14" x14ac:dyDescent="0.35">
      <c r="A294" s="626"/>
      <c r="B294" s="626"/>
      <c r="C294" s="626"/>
      <c r="D294" s="626"/>
      <c r="E294" s="23"/>
      <c r="F294" s="23"/>
      <c r="G294" s="23"/>
      <c r="H294" s="626"/>
      <c r="I294" s="626"/>
      <c r="J294" s="626"/>
      <c r="K294" s="626"/>
      <c r="L294" s="626"/>
      <c r="M294" s="626"/>
      <c r="N294" s="626"/>
    </row>
    <row r="295" spans="1:14" x14ac:dyDescent="0.35">
      <c r="A295" s="626"/>
      <c r="B295" s="626"/>
      <c r="C295" s="626"/>
      <c r="D295" s="626"/>
      <c r="E295" s="23"/>
      <c r="F295" s="23"/>
      <c r="G295" s="23"/>
      <c r="H295" s="626"/>
      <c r="I295" s="626"/>
      <c r="J295" s="626"/>
      <c r="K295" s="626"/>
      <c r="L295" s="626"/>
      <c r="M295" s="626"/>
      <c r="N295" s="626"/>
    </row>
    <row r="296" spans="1:14" x14ac:dyDescent="0.35">
      <c r="A296" s="626"/>
      <c r="B296" s="626"/>
      <c r="C296" s="626"/>
      <c r="D296" s="626"/>
      <c r="E296" s="23"/>
      <c r="F296" s="23"/>
      <c r="G296" s="23"/>
      <c r="H296" s="626"/>
      <c r="I296" s="626"/>
      <c r="J296" s="626"/>
      <c r="K296" s="626"/>
      <c r="L296" s="626"/>
      <c r="M296" s="626"/>
      <c r="N296" s="626"/>
    </row>
    <row r="297" spans="1:14" x14ac:dyDescent="0.35">
      <c r="A297" s="626"/>
      <c r="B297" s="626"/>
      <c r="C297" s="626"/>
      <c r="D297" s="626"/>
      <c r="E297" s="23"/>
      <c r="F297" s="23"/>
      <c r="G297" s="23"/>
      <c r="H297" s="626"/>
      <c r="I297" s="626"/>
      <c r="J297" s="626"/>
      <c r="K297" s="626"/>
      <c r="L297" s="626"/>
      <c r="M297" s="626"/>
      <c r="N297" s="626"/>
    </row>
    <row r="298" spans="1:14" x14ac:dyDescent="0.35">
      <c r="A298" s="626"/>
      <c r="B298" s="626"/>
      <c r="C298" s="626"/>
      <c r="D298" s="626"/>
      <c r="E298" s="23"/>
      <c r="F298" s="23"/>
      <c r="G298" s="23"/>
      <c r="H298" s="626"/>
      <c r="I298" s="626"/>
      <c r="J298" s="626"/>
      <c r="K298" s="626"/>
      <c r="L298" s="626"/>
      <c r="M298" s="626"/>
      <c r="N298" s="626"/>
    </row>
    <row r="299" spans="1:14" x14ac:dyDescent="0.35">
      <c r="A299" s="626"/>
      <c r="B299" s="626"/>
      <c r="C299" s="626"/>
      <c r="D299" s="626"/>
      <c r="E299" s="23"/>
      <c r="F299" s="23"/>
      <c r="G299" s="23"/>
      <c r="H299" s="626"/>
      <c r="I299" s="626"/>
      <c r="J299" s="626"/>
      <c r="K299" s="626"/>
      <c r="L299" s="626"/>
      <c r="M299" s="626"/>
      <c r="N299" s="626"/>
    </row>
    <row r="300" spans="1:14" x14ac:dyDescent="0.35">
      <c r="A300" s="626"/>
      <c r="B300" s="626"/>
      <c r="C300" s="626"/>
      <c r="D300" s="626"/>
      <c r="E300" s="23"/>
      <c r="F300" s="23"/>
      <c r="G300" s="23"/>
      <c r="H300" s="626"/>
      <c r="I300" s="626"/>
      <c r="J300" s="626"/>
      <c r="K300" s="626"/>
      <c r="L300" s="626"/>
      <c r="M300" s="626"/>
      <c r="N300" s="626"/>
    </row>
    <row r="301" spans="1:14" x14ac:dyDescent="0.35">
      <c r="A301" s="626"/>
      <c r="B301" s="626"/>
      <c r="C301" s="626"/>
      <c r="D301" s="626"/>
      <c r="E301" s="23"/>
      <c r="F301" s="23"/>
      <c r="G301" s="23"/>
      <c r="H301" s="626"/>
      <c r="I301" s="626"/>
      <c r="J301" s="626"/>
      <c r="K301" s="626"/>
      <c r="L301" s="626"/>
      <c r="M301" s="626"/>
      <c r="N301" s="626"/>
    </row>
    <row r="302" spans="1:14" x14ac:dyDescent="0.35">
      <c r="A302" s="626"/>
      <c r="B302" s="626"/>
      <c r="C302" s="626"/>
      <c r="D302" s="626"/>
      <c r="E302" s="23"/>
      <c r="F302" s="23"/>
      <c r="G302" s="23"/>
      <c r="H302" s="626"/>
      <c r="I302" s="626"/>
      <c r="J302" s="626"/>
      <c r="K302" s="626"/>
      <c r="L302" s="626"/>
      <c r="M302" s="626"/>
      <c r="N302" s="626"/>
    </row>
    <row r="303" spans="1:14" x14ac:dyDescent="0.35">
      <c r="A303" s="626"/>
      <c r="B303" s="626"/>
      <c r="C303" s="626"/>
      <c r="D303" s="626"/>
      <c r="E303" s="23"/>
      <c r="F303" s="23"/>
      <c r="G303" s="23"/>
      <c r="H303" s="626"/>
      <c r="I303" s="626"/>
      <c r="J303" s="626"/>
      <c r="K303" s="626"/>
      <c r="L303" s="626"/>
      <c r="M303" s="626"/>
      <c r="N303" s="626"/>
    </row>
    <row r="304" spans="1:14" x14ac:dyDescent="0.35">
      <c r="A304" s="626"/>
      <c r="B304" s="626"/>
      <c r="C304" s="626"/>
      <c r="D304" s="626"/>
      <c r="E304" s="23"/>
      <c r="F304" s="23"/>
      <c r="G304" s="23"/>
      <c r="H304" s="626"/>
      <c r="I304" s="626"/>
      <c r="J304" s="626"/>
      <c r="K304" s="626"/>
      <c r="L304" s="626"/>
      <c r="M304" s="626"/>
      <c r="N304" s="626"/>
    </row>
    <row r="305" spans="1:14" x14ac:dyDescent="0.35">
      <c r="A305" s="626"/>
      <c r="B305" s="626"/>
      <c r="C305" s="626"/>
      <c r="D305" s="626"/>
      <c r="E305" s="23"/>
      <c r="F305" s="23"/>
      <c r="G305" s="23"/>
      <c r="H305" s="626"/>
      <c r="I305" s="626"/>
      <c r="J305" s="626"/>
      <c r="K305" s="626"/>
      <c r="L305" s="626"/>
      <c r="M305" s="626"/>
      <c r="N305" s="626"/>
    </row>
    <row r="306" spans="1:14" x14ac:dyDescent="0.35">
      <c r="A306" s="626"/>
      <c r="B306" s="626"/>
      <c r="C306" s="626"/>
      <c r="D306" s="626"/>
      <c r="E306" s="23"/>
      <c r="F306" s="23"/>
      <c r="G306" s="23"/>
      <c r="H306" s="626"/>
      <c r="I306" s="626"/>
      <c r="J306" s="626"/>
      <c r="K306" s="626"/>
      <c r="L306" s="626"/>
      <c r="M306" s="626"/>
      <c r="N306" s="626"/>
    </row>
    <row r="307" spans="1:14" x14ac:dyDescent="0.35">
      <c r="A307" s="626"/>
      <c r="B307" s="626"/>
      <c r="C307" s="626"/>
      <c r="D307" s="626"/>
      <c r="E307" s="23"/>
      <c r="F307" s="23"/>
      <c r="G307" s="23"/>
      <c r="H307" s="626"/>
      <c r="I307" s="626"/>
      <c r="J307" s="626"/>
      <c r="K307" s="626"/>
      <c r="L307" s="626"/>
      <c r="M307" s="626"/>
      <c r="N307" s="626"/>
    </row>
    <row r="308" spans="1:14" x14ac:dyDescent="0.35">
      <c r="A308" s="626"/>
      <c r="B308" s="626"/>
      <c r="C308" s="626"/>
      <c r="D308" s="626"/>
      <c r="E308" s="23"/>
      <c r="F308" s="23"/>
      <c r="G308" s="23"/>
      <c r="H308" s="626"/>
      <c r="I308" s="626"/>
      <c r="J308" s="626"/>
      <c r="K308" s="626"/>
      <c r="L308" s="626"/>
      <c r="M308" s="626"/>
      <c r="N308" s="626"/>
    </row>
    <row r="309" spans="1:14" x14ac:dyDescent="0.35">
      <c r="A309" s="626"/>
      <c r="B309" s="626"/>
      <c r="C309" s="626"/>
      <c r="D309" s="626"/>
      <c r="E309" s="23"/>
      <c r="F309" s="23"/>
      <c r="G309" s="23"/>
      <c r="H309" s="626"/>
      <c r="I309" s="626"/>
      <c r="J309" s="626"/>
      <c r="K309" s="626"/>
      <c r="L309" s="626"/>
      <c r="M309" s="626"/>
      <c r="N309" s="626"/>
    </row>
    <row r="310" spans="1:14" x14ac:dyDescent="0.35">
      <c r="A310" s="626"/>
      <c r="B310" s="626"/>
      <c r="C310" s="626"/>
      <c r="D310" s="626"/>
      <c r="E310" s="23"/>
      <c r="F310" s="23"/>
      <c r="G310" s="23"/>
      <c r="H310" s="626"/>
      <c r="I310" s="626"/>
      <c r="J310" s="626"/>
      <c r="K310" s="626"/>
      <c r="L310" s="626"/>
      <c r="M310" s="626"/>
      <c r="N310" s="626"/>
    </row>
    <row r="311" spans="1:14" x14ac:dyDescent="0.35">
      <c r="A311" s="626"/>
      <c r="B311" s="626"/>
      <c r="C311" s="626"/>
      <c r="D311" s="626"/>
      <c r="E311" s="23"/>
      <c r="F311" s="23"/>
      <c r="G311" s="23"/>
      <c r="H311" s="626"/>
      <c r="I311" s="626"/>
      <c r="J311" s="626"/>
      <c r="K311" s="626"/>
      <c r="L311" s="626"/>
      <c r="M311" s="626"/>
      <c r="N311" s="626"/>
    </row>
    <row r="312" spans="1:14" x14ac:dyDescent="0.35">
      <c r="A312" s="626"/>
      <c r="B312" s="626"/>
      <c r="C312" s="626"/>
      <c r="D312" s="626"/>
      <c r="E312" s="23"/>
      <c r="F312" s="23"/>
      <c r="G312" s="23"/>
      <c r="H312" s="626"/>
      <c r="I312" s="626"/>
      <c r="J312" s="626"/>
      <c r="K312" s="626"/>
      <c r="L312" s="626"/>
      <c r="M312" s="626"/>
      <c r="N312" s="626"/>
    </row>
    <row r="313" spans="1:14" x14ac:dyDescent="0.35">
      <c r="A313" s="626"/>
      <c r="B313" s="626"/>
      <c r="C313" s="626"/>
      <c r="D313" s="626"/>
      <c r="E313" s="23"/>
      <c r="F313" s="23"/>
      <c r="G313" s="23"/>
      <c r="H313" s="626"/>
      <c r="I313" s="626"/>
      <c r="J313" s="626"/>
      <c r="K313" s="626"/>
      <c r="L313" s="626"/>
      <c r="M313" s="626"/>
      <c r="N313" s="626"/>
    </row>
    <row r="314" spans="1:14" x14ac:dyDescent="0.35">
      <c r="A314" s="626"/>
      <c r="B314" s="626"/>
      <c r="C314" s="626"/>
      <c r="D314" s="626"/>
      <c r="E314" s="23"/>
      <c r="F314" s="23"/>
      <c r="G314" s="23"/>
      <c r="H314" s="626"/>
      <c r="I314" s="626"/>
      <c r="J314" s="626"/>
      <c r="K314" s="626"/>
      <c r="L314" s="626"/>
      <c r="M314" s="626"/>
      <c r="N314" s="626"/>
    </row>
    <row r="315" spans="1:14" x14ac:dyDescent="0.35">
      <c r="A315" s="626"/>
      <c r="B315" s="626"/>
      <c r="C315" s="626"/>
      <c r="D315" s="626"/>
      <c r="E315" s="23"/>
      <c r="F315" s="23"/>
      <c r="G315" s="23"/>
      <c r="H315" s="626"/>
      <c r="I315" s="626"/>
      <c r="J315" s="626"/>
      <c r="K315" s="626"/>
      <c r="L315" s="626"/>
      <c r="M315" s="626"/>
      <c r="N315" s="626"/>
    </row>
    <row r="316" spans="1:14" x14ac:dyDescent="0.35">
      <c r="A316" s="626"/>
      <c r="B316" s="626"/>
      <c r="C316" s="626"/>
      <c r="D316" s="626"/>
      <c r="E316" s="23"/>
      <c r="F316" s="23"/>
      <c r="G316" s="23"/>
      <c r="H316" s="626"/>
      <c r="I316" s="626"/>
      <c r="J316" s="626"/>
      <c r="K316" s="626"/>
      <c r="L316" s="626"/>
      <c r="M316" s="626"/>
      <c r="N316" s="626"/>
    </row>
    <row r="317" spans="1:14" x14ac:dyDescent="0.35">
      <c r="A317" s="626"/>
      <c r="B317" s="626"/>
      <c r="C317" s="626"/>
      <c r="D317" s="626"/>
      <c r="E317" s="23"/>
      <c r="F317" s="23"/>
      <c r="G317" s="23"/>
      <c r="H317" s="626"/>
      <c r="I317" s="626"/>
      <c r="J317" s="626"/>
      <c r="K317" s="626"/>
      <c r="L317" s="626"/>
      <c r="M317" s="626"/>
      <c r="N317" s="626"/>
    </row>
    <row r="318" spans="1:14" x14ac:dyDescent="0.35">
      <c r="A318" s="626"/>
      <c r="B318" s="626"/>
      <c r="C318" s="626"/>
      <c r="D318" s="626"/>
      <c r="E318" s="23"/>
      <c r="F318" s="23"/>
      <c r="G318" s="23"/>
      <c r="H318" s="626"/>
      <c r="I318" s="626"/>
      <c r="J318" s="626"/>
      <c r="K318" s="626"/>
      <c r="L318" s="626"/>
      <c r="M318" s="626"/>
      <c r="N318" s="626"/>
    </row>
    <row r="319" spans="1:14" x14ac:dyDescent="0.35">
      <c r="A319" s="626"/>
      <c r="B319" s="626"/>
      <c r="C319" s="626"/>
      <c r="D319" s="626"/>
      <c r="E319" s="23"/>
      <c r="F319" s="23"/>
      <c r="G319" s="23"/>
      <c r="H319" s="626"/>
      <c r="I319" s="626"/>
      <c r="J319" s="626"/>
      <c r="K319" s="626"/>
      <c r="L319" s="626"/>
      <c r="M319" s="626"/>
      <c r="N319" s="626"/>
    </row>
    <row r="320" spans="1:14" x14ac:dyDescent="0.35">
      <c r="A320" s="626"/>
      <c r="B320" s="626"/>
      <c r="C320" s="626"/>
      <c r="D320" s="626"/>
      <c r="E320" s="23"/>
      <c r="F320" s="23"/>
      <c r="G320" s="23"/>
      <c r="H320" s="626"/>
      <c r="I320" s="626"/>
      <c r="J320" s="626"/>
      <c r="K320" s="626"/>
      <c r="L320" s="626"/>
      <c r="M320" s="626"/>
      <c r="N320" s="626"/>
    </row>
    <row r="321" spans="1:14" x14ac:dyDescent="0.35">
      <c r="A321" s="626"/>
      <c r="B321" s="626"/>
      <c r="C321" s="626"/>
      <c r="D321" s="626"/>
      <c r="E321" s="23"/>
      <c r="F321" s="23"/>
      <c r="G321" s="23"/>
      <c r="H321" s="626"/>
      <c r="I321" s="626"/>
      <c r="J321" s="626"/>
      <c r="K321" s="626"/>
      <c r="L321" s="626"/>
      <c r="M321" s="626"/>
      <c r="N321" s="626"/>
    </row>
    <row r="322" spans="1:14" x14ac:dyDescent="0.35">
      <c r="A322" s="626"/>
      <c r="B322" s="626"/>
      <c r="C322" s="626"/>
      <c r="D322" s="626"/>
      <c r="E322" s="23"/>
      <c r="F322" s="23"/>
      <c r="G322" s="23"/>
      <c r="H322" s="626"/>
      <c r="I322" s="626"/>
      <c r="J322" s="626"/>
      <c r="K322" s="626"/>
      <c r="L322" s="626"/>
      <c r="M322" s="626"/>
      <c r="N322" s="626"/>
    </row>
    <row r="323" spans="1:14" x14ac:dyDescent="0.35">
      <c r="A323" s="626"/>
      <c r="B323" s="626"/>
      <c r="C323" s="626"/>
      <c r="D323" s="626"/>
      <c r="E323" s="23"/>
      <c r="F323" s="23"/>
      <c r="G323" s="23"/>
      <c r="H323" s="626"/>
      <c r="I323" s="626"/>
      <c r="J323" s="626"/>
      <c r="K323" s="626"/>
      <c r="L323" s="626"/>
      <c r="M323" s="626"/>
      <c r="N323" s="626"/>
    </row>
    <row r="324" spans="1:14" x14ac:dyDescent="0.35">
      <c r="A324" s="626"/>
      <c r="B324" s="626"/>
      <c r="C324" s="626"/>
      <c r="D324" s="626"/>
      <c r="E324" s="23"/>
      <c r="F324" s="23"/>
      <c r="G324" s="23"/>
      <c r="H324" s="626"/>
      <c r="I324" s="626"/>
      <c r="J324" s="626"/>
      <c r="K324" s="626"/>
      <c r="L324" s="626"/>
      <c r="M324" s="626"/>
      <c r="N324" s="626"/>
    </row>
    <row r="325" spans="1:14" x14ac:dyDescent="0.35">
      <c r="A325" s="626"/>
      <c r="B325" s="626"/>
      <c r="C325" s="626"/>
      <c r="D325" s="626"/>
      <c r="E325" s="23"/>
      <c r="F325" s="23"/>
      <c r="G325" s="23"/>
      <c r="H325" s="626"/>
      <c r="I325" s="626"/>
      <c r="J325" s="626"/>
      <c r="K325" s="626"/>
      <c r="L325" s="626"/>
      <c r="M325" s="626"/>
      <c r="N325" s="626"/>
    </row>
    <row r="326" spans="1:14" x14ac:dyDescent="0.35">
      <c r="A326" s="626"/>
      <c r="B326" s="626"/>
      <c r="C326" s="626"/>
      <c r="D326" s="626"/>
      <c r="E326" s="23"/>
      <c r="F326" s="23"/>
      <c r="G326" s="23"/>
      <c r="H326" s="626"/>
      <c r="I326" s="626"/>
      <c r="J326" s="626"/>
      <c r="K326" s="626"/>
      <c r="L326" s="626"/>
      <c r="M326" s="626"/>
      <c r="N326" s="626"/>
    </row>
    <row r="327" spans="1:14" x14ac:dyDescent="0.35">
      <c r="A327" s="626"/>
      <c r="B327" s="626"/>
      <c r="C327" s="626"/>
      <c r="D327" s="626"/>
      <c r="E327" s="23"/>
      <c r="F327" s="23"/>
      <c r="G327" s="23"/>
      <c r="H327" s="626"/>
      <c r="I327" s="626"/>
      <c r="J327" s="626"/>
      <c r="K327" s="626"/>
      <c r="L327" s="626"/>
      <c r="M327" s="626"/>
      <c r="N327" s="626"/>
    </row>
    <row r="328" spans="1:14" x14ac:dyDescent="0.35">
      <c r="A328" s="626"/>
      <c r="B328" s="626"/>
      <c r="C328" s="626"/>
      <c r="D328" s="626"/>
      <c r="E328" s="23"/>
      <c r="F328" s="23"/>
      <c r="G328" s="23"/>
      <c r="H328" s="626"/>
      <c r="I328" s="626"/>
      <c r="J328" s="626"/>
      <c r="K328" s="626"/>
      <c r="L328" s="626"/>
      <c r="M328" s="626"/>
      <c r="N328" s="626"/>
    </row>
    <row r="329" spans="1:14" x14ac:dyDescent="0.35">
      <c r="A329" s="626"/>
      <c r="B329" s="626"/>
      <c r="C329" s="626"/>
      <c r="D329" s="626"/>
      <c r="E329" s="23"/>
      <c r="F329" s="23"/>
      <c r="G329" s="23"/>
      <c r="H329" s="626"/>
      <c r="I329" s="626"/>
      <c r="J329" s="626"/>
      <c r="K329" s="626"/>
      <c r="L329" s="626"/>
      <c r="M329" s="626"/>
      <c r="N329" s="626"/>
    </row>
    <row r="330" spans="1:14" x14ac:dyDescent="0.35">
      <c r="A330" s="626"/>
      <c r="B330" s="626"/>
      <c r="C330" s="626"/>
      <c r="D330" s="626"/>
      <c r="E330" s="23"/>
      <c r="F330" s="23"/>
      <c r="G330" s="23"/>
      <c r="H330" s="626"/>
      <c r="I330" s="626"/>
      <c r="J330" s="626"/>
      <c r="K330" s="626"/>
      <c r="L330" s="626"/>
      <c r="M330" s="626"/>
      <c r="N330" s="626"/>
    </row>
    <row r="331" spans="1:14" x14ac:dyDescent="0.35">
      <c r="A331" s="626"/>
      <c r="B331" s="626"/>
      <c r="C331" s="626"/>
      <c r="D331" s="626"/>
      <c r="E331" s="23"/>
      <c r="F331" s="23"/>
      <c r="G331" s="23"/>
      <c r="H331" s="626"/>
      <c r="I331" s="626"/>
      <c r="J331" s="626"/>
      <c r="K331" s="626"/>
      <c r="L331" s="626"/>
      <c r="M331" s="626"/>
      <c r="N331" s="626"/>
    </row>
    <row r="332" spans="1:14" x14ac:dyDescent="0.35">
      <c r="A332" s="626"/>
      <c r="B332" s="626"/>
      <c r="C332" s="626"/>
      <c r="D332" s="626"/>
      <c r="E332" s="23"/>
      <c r="F332" s="23"/>
      <c r="G332" s="23"/>
      <c r="H332" s="626"/>
      <c r="I332" s="626"/>
      <c r="J332" s="626"/>
      <c r="K332" s="626"/>
      <c r="L332" s="626"/>
      <c r="M332" s="626"/>
      <c r="N332" s="626"/>
    </row>
    <row r="333" spans="1:14" x14ac:dyDescent="0.35">
      <c r="A333" s="626"/>
      <c r="B333" s="626"/>
      <c r="C333" s="626"/>
      <c r="D333" s="626"/>
      <c r="E333" s="23"/>
      <c r="F333" s="23"/>
      <c r="G333" s="23"/>
      <c r="H333" s="626"/>
      <c r="I333" s="626"/>
      <c r="J333" s="626"/>
      <c r="K333" s="626"/>
      <c r="L333" s="626"/>
      <c r="M333" s="626"/>
      <c r="N333" s="626"/>
    </row>
    <row r="334" spans="1:14" x14ac:dyDescent="0.35">
      <c r="A334" s="626"/>
      <c r="B334" s="626"/>
      <c r="C334" s="626"/>
      <c r="D334" s="626"/>
      <c r="E334" s="23"/>
      <c r="F334" s="23"/>
      <c r="G334" s="23"/>
      <c r="H334" s="626"/>
      <c r="I334" s="626"/>
      <c r="J334" s="626"/>
      <c r="K334" s="626"/>
      <c r="L334" s="626"/>
      <c r="M334" s="626"/>
      <c r="N334" s="626"/>
    </row>
    <row r="335" spans="1:14" x14ac:dyDescent="0.35">
      <c r="A335" s="626"/>
      <c r="B335" s="626"/>
      <c r="C335" s="626"/>
      <c r="D335" s="626"/>
      <c r="E335" s="23"/>
      <c r="F335" s="23"/>
      <c r="G335" s="23"/>
      <c r="H335" s="626"/>
      <c r="I335" s="626"/>
      <c r="J335" s="626"/>
      <c r="K335" s="626"/>
      <c r="L335" s="626"/>
      <c r="M335" s="626"/>
      <c r="N335" s="626"/>
    </row>
    <row r="336" spans="1:14" x14ac:dyDescent="0.35">
      <c r="A336" s="626"/>
      <c r="B336" s="626"/>
      <c r="C336" s="626"/>
      <c r="D336" s="626"/>
      <c r="E336" s="23"/>
      <c r="F336" s="23"/>
      <c r="G336" s="23"/>
      <c r="H336" s="626"/>
      <c r="I336" s="626"/>
      <c r="J336" s="626"/>
      <c r="K336" s="626"/>
      <c r="L336" s="626"/>
      <c r="M336" s="626"/>
      <c r="N336" s="626"/>
    </row>
    <row r="337" spans="1:14" x14ac:dyDescent="0.35">
      <c r="A337" s="626"/>
      <c r="B337" s="626"/>
      <c r="C337" s="626"/>
      <c r="D337" s="626"/>
      <c r="E337" s="23"/>
      <c r="F337" s="23"/>
      <c r="G337" s="23"/>
      <c r="H337" s="626"/>
      <c r="I337" s="626"/>
      <c r="J337" s="626"/>
      <c r="K337" s="626"/>
      <c r="L337" s="626"/>
      <c r="M337" s="626"/>
      <c r="N337" s="626"/>
    </row>
    <row r="338" spans="1:14" x14ac:dyDescent="0.35">
      <c r="A338" s="626"/>
      <c r="B338" s="626"/>
      <c r="C338" s="626"/>
      <c r="D338" s="626"/>
      <c r="E338" s="23"/>
      <c r="F338" s="23"/>
      <c r="G338" s="23"/>
      <c r="H338" s="626"/>
      <c r="I338" s="626"/>
      <c r="J338" s="626"/>
      <c r="K338" s="626"/>
      <c r="L338" s="626"/>
      <c r="M338" s="626"/>
      <c r="N338" s="626"/>
    </row>
    <row r="339" spans="1:14" x14ac:dyDescent="0.35">
      <c r="A339" s="626"/>
      <c r="B339" s="626"/>
      <c r="C339" s="626"/>
      <c r="D339" s="626"/>
      <c r="E339" s="23"/>
      <c r="F339" s="23"/>
      <c r="G339" s="23"/>
      <c r="H339" s="626"/>
      <c r="I339" s="626"/>
      <c r="J339" s="626"/>
      <c r="K339" s="626"/>
      <c r="L339" s="626"/>
      <c r="M339" s="626"/>
      <c r="N339" s="626"/>
    </row>
    <row r="340" spans="1:14" x14ac:dyDescent="0.35">
      <c r="A340" s="626"/>
      <c r="B340" s="626"/>
      <c r="C340" s="626"/>
      <c r="D340" s="626"/>
      <c r="E340" s="23"/>
      <c r="F340" s="23"/>
      <c r="G340" s="23"/>
      <c r="H340" s="626"/>
      <c r="I340" s="626"/>
      <c r="J340" s="626"/>
      <c r="K340" s="626"/>
      <c r="L340" s="626"/>
      <c r="M340" s="626"/>
      <c r="N340" s="626"/>
    </row>
    <row r="341" spans="1:14" x14ac:dyDescent="0.35">
      <c r="A341" s="626"/>
      <c r="B341" s="626"/>
      <c r="C341" s="626"/>
      <c r="D341" s="626"/>
      <c r="E341" s="23"/>
      <c r="F341" s="23"/>
      <c r="G341" s="23"/>
      <c r="H341" s="626"/>
      <c r="I341" s="626"/>
      <c r="J341" s="626"/>
      <c r="K341" s="626"/>
      <c r="L341" s="626"/>
      <c r="M341" s="626"/>
      <c r="N341" s="626"/>
    </row>
    <row r="342" spans="1:14" x14ac:dyDescent="0.35">
      <c r="A342" s="626"/>
      <c r="B342" s="626"/>
      <c r="C342" s="626"/>
      <c r="D342" s="626"/>
      <c r="E342" s="23"/>
      <c r="F342" s="23"/>
      <c r="G342" s="23"/>
      <c r="H342" s="626"/>
      <c r="I342" s="626"/>
      <c r="J342" s="626"/>
      <c r="K342" s="626"/>
      <c r="L342" s="626"/>
      <c r="M342" s="626"/>
      <c r="N342" s="626"/>
    </row>
    <row r="343" spans="1:14" x14ac:dyDescent="0.35">
      <c r="A343" s="626"/>
      <c r="B343" s="626"/>
      <c r="C343" s="626"/>
      <c r="D343" s="626"/>
      <c r="E343" s="23"/>
      <c r="F343" s="23"/>
      <c r="G343" s="23"/>
      <c r="H343" s="626"/>
      <c r="I343" s="626"/>
      <c r="J343" s="626"/>
      <c r="K343" s="626"/>
      <c r="L343" s="626"/>
      <c r="M343" s="626"/>
      <c r="N343" s="626"/>
    </row>
    <row r="344" spans="1:14" x14ac:dyDescent="0.35">
      <c r="A344" s="626"/>
      <c r="B344" s="626"/>
      <c r="C344" s="626"/>
      <c r="D344" s="626"/>
      <c r="E344" s="23"/>
      <c r="F344" s="23"/>
      <c r="G344" s="23"/>
      <c r="H344" s="626"/>
      <c r="I344" s="626"/>
      <c r="J344" s="626"/>
      <c r="K344" s="626"/>
      <c r="L344" s="626"/>
      <c r="M344" s="626"/>
      <c r="N344" s="626"/>
    </row>
    <row r="345" spans="1:14" x14ac:dyDescent="0.35">
      <c r="A345" s="626"/>
      <c r="B345" s="626"/>
      <c r="C345" s="626"/>
      <c r="D345" s="626"/>
      <c r="E345" s="23"/>
      <c r="F345" s="23"/>
      <c r="G345" s="23"/>
      <c r="H345" s="626"/>
      <c r="I345" s="626"/>
      <c r="J345" s="626"/>
      <c r="K345" s="626"/>
      <c r="L345" s="626"/>
      <c r="M345" s="626"/>
      <c r="N345" s="626"/>
    </row>
    <row r="346" spans="1:14" x14ac:dyDescent="0.35">
      <c r="A346" s="626"/>
      <c r="B346" s="626"/>
      <c r="C346" s="626"/>
      <c r="D346" s="626"/>
      <c r="E346" s="23"/>
      <c r="F346" s="23"/>
      <c r="G346" s="23"/>
      <c r="H346" s="626"/>
      <c r="I346" s="626"/>
      <c r="J346" s="626"/>
      <c r="K346" s="626"/>
      <c r="L346" s="626"/>
      <c r="M346" s="626"/>
      <c r="N346" s="626"/>
    </row>
    <row r="347" spans="1:14" x14ac:dyDescent="0.35">
      <c r="A347" s="626"/>
      <c r="B347" s="626"/>
      <c r="C347" s="626"/>
      <c r="D347" s="626"/>
      <c r="E347" s="23"/>
      <c r="F347" s="23"/>
      <c r="G347" s="23"/>
      <c r="H347" s="626"/>
      <c r="I347" s="626"/>
      <c r="J347" s="626"/>
      <c r="K347" s="626"/>
      <c r="L347" s="626"/>
      <c r="M347" s="626"/>
      <c r="N347" s="626"/>
    </row>
    <row r="348" spans="1:14" x14ac:dyDescent="0.35">
      <c r="A348" s="626"/>
      <c r="B348" s="626"/>
      <c r="C348" s="626"/>
      <c r="D348" s="626"/>
      <c r="E348" s="23"/>
      <c r="F348" s="23"/>
      <c r="G348" s="23"/>
      <c r="H348" s="626"/>
      <c r="I348" s="626"/>
      <c r="J348" s="626"/>
      <c r="K348" s="626"/>
      <c r="L348" s="626"/>
      <c r="M348" s="626"/>
      <c r="N348" s="626"/>
    </row>
    <row r="349" spans="1:14" x14ac:dyDescent="0.35">
      <c r="A349" s="626"/>
      <c r="B349" s="626"/>
      <c r="C349" s="626"/>
      <c r="D349" s="626"/>
      <c r="E349" s="23"/>
      <c r="F349" s="23"/>
      <c r="G349" s="23"/>
      <c r="H349" s="626"/>
      <c r="I349" s="626"/>
      <c r="J349" s="626"/>
      <c r="K349" s="626"/>
      <c r="L349" s="626"/>
      <c r="M349" s="626"/>
      <c r="N349" s="626"/>
    </row>
    <row r="350" spans="1:14" x14ac:dyDescent="0.35">
      <c r="A350" s="626"/>
      <c r="B350" s="626"/>
      <c r="C350" s="626"/>
      <c r="D350" s="626"/>
      <c r="E350" s="23"/>
      <c r="F350" s="23"/>
      <c r="G350" s="23"/>
      <c r="H350" s="626"/>
      <c r="I350" s="626"/>
      <c r="J350" s="626"/>
      <c r="K350" s="626"/>
      <c r="L350" s="626"/>
      <c r="M350" s="626"/>
      <c r="N350" s="626"/>
    </row>
    <row r="351" spans="1:14" x14ac:dyDescent="0.35">
      <c r="A351" s="626"/>
      <c r="B351" s="626"/>
      <c r="C351" s="626"/>
      <c r="D351" s="626"/>
      <c r="E351" s="23"/>
      <c r="F351" s="23"/>
      <c r="G351" s="23"/>
      <c r="H351" s="626"/>
      <c r="I351" s="626"/>
      <c r="J351" s="626"/>
      <c r="K351" s="626"/>
      <c r="L351" s="626"/>
      <c r="M351" s="626"/>
      <c r="N351" s="626"/>
    </row>
    <row r="352" spans="1:14" x14ac:dyDescent="0.35">
      <c r="A352" s="626"/>
      <c r="B352" s="626"/>
      <c r="C352" s="626"/>
      <c r="D352" s="626"/>
      <c r="E352" s="23"/>
      <c r="F352" s="23"/>
      <c r="G352" s="23"/>
      <c r="H352" s="626"/>
      <c r="I352" s="626"/>
      <c r="J352" s="626"/>
      <c r="K352" s="626"/>
      <c r="L352" s="626"/>
      <c r="M352" s="626"/>
      <c r="N352" s="626"/>
    </row>
    <row r="353" spans="1:14" x14ac:dyDescent="0.35">
      <c r="A353" s="626"/>
      <c r="B353" s="626"/>
      <c r="C353" s="626"/>
      <c r="D353" s="626"/>
      <c r="E353" s="23"/>
      <c r="F353" s="23"/>
      <c r="G353" s="23"/>
      <c r="H353" s="626"/>
      <c r="I353" s="626"/>
      <c r="J353" s="626"/>
      <c r="K353" s="626"/>
      <c r="L353" s="626"/>
      <c r="M353" s="626"/>
      <c r="N353" s="626"/>
    </row>
    <row r="354" spans="1:14" x14ac:dyDescent="0.35">
      <c r="A354" s="626"/>
      <c r="B354" s="626"/>
      <c r="C354" s="626"/>
      <c r="D354" s="626"/>
      <c r="E354" s="23"/>
      <c r="F354" s="23"/>
      <c r="G354" s="23"/>
      <c r="H354" s="626"/>
      <c r="I354" s="626"/>
      <c r="J354" s="626"/>
      <c r="K354" s="626"/>
      <c r="L354" s="626"/>
      <c r="M354" s="626"/>
      <c r="N354" s="626"/>
    </row>
    <row r="355" spans="1:14" x14ac:dyDescent="0.35">
      <c r="A355" s="626"/>
      <c r="B355" s="626"/>
      <c r="C355" s="626"/>
      <c r="D355" s="626"/>
      <c r="E355" s="23"/>
      <c r="F355" s="23"/>
      <c r="G355" s="23"/>
      <c r="H355" s="626"/>
      <c r="I355" s="626"/>
      <c r="J355" s="626"/>
      <c r="K355" s="626"/>
      <c r="L355" s="626"/>
      <c r="M355" s="626"/>
      <c r="N355" s="626"/>
    </row>
    <row r="356" spans="1:14" x14ac:dyDescent="0.35">
      <c r="A356" s="626"/>
      <c r="B356" s="626"/>
      <c r="C356" s="626"/>
      <c r="D356" s="626"/>
      <c r="E356" s="23"/>
      <c r="F356" s="23"/>
      <c r="G356" s="23"/>
      <c r="H356" s="626"/>
      <c r="I356" s="626"/>
      <c r="J356" s="626"/>
      <c r="K356" s="626"/>
      <c r="L356" s="626"/>
      <c r="M356" s="626"/>
      <c r="N356" s="626"/>
    </row>
    <row r="357" spans="1:14" x14ac:dyDescent="0.35">
      <c r="A357" s="626"/>
      <c r="B357" s="626"/>
      <c r="C357" s="626"/>
      <c r="D357" s="626"/>
      <c r="E357" s="23"/>
      <c r="F357" s="23"/>
      <c r="G357" s="23"/>
      <c r="H357" s="626"/>
      <c r="I357" s="626"/>
      <c r="J357" s="626"/>
      <c r="K357" s="626"/>
      <c r="L357" s="626"/>
      <c r="M357" s="626"/>
      <c r="N357" s="626"/>
    </row>
    <row r="358" spans="1:14" x14ac:dyDescent="0.35">
      <c r="A358" s="626"/>
      <c r="B358" s="626"/>
      <c r="C358" s="626"/>
      <c r="D358" s="626"/>
      <c r="E358" s="23"/>
      <c r="F358" s="23"/>
      <c r="G358" s="23"/>
      <c r="H358" s="626"/>
      <c r="I358" s="626"/>
      <c r="J358" s="626"/>
      <c r="K358" s="626"/>
      <c r="L358" s="626"/>
      <c r="M358" s="626"/>
      <c r="N358" s="626"/>
    </row>
    <row r="359" spans="1:14" x14ac:dyDescent="0.35">
      <c r="A359" s="626"/>
      <c r="B359" s="626"/>
      <c r="C359" s="626"/>
      <c r="D359" s="626"/>
      <c r="E359" s="23"/>
      <c r="F359" s="23"/>
      <c r="G359" s="23"/>
      <c r="H359" s="626"/>
      <c r="I359" s="626"/>
      <c r="J359" s="626"/>
      <c r="K359" s="626"/>
      <c r="L359" s="626"/>
      <c r="M359" s="626"/>
      <c r="N359" s="626"/>
    </row>
    <row r="360" spans="1:14" x14ac:dyDescent="0.35">
      <c r="A360" s="626"/>
      <c r="B360" s="626"/>
      <c r="C360" s="626"/>
      <c r="D360" s="626"/>
      <c r="E360" s="23"/>
      <c r="F360" s="23"/>
      <c r="G360" s="23"/>
      <c r="H360" s="626"/>
      <c r="I360" s="626"/>
      <c r="J360" s="626"/>
      <c r="K360" s="626"/>
      <c r="L360" s="626"/>
      <c r="M360" s="626"/>
      <c r="N360" s="626"/>
    </row>
    <row r="361" spans="1:14" x14ac:dyDescent="0.35">
      <c r="A361" s="626"/>
      <c r="B361" s="626"/>
      <c r="C361" s="626"/>
      <c r="D361" s="626"/>
      <c r="E361" s="23"/>
      <c r="F361" s="23"/>
      <c r="G361" s="23"/>
      <c r="H361" s="626"/>
      <c r="I361" s="626"/>
      <c r="J361" s="626"/>
      <c r="K361" s="626"/>
      <c r="L361" s="626"/>
      <c r="M361" s="626"/>
      <c r="N361" s="626"/>
    </row>
    <row r="362" spans="1:14" x14ac:dyDescent="0.35">
      <c r="A362" s="626"/>
      <c r="B362" s="626"/>
      <c r="C362" s="626"/>
      <c r="D362" s="626"/>
      <c r="E362" s="23"/>
      <c r="F362" s="23"/>
      <c r="G362" s="23"/>
      <c r="H362" s="626"/>
      <c r="I362" s="626"/>
      <c r="J362" s="626"/>
      <c r="K362" s="626"/>
      <c r="L362" s="626"/>
      <c r="M362" s="626"/>
      <c r="N362" s="626"/>
    </row>
    <row r="363" spans="1:14" x14ac:dyDescent="0.35">
      <c r="A363" s="626"/>
      <c r="B363" s="626"/>
      <c r="C363" s="626"/>
      <c r="D363" s="626"/>
      <c r="E363" s="23"/>
      <c r="F363" s="23"/>
      <c r="G363" s="23"/>
      <c r="H363" s="626"/>
      <c r="I363" s="626"/>
      <c r="J363" s="626"/>
      <c r="K363" s="626"/>
      <c r="L363" s="626"/>
      <c r="M363" s="626"/>
      <c r="N363" s="626"/>
    </row>
    <row r="364" spans="1:14" x14ac:dyDescent="0.35">
      <c r="A364" s="626"/>
      <c r="B364" s="626"/>
      <c r="C364" s="626"/>
      <c r="D364" s="626"/>
      <c r="E364" s="23"/>
      <c r="F364" s="23"/>
      <c r="G364" s="23"/>
      <c r="H364" s="626"/>
      <c r="I364" s="626"/>
      <c r="J364" s="626"/>
      <c r="K364" s="626"/>
      <c r="L364" s="626"/>
      <c r="M364" s="626"/>
      <c r="N364" s="626"/>
    </row>
    <row r="365" spans="1:14" x14ac:dyDescent="0.35">
      <c r="A365" s="626"/>
      <c r="B365" s="626"/>
      <c r="C365" s="626"/>
      <c r="D365" s="626"/>
      <c r="E365" s="23"/>
      <c r="F365" s="23"/>
      <c r="G365" s="23"/>
      <c r="H365" s="626"/>
      <c r="I365" s="626"/>
      <c r="J365" s="626"/>
      <c r="K365" s="626"/>
      <c r="L365" s="626"/>
      <c r="M365" s="626"/>
      <c r="N365" s="626"/>
    </row>
    <row r="366" spans="1:14" x14ac:dyDescent="0.35">
      <c r="A366" s="626"/>
      <c r="B366" s="626"/>
      <c r="C366" s="626"/>
      <c r="D366" s="626"/>
      <c r="E366" s="23"/>
      <c r="F366" s="23"/>
      <c r="G366" s="23"/>
      <c r="H366" s="626"/>
      <c r="I366" s="626"/>
      <c r="J366" s="626"/>
      <c r="K366" s="626"/>
      <c r="L366" s="626"/>
      <c r="M366" s="626"/>
      <c r="N366" s="626"/>
    </row>
    <row r="367" spans="1:14" x14ac:dyDescent="0.35">
      <c r="A367" s="626"/>
      <c r="B367" s="626"/>
      <c r="C367" s="626"/>
      <c r="D367" s="626"/>
      <c r="E367" s="23"/>
      <c r="F367" s="23"/>
      <c r="G367" s="23"/>
      <c r="H367" s="626"/>
      <c r="I367" s="626"/>
      <c r="J367" s="626"/>
      <c r="K367" s="626"/>
      <c r="L367" s="626"/>
      <c r="M367" s="626"/>
      <c r="N367" s="626"/>
    </row>
    <row r="368" spans="1:14" x14ac:dyDescent="0.35">
      <c r="A368" s="626"/>
      <c r="B368" s="626"/>
      <c r="C368" s="626"/>
      <c r="D368" s="626"/>
      <c r="E368" s="23"/>
      <c r="F368" s="23"/>
      <c r="G368" s="23"/>
      <c r="H368" s="626"/>
      <c r="I368" s="626"/>
      <c r="J368" s="626"/>
      <c r="K368" s="626"/>
      <c r="L368" s="626"/>
      <c r="M368" s="626"/>
      <c r="N368" s="626"/>
    </row>
    <row r="369" spans="1:14" x14ac:dyDescent="0.35">
      <c r="A369" s="626"/>
      <c r="B369" s="626"/>
      <c r="C369" s="626"/>
      <c r="D369" s="626"/>
      <c r="E369" s="23"/>
      <c r="F369" s="23"/>
      <c r="G369" s="23"/>
      <c r="H369" s="626"/>
      <c r="I369" s="626"/>
      <c r="J369" s="626"/>
      <c r="K369" s="626"/>
      <c r="L369" s="626"/>
      <c r="M369" s="626"/>
      <c r="N369" s="626"/>
    </row>
    <row r="370" spans="1:14" x14ac:dyDescent="0.35">
      <c r="A370" s="626"/>
      <c r="B370" s="626"/>
      <c r="C370" s="626"/>
      <c r="D370" s="626"/>
      <c r="E370" s="23"/>
      <c r="F370" s="23"/>
      <c r="G370" s="23"/>
      <c r="H370" s="626"/>
      <c r="I370" s="626"/>
      <c r="J370" s="626"/>
      <c r="K370" s="626"/>
      <c r="L370" s="626"/>
      <c r="M370" s="626"/>
      <c r="N370" s="626"/>
    </row>
    <row r="371" spans="1:14" x14ac:dyDescent="0.35">
      <c r="A371" s="626"/>
      <c r="B371" s="626"/>
      <c r="C371" s="626"/>
      <c r="D371" s="626"/>
      <c r="E371" s="23"/>
      <c r="F371" s="23"/>
      <c r="G371" s="23"/>
      <c r="H371" s="626"/>
      <c r="I371" s="626"/>
      <c r="J371" s="626"/>
      <c r="K371" s="626"/>
      <c r="L371" s="626"/>
      <c r="M371" s="626"/>
      <c r="N371" s="626"/>
    </row>
    <row r="372" spans="1:14" x14ac:dyDescent="0.35">
      <c r="A372" s="626"/>
      <c r="B372" s="626"/>
      <c r="C372" s="626"/>
      <c r="D372" s="626"/>
      <c r="E372" s="23"/>
      <c r="F372" s="23"/>
      <c r="G372" s="23"/>
      <c r="H372" s="626"/>
      <c r="I372" s="626"/>
      <c r="J372" s="626"/>
      <c r="K372" s="626"/>
      <c r="L372" s="626"/>
      <c r="M372" s="626"/>
      <c r="N372" s="626"/>
    </row>
    <row r="373" spans="1:14" x14ac:dyDescent="0.35">
      <c r="A373" s="626"/>
      <c r="B373" s="626"/>
      <c r="C373" s="626"/>
      <c r="D373" s="626"/>
      <c r="E373" s="23"/>
      <c r="F373" s="23"/>
      <c r="G373" s="23"/>
      <c r="H373" s="626"/>
      <c r="I373" s="626"/>
      <c r="J373" s="626"/>
      <c r="K373" s="626"/>
      <c r="L373" s="626"/>
      <c r="M373" s="626"/>
      <c r="N373" s="626"/>
    </row>
    <row r="374" spans="1:14" x14ac:dyDescent="0.35">
      <c r="A374" s="626"/>
      <c r="B374" s="626"/>
      <c r="C374" s="626"/>
      <c r="D374" s="626"/>
      <c r="E374" s="23"/>
      <c r="F374" s="23"/>
      <c r="G374" s="23"/>
      <c r="H374" s="626"/>
      <c r="I374" s="626"/>
      <c r="J374" s="626"/>
      <c r="K374" s="626"/>
      <c r="L374" s="626"/>
      <c r="M374" s="626"/>
      <c r="N374" s="626"/>
    </row>
    <row r="375" spans="1:14" x14ac:dyDescent="0.35">
      <c r="A375" s="626"/>
      <c r="B375" s="626"/>
      <c r="C375" s="626"/>
      <c r="D375" s="626"/>
      <c r="E375" s="23"/>
      <c r="F375" s="23"/>
      <c r="G375" s="23"/>
      <c r="H375" s="626"/>
      <c r="I375" s="626"/>
      <c r="J375" s="626"/>
      <c r="K375" s="626"/>
      <c r="L375" s="626"/>
      <c r="M375" s="626"/>
      <c r="N375" s="626"/>
    </row>
    <row r="376" spans="1:14" x14ac:dyDescent="0.35">
      <c r="A376" s="626"/>
      <c r="B376" s="626"/>
      <c r="C376" s="626"/>
      <c r="D376" s="626"/>
      <c r="E376" s="23"/>
      <c r="F376" s="23"/>
      <c r="G376" s="23"/>
      <c r="H376" s="626"/>
      <c r="I376" s="626"/>
      <c r="J376" s="626"/>
      <c r="K376" s="626"/>
      <c r="L376" s="626"/>
      <c r="M376" s="626"/>
      <c r="N376" s="626"/>
    </row>
    <row r="377" spans="1:14" x14ac:dyDescent="0.35">
      <c r="A377" s="626"/>
      <c r="B377" s="626"/>
      <c r="C377" s="626"/>
      <c r="D377" s="626"/>
      <c r="E377" s="23"/>
      <c r="F377" s="23"/>
      <c r="G377" s="23"/>
      <c r="H377" s="626"/>
      <c r="I377" s="626"/>
      <c r="J377" s="626"/>
      <c r="K377" s="626"/>
      <c r="L377" s="626"/>
      <c r="M377" s="626"/>
      <c r="N377" s="626"/>
    </row>
    <row r="378" spans="1:14" x14ac:dyDescent="0.35">
      <c r="A378" s="626"/>
      <c r="B378" s="626"/>
      <c r="C378" s="626"/>
      <c r="D378" s="626"/>
      <c r="E378" s="23"/>
      <c r="F378" s="23"/>
      <c r="G378" s="23"/>
      <c r="H378" s="626"/>
      <c r="I378" s="626"/>
      <c r="J378" s="626"/>
      <c r="K378" s="626"/>
      <c r="L378" s="626"/>
      <c r="M378" s="626"/>
      <c r="N378" s="626"/>
    </row>
    <row r="379" spans="1:14" x14ac:dyDescent="0.35">
      <c r="A379" s="626"/>
      <c r="B379" s="626"/>
      <c r="C379" s="626"/>
      <c r="D379" s="626"/>
      <c r="E379" s="23"/>
      <c r="F379" s="23"/>
      <c r="G379" s="23"/>
      <c r="H379" s="626"/>
      <c r="I379" s="626"/>
      <c r="J379" s="626"/>
      <c r="K379" s="626"/>
      <c r="L379" s="626"/>
      <c r="M379" s="626"/>
      <c r="N379" s="626"/>
    </row>
    <row r="380" spans="1:14" x14ac:dyDescent="0.35">
      <c r="A380" s="626"/>
      <c r="B380" s="626"/>
      <c r="C380" s="626"/>
      <c r="D380" s="626"/>
      <c r="E380" s="23"/>
      <c r="F380" s="23"/>
      <c r="G380" s="23"/>
      <c r="H380" s="626"/>
      <c r="I380" s="626"/>
      <c r="J380" s="626"/>
      <c r="K380" s="626"/>
      <c r="L380" s="626"/>
      <c r="M380" s="626"/>
      <c r="N380" s="626"/>
    </row>
    <row r="381" spans="1:14" x14ac:dyDescent="0.35">
      <c r="A381" s="626"/>
      <c r="B381" s="626"/>
      <c r="C381" s="626"/>
      <c r="D381" s="626"/>
      <c r="E381" s="23"/>
      <c r="F381" s="23"/>
      <c r="G381" s="23"/>
      <c r="H381" s="626"/>
      <c r="I381" s="626"/>
      <c r="J381" s="626"/>
      <c r="K381" s="626"/>
      <c r="L381" s="626"/>
      <c r="M381" s="626"/>
      <c r="N381" s="626"/>
    </row>
    <row r="382" spans="1:14" x14ac:dyDescent="0.35">
      <c r="A382" s="626"/>
      <c r="B382" s="626"/>
      <c r="C382" s="626"/>
      <c r="D382" s="626"/>
      <c r="E382" s="23"/>
      <c r="F382" s="23"/>
      <c r="G382" s="23"/>
      <c r="H382" s="626"/>
      <c r="I382" s="626"/>
      <c r="J382" s="626"/>
      <c r="K382" s="626"/>
      <c r="L382" s="626"/>
      <c r="M382" s="626"/>
      <c r="N382" s="626"/>
    </row>
    <row r="383" spans="1:14" x14ac:dyDescent="0.35">
      <c r="A383" s="626"/>
      <c r="B383" s="626"/>
      <c r="C383" s="626"/>
      <c r="D383" s="626"/>
      <c r="E383" s="23"/>
      <c r="F383" s="23"/>
      <c r="G383" s="23"/>
      <c r="H383" s="626"/>
      <c r="I383" s="626"/>
      <c r="J383" s="626"/>
      <c r="K383" s="626"/>
      <c r="L383" s="626"/>
      <c r="M383" s="626"/>
      <c r="N383" s="626"/>
    </row>
    <row r="384" spans="1:14" x14ac:dyDescent="0.35">
      <c r="A384" s="626"/>
      <c r="B384" s="626"/>
      <c r="C384" s="626"/>
      <c r="D384" s="626"/>
      <c r="E384" s="23"/>
      <c r="F384" s="23"/>
      <c r="G384" s="23"/>
      <c r="H384" s="626"/>
      <c r="I384" s="626"/>
      <c r="J384" s="626"/>
      <c r="K384" s="626"/>
      <c r="L384" s="626"/>
      <c r="M384" s="626"/>
      <c r="N384" s="626"/>
    </row>
    <row r="385" spans="1:14" x14ac:dyDescent="0.35">
      <c r="A385" s="626"/>
      <c r="B385" s="626"/>
      <c r="C385" s="626"/>
      <c r="D385" s="626"/>
      <c r="E385" s="23"/>
      <c r="F385" s="23"/>
      <c r="G385" s="23"/>
      <c r="H385" s="626"/>
      <c r="I385" s="626"/>
      <c r="J385" s="626"/>
      <c r="K385" s="626"/>
      <c r="L385" s="626"/>
      <c r="M385" s="626"/>
      <c r="N385" s="626"/>
    </row>
    <row r="386" spans="1:14" x14ac:dyDescent="0.35">
      <c r="A386" s="626"/>
      <c r="B386" s="626"/>
      <c r="C386" s="626"/>
      <c r="D386" s="626"/>
      <c r="E386" s="23"/>
      <c r="F386" s="23"/>
      <c r="G386" s="23"/>
      <c r="H386" s="626"/>
      <c r="I386" s="626"/>
      <c r="J386" s="626"/>
      <c r="K386" s="626"/>
      <c r="L386" s="626"/>
      <c r="M386" s="626"/>
      <c r="N386" s="626"/>
    </row>
    <row r="387" spans="1:14" x14ac:dyDescent="0.35">
      <c r="A387" s="626"/>
      <c r="B387" s="626"/>
      <c r="C387" s="626"/>
      <c r="D387" s="626"/>
      <c r="E387" s="23"/>
      <c r="F387" s="23"/>
      <c r="G387" s="23"/>
      <c r="H387" s="626"/>
      <c r="I387" s="626"/>
      <c r="J387" s="626"/>
      <c r="K387" s="626"/>
      <c r="L387" s="626"/>
      <c r="M387" s="626"/>
      <c r="N387" s="626"/>
    </row>
    <row r="388" spans="1:14" x14ac:dyDescent="0.35">
      <c r="A388" s="626"/>
      <c r="B388" s="626"/>
      <c r="C388" s="626"/>
      <c r="D388" s="626"/>
      <c r="E388" s="23"/>
      <c r="F388" s="23"/>
      <c r="G388" s="23"/>
      <c r="H388" s="626"/>
      <c r="I388" s="626"/>
      <c r="J388" s="626"/>
      <c r="K388" s="626"/>
      <c r="L388" s="626"/>
      <c r="M388" s="626"/>
      <c r="N388" s="626"/>
    </row>
    <row r="389" spans="1:14" x14ac:dyDescent="0.35">
      <c r="A389" s="626"/>
      <c r="B389" s="626"/>
      <c r="C389" s="626"/>
      <c r="D389" s="626"/>
      <c r="E389" s="23"/>
      <c r="F389" s="23"/>
      <c r="G389" s="23"/>
      <c r="H389" s="626"/>
      <c r="I389" s="626"/>
      <c r="J389" s="626"/>
      <c r="K389" s="626"/>
      <c r="L389" s="626"/>
      <c r="M389" s="626"/>
      <c r="N389" s="626"/>
    </row>
    <row r="390" spans="1:14" x14ac:dyDescent="0.35">
      <c r="A390" s="626"/>
      <c r="B390" s="626"/>
      <c r="C390" s="626"/>
      <c r="D390" s="626"/>
      <c r="E390" s="23"/>
      <c r="F390" s="23"/>
      <c r="G390" s="23"/>
      <c r="H390" s="626"/>
      <c r="I390" s="626"/>
      <c r="J390" s="626"/>
      <c r="K390" s="626"/>
      <c r="L390" s="626"/>
      <c r="M390" s="626"/>
      <c r="N390" s="626"/>
    </row>
    <row r="391" spans="1:14" x14ac:dyDescent="0.35">
      <c r="A391" s="626"/>
      <c r="B391" s="626"/>
      <c r="C391" s="626"/>
      <c r="D391" s="626"/>
      <c r="E391" s="23"/>
      <c r="F391" s="23"/>
      <c r="G391" s="23"/>
      <c r="H391" s="626"/>
      <c r="I391" s="626"/>
      <c r="J391" s="626"/>
      <c r="K391" s="626"/>
      <c r="L391" s="626"/>
      <c r="M391" s="626"/>
      <c r="N391" s="626"/>
    </row>
    <row r="392" spans="1:14" x14ac:dyDescent="0.35">
      <c r="A392" s="626"/>
      <c r="B392" s="626"/>
      <c r="C392" s="626"/>
      <c r="D392" s="626"/>
      <c r="E392" s="23"/>
      <c r="F392" s="23"/>
      <c r="G392" s="23"/>
      <c r="H392" s="626"/>
      <c r="I392" s="626"/>
      <c r="J392" s="626"/>
      <c r="K392" s="626"/>
      <c r="L392" s="626"/>
      <c r="M392" s="626"/>
      <c r="N392" s="626"/>
    </row>
    <row r="393" spans="1:14" x14ac:dyDescent="0.35">
      <c r="A393" s="626"/>
      <c r="B393" s="626"/>
      <c r="C393" s="626"/>
      <c r="D393" s="626"/>
      <c r="E393" s="23"/>
      <c r="F393" s="23"/>
      <c r="G393" s="23"/>
      <c r="H393" s="626"/>
      <c r="I393" s="626"/>
      <c r="J393" s="626"/>
      <c r="K393" s="626"/>
      <c r="L393" s="626"/>
      <c r="M393" s="626"/>
      <c r="N393" s="626"/>
    </row>
    <row r="394" spans="1:14" x14ac:dyDescent="0.35">
      <c r="A394" s="626"/>
      <c r="B394" s="626"/>
      <c r="C394" s="626"/>
      <c r="D394" s="626"/>
      <c r="E394" s="23"/>
      <c r="F394" s="23"/>
      <c r="G394" s="23"/>
      <c r="H394" s="626"/>
      <c r="I394" s="626"/>
      <c r="J394" s="626"/>
      <c r="K394" s="626"/>
      <c r="L394" s="626"/>
      <c r="M394" s="626"/>
      <c r="N394" s="626"/>
    </row>
    <row r="395" spans="1:14" x14ac:dyDescent="0.35">
      <c r="A395" s="626"/>
      <c r="B395" s="626"/>
      <c r="C395" s="626"/>
      <c r="D395" s="626"/>
      <c r="E395" s="23"/>
      <c r="F395" s="23"/>
      <c r="G395" s="23"/>
      <c r="H395" s="626"/>
      <c r="I395" s="626"/>
      <c r="J395" s="626"/>
      <c r="K395" s="626"/>
      <c r="L395" s="626"/>
      <c r="M395" s="626"/>
      <c r="N395" s="626"/>
    </row>
    <row r="396" spans="1:14" x14ac:dyDescent="0.35">
      <c r="A396" s="626"/>
      <c r="B396" s="626"/>
      <c r="C396" s="626"/>
      <c r="D396" s="626"/>
      <c r="E396" s="23"/>
      <c r="F396" s="23"/>
      <c r="G396" s="23"/>
      <c r="H396" s="626"/>
      <c r="I396" s="626"/>
      <c r="J396" s="626"/>
      <c r="K396" s="626"/>
      <c r="L396" s="626"/>
      <c r="M396" s="626"/>
      <c r="N396" s="626"/>
    </row>
    <row r="397" spans="1:14" x14ac:dyDescent="0.35">
      <c r="A397" s="626"/>
      <c r="B397" s="626"/>
      <c r="C397" s="626"/>
      <c r="D397" s="626"/>
      <c r="E397" s="23"/>
      <c r="F397" s="23"/>
      <c r="G397" s="23"/>
      <c r="H397" s="626"/>
      <c r="I397" s="626"/>
      <c r="J397" s="626"/>
      <c r="K397" s="626"/>
      <c r="L397" s="626"/>
      <c r="M397" s="626"/>
      <c r="N397" s="626"/>
    </row>
    <row r="398" spans="1:14" x14ac:dyDescent="0.35">
      <c r="A398" s="626"/>
      <c r="B398" s="626"/>
      <c r="C398" s="626"/>
      <c r="D398" s="626"/>
      <c r="E398" s="23"/>
      <c r="F398" s="23"/>
      <c r="G398" s="23"/>
      <c r="H398" s="626"/>
      <c r="I398" s="626"/>
      <c r="J398" s="626"/>
      <c r="K398" s="626"/>
      <c r="L398" s="626"/>
      <c r="M398" s="626"/>
      <c r="N398" s="626"/>
    </row>
    <row r="399" spans="1:14" x14ac:dyDescent="0.35">
      <c r="A399" s="626"/>
      <c r="B399" s="626"/>
      <c r="C399" s="626"/>
      <c r="D399" s="626"/>
      <c r="E399" s="23"/>
      <c r="F399" s="23"/>
      <c r="G399" s="23"/>
      <c r="H399" s="626"/>
      <c r="I399" s="626"/>
      <c r="J399" s="626"/>
      <c r="K399" s="626"/>
      <c r="L399" s="626"/>
      <c r="M399" s="626"/>
      <c r="N399" s="626"/>
    </row>
    <row r="400" spans="1:14" x14ac:dyDescent="0.35">
      <c r="A400" s="626"/>
      <c r="B400" s="626"/>
      <c r="C400" s="626"/>
      <c r="D400" s="626"/>
      <c r="E400" s="23"/>
      <c r="F400" s="23"/>
      <c r="G400" s="23"/>
      <c r="H400" s="626"/>
      <c r="I400" s="626"/>
      <c r="J400" s="626"/>
      <c r="K400" s="626"/>
      <c r="L400" s="626"/>
      <c r="M400" s="626"/>
      <c r="N400" s="626"/>
    </row>
    <row r="401" spans="1:14" x14ac:dyDescent="0.35">
      <c r="A401" s="626"/>
      <c r="B401" s="626"/>
      <c r="C401" s="626"/>
      <c r="D401" s="626"/>
      <c r="E401" s="23"/>
      <c r="F401" s="23"/>
      <c r="G401" s="23"/>
      <c r="H401" s="626"/>
      <c r="I401" s="626"/>
      <c r="J401" s="626"/>
      <c r="K401" s="626"/>
      <c r="L401" s="626"/>
      <c r="M401" s="626"/>
      <c r="N401" s="626"/>
    </row>
    <row r="402" spans="1:14" x14ac:dyDescent="0.35">
      <c r="A402" s="626"/>
      <c r="B402" s="626"/>
      <c r="C402" s="626"/>
      <c r="D402" s="626"/>
      <c r="E402" s="23"/>
      <c r="F402" s="23"/>
      <c r="G402" s="23"/>
      <c r="H402" s="626"/>
      <c r="I402" s="626"/>
      <c r="J402" s="626"/>
      <c r="K402" s="626"/>
      <c r="L402" s="626"/>
      <c r="M402" s="626"/>
      <c r="N402" s="626"/>
    </row>
    <row r="403" spans="1:14" x14ac:dyDescent="0.35">
      <c r="A403" s="626"/>
      <c r="B403" s="626"/>
      <c r="C403" s="626"/>
      <c r="D403" s="626"/>
      <c r="E403" s="23"/>
      <c r="F403" s="23"/>
      <c r="G403" s="23"/>
      <c r="H403" s="626"/>
      <c r="I403" s="626"/>
      <c r="J403" s="626"/>
      <c r="K403" s="626"/>
      <c r="L403" s="626"/>
      <c r="M403" s="626"/>
      <c r="N403" s="626"/>
    </row>
    <row r="404" spans="1:14" x14ac:dyDescent="0.35">
      <c r="A404" s="626"/>
      <c r="B404" s="626"/>
      <c r="C404" s="626"/>
      <c r="D404" s="626"/>
      <c r="E404" s="23"/>
      <c r="F404" s="23"/>
      <c r="G404" s="23"/>
      <c r="H404" s="626"/>
      <c r="I404" s="626"/>
      <c r="J404" s="626"/>
      <c r="K404" s="626"/>
      <c r="L404" s="626"/>
      <c r="M404" s="626"/>
      <c r="N404" s="626"/>
    </row>
    <row r="405" spans="1:14" x14ac:dyDescent="0.35">
      <c r="A405" s="626"/>
      <c r="B405" s="626"/>
      <c r="C405" s="626"/>
      <c r="D405" s="626"/>
      <c r="E405" s="23"/>
      <c r="F405" s="23"/>
      <c r="G405" s="23"/>
      <c r="H405" s="626"/>
      <c r="I405" s="626"/>
      <c r="J405" s="626"/>
      <c r="K405" s="626"/>
      <c r="L405" s="626"/>
      <c r="M405" s="626"/>
      <c r="N405" s="626"/>
    </row>
    <row r="406" spans="1:14" x14ac:dyDescent="0.35">
      <c r="A406" s="626"/>
      <c r="B406" s="626"/>
      <c r="C406" s="626"/>
      <c r="D406" s="626"/>
      <c r="E406" s="23"/>
      <c r="F406" s="23"/>
      <c r="G406" s="23"/>
      <c r="H406" s="626"/>
      <c r="I406" s="626"/>
      <c r="J406" s="626"/>
      <c r="K406" s="626"/>
      <c r="L406" s="626"/>
      <c r="M406" s="626"/>
      <c r="N406" s="626"/>
    </row>
    <row r="407" spans="1:14" x14ac:dyDescent="0.35">
      <c r="A407" s="626"/>
      <c r="B407" s="626"/>
      <c r="C407" s="626"/>
      <c r="D407" s="626"/>
      <c r="E407" s="23"/>
      <c r="F407" s="23"/>
      <c r="G407" s="23"/>
      <c r="H407" s="626"/>
      <c r="I407" s="626"/>
      <c r="J407" s="626"/>
      <c r="K407" s="626"/>
      <c r="L407" s="626"/>
      <c r="M407" s="626"/>
      <c r="N407" s="626"/>
    </row>
    <row r="408" spans="1:14" x14ac:dyDescent="0.35">
      <c r="A408" s="626"/>
      <c r="B408" s="626"/>
      <c r="C408" s="626"/>
      <c r="D408" s="626"/>
      <c r="E408" s="23"/>
      <c r="F408" s="23"/>
      <c r="G408" s="23"/>
      <c r="H408" s="626"/>
      <c r="I408" s="626"/>
      <c r="J408" s="626"/>
      <c r="K408" s="626"/>
      <c r="L408" s="626"/>
      <c r="M408" s="626"/>
      <c r="N408" s="626"/>
    </row>
    <row r="409" spans="1:14" x14ac:dyDescent="0.35">
      <c r="A409" s="626"/>
      <c r="B409" s="626"/>
      <c r="C409" s="626"/>
      <c r="D409" s="626"/>
      <c r="E409" s="23"/>
      <c r="F409" s="23"/>
      <c r="G409" s="23"/>
      <c r="H409" s="626"/>
      <c r="I409" s="626"/>
      <c r="J409" s="626"/>
      <c r="K409" s="626"/>
      <c r="L409" s="626"/>
      <c r="M409" s="626"/>
      <c r="N409" s="626"/>
    </row>
    <row r="410" spans="1:14" x14ac:dyDescent="0.35">
      <c r="A410" s="626"/>
      <c r="B410" s="626"/>
      <c r="C410" s="626"/>
      <c r="D410" s="626"/>
      <c r="E410" s="23"/>
      <c r="F410" s="23"/>
      <c r="G410" s="23"/>
      <c r="H410" s="626"/>
      <c r="I410" s="626"/>
      <c r="J410" s="626"/>
      <c r="K410" s="626"/>
      <c r="L410" s="626"/>
      <c r="M410" s="626"/>
      <c r="N410" s="626"/>
    </row>
    <row r="411" spans="1:14" x14ac:dyDescent="0.35">
      <c r="A411" s="626"/>
      <c r="B411" s="626"/>
      <c r="C411" s="626"/>
      <c r="D411" s="626"/>
      <c r="E411" s="23"/>
      <c r="F411" s="23"/>
      <c r="G411" s="23"/>
      <c r="H411" s="626"/>
      <c r="I411" s="626"/>
      <c r="J411" s="626"/>
      <c r="K411" s="626"/>
      <c r="L411" s="626"/>
      <c r="M411" s="626"/>
      <c r="N411" s="626"/>
    </row>
    <row r="412" spans="1:14" x14ac:dyDescent="0.35">
      <c r="A412" s="626"/>
      <c r="B412" s="626"/>
      <c r="C412" s="626"/>
      <c r="D412" s="626"/>
      <c r="E412" s="23"/>
      <c r="F412" s="23"/>
      <c r="G412" s="23"/>
      <c r="H412" s="626"/>
      <c r="I412" s="626"/>
      <c r="J412" s="626"/>
      <c r="K412" s="626"/>
      <c r="L412" s="626"/>
      <c r="M412" s="626"/>
      <c r="N412" s="626"/>
    </row>
    <row r="413" spans="1:14" x14ac:dyDescent="0.35">
      <c r="A413" s="626"/>
      <c r="B413" s="626"/>
      <c r="C413" s="626"/>
      <c r="D413" s="626"/>
      <c r="E413" s="23"/>
      <c r="F413" s="23"/>
      <c r="G413" s="23"/>
      <c r="H413" s="626"/>
      <c r="I413" s="626"/>
      <c r="J413" s="626"/>
      <c r="K413" s="626"/>
      <c r="L413" s="626"/>
      <c r="M413" s="626"/>
      <c r="N413" s="626"/>
    </row>
    <row r="414" spans="1:14" x14ac:dyDescent="0.35">
      <c r="A414" s="626"/>
      <c r="B414" s="626"/>
      <c r="C414" s="626"/>
      <c r="D414" s="626"/>
      <c r="E414" s="23"/>
      <c r="F414" s="23"/>
      <c r="G414" s="23"/>
      <c r="H414" s="626"/>
      <c r="I414" s="626"/>
      <c r="J414" s="626"/>
      <c r="K414" s="626"/>
      <c r="L414" s="626"/>
      <c r="M414" s="626"/>
      <c r="N414" s="626"/>
    </row>
    <row r="415" spans="1:14" x14ac:dyDescent="0.35">
      <c r="A415" s="626"/>
      <c r="B415" s="626"/>
      <c r="C415" s="626"/>
      <c r="D415" s="626"/>
      <c r="E415" s="23"/>
      <c r="F415" s="23"/>
      <c r="G415" s="23"/>
      <c r="H415" s="626"/>
      <c r="I415" s="626"/>
      <c r="J415" s="626"/>
      <c r="K415" s="626"/>
      <c r="L415" s="626"/>
      <c r="M415" s="626"/>
      <c r="N415" s="626"/>
    </row>
    <row r="416" spans="1:14" x14ac:dyDescent="0.35">
      <c r="A416" s="626"/>
      <c r="B416" s="626"/>
      <c r="C416" s="626"/>
      <c r="D416" s="626"/>
      <c r="E416" s="23"/>
      <c r="F416" s="23"/>
      <c r="G416" s="23"/>
      <c r="H416" s="626"/>
      <c r="I416" s="626"/>
      <c r="J416" s="626"/>
      <c r="K416" s="626"/>
      <c r="L416" s="626"/>
      <c r="M416" s="626"/>
      <c r="N416" s="626"/>
    </row>
    <row r="417" spans="1:14" x14ac:dyDescent="0.35">
      <c r="A417" s="626"/>
      <c r="B417" s="626"/>
      <c r="C417" s="626"/>
      <c r="D417" s="626"/>
      <c r="E417" s="23"/>
      <c r="F417" s="23"/>
      <c r="G417" s="23"/>
      <c r="H417" s="626"/>
      <c r="I417" s="626"/>
      <c r="J417" s="626"/>
      <c r="K417" s="626"/>
      <c r="L417" s="626"/>
      <c r="M417" s="626"/>
      <c r="N417" s="626"/>
    </row>
    <row r="418" spans="1:14" x14ac:dyDescent="0.35">
      <c r="A418" s="626"/>
      <c r="B418" s="626"/>
      <c r="C418" s="626"/>
      <c r="D418" s="626"/>
      <c r="E418" s="23"/>
      <c r="F418" s="23"/>
      <c r="G418" s="23"/>
      <c r="H418" s="626"/>
      <c r="I418" s="626"/>
      <c r="J418" s="626"/>
      <c r="K418" s="626"/>
      <c r="L418" s="626"/>
      <c r="M418" s="626"/>
      <c r="N418" s="626"/>
    </row>
    <row r="419" spans="1:14" x14ac:dyDescent="0.35">
      <c r="A419" s="626"/>
      <c r="B419" s="626"/>
      <c r="C419" s="626"/>
      <c r="D419" s="626"/>
      <c r="E419" s="23"/>
      <c r="F419" s="23"/>
      <c r="G419" s="23"/>
      <c r="H419" s="626"/>
      <c r="I419" s="626"/>
      <c r="J419" s="626"/>
      <c r="K419" s="626"/>
      <c r="L419" s="626"/>
      <c r="M419" s="626"/>
      <c r="N419" s="626"/>
    </row>
    <row r="420" spans="1:14" x14ac:dyDescent="0.35">
      <c r="A420" s="626"/>
      <c r="B420" s="626"/>
      <c r="C420" s="626"/>
      <c r="D420" s="626"/>
      <c r="E420" s="23"/>
      <c r="F420" s="23"/>
      <c r="G420" s="23"/>
      <c r="H420" s="626"/>
      <c r="I420" s="626"/>
      <c r="J420" s="626"/>
      <c r="K420" s="626"/>
      <c r="L420" s="626"/>
      <c r="M420" s="626"/>
      <c r="N420" s="626"/>
    </row>
    <row r="421" spans="1:14" x14ac:dyDescent="0.35">
      <c r="A421" s="626"/>
      <c r="B421" s="626"/>
      <c r="C421" s="626"/>
      <c r="D421" s="626"/>
      <c r="E421" s="23"/>
      <c r="F421" s="23"/>
      <c r="G421" s="23"/>
      <c r="H421" s="626"/>
      <c r="I421" s="626"/>
      <c r="J421" s="626"/>
      <c r="K421" s="626"/>
      <c r="L421" s="626"/>
      <c r="M421" s="626"/>
      <c r="N421" s="626"/>
    </row>
    <row r="422" spans="1:14" x14ac:dyDescent="0.35">
      <c r="A422" s="626"/>
      <c r="B422" s="626"/>
      <c r="C422" s="626"/>
      <c r="D422" s="626"/>
      <c r="E422" s="23"/>
      <c r="F422" s="23"/>
      <c r="G422" s="23"/>
      <c r="H422" s="626"/>
      <c r="I422" s="626"/>
      <c r="J422" s="626"/>
      <c r="K422" s="626"/>
      <c r="L422" s="626"/>
      <c r="M422" s="626"/>
      <c r="N422" s="626"/>
    </row>
    <row r="423" spans="1:14" x14ac:dyDescent="0.35">
      <c r="A423" s="626"/>
      <c r="B423" s="626"/>
      <c r="C423" s="626"/>
      <c r="D423" s="626"/>
      <c r="E423" s="23"/>
      <c r="F423" s="23"/>
      <c r="G423" s="23"/>
      <c r="H423" s="626"/>
      <c r="I423" s="626"/>
      <c r="J423" s="626"/>
      <c r="K423" s="626"/>
      <c r="L423" s="626"/>
      <c r="M423" s="626"/>
      <c r="N423" s="626"/>
    </row>
    <row r="424" spans="1:14" x14ac:dyDescent="0.35">
      <c r="A424" s="626"/>
      <c r="B424" s="626"/>
      <c r="C424" s="626"/>
      <c r="D424" s="626"/>
      <c r="E424" s="23"/>
      <c r="F424" s="23"/>
      <c r="G424" s="23"/>
      <c r="H424" s="626"/>
      <c r="I424" s="626"/>
      <c r="J424" s="626"/>
      <c r="K424" s="626"/>
      <c r="L424" s="626"/>
      <c r="M424" s="626"/>
      <c r="N424" s="626"/>
    </row>
    <row r="425" spans="1:14" x14ac:dyDescent="0.35">
      <c r="A425" s="626"/>
      <c r="B425" s="626"/>
      <c r="C425" s="626"/>
      <c r="D425" s="626"/>
      <c r="E425" s="23"/>
      <c r="F425" s="23"/>
      <c r="G425" s="23"/>
      <c r="H425" s="626"/>
      <c r="I425" s="626"/>
      <c r="J425" s="626"/>
      <c r="K425" s="626"/>
      <c r="L425" s="626"/>
      <c r="M425" s="626"/>
      <c r="N425" s="626"/>
    </row>
    <row r="426" spans="1:14" x14ac:dyDescent="0.35">
      <c r="A426" s="626"/>
      <c r="B426" s="626"/>
      <c r="C426" s="626"/>
      <c r="D426" s="626"/>
      <c r="E426" s="23"/>
      <c r="F426" s="23"/>
      <c r="G426" s="23"/>
      <c r="H426" s="626"/>
      <c r="I426" s="626"/>
      <c r="J426" s="626"/>
      <c r="K426" s="626"/>
      <c r="L426" s="626"/>
      <c r="M426" s="626"/>
      <c r="N426" s="626"/>
    </row>
    <row r="427" spans="1:14" x14ac:dyDescent="0.35">
      <c r="A427" s="626"/>
      <c r="B427" s="626"/>
      <c r="C427" s="626"/>
      <c r="D427" s="626"/>
      <c r="E427" s="23"/>
      <c r="F427" s="23"/>
      <c r="G427" s="23"/>
      <c r="H427" s="626"/>
      <c r="I427" s="626"/>
      <c r="J427" s="626"/>
      <c r="K427" s="626"/>
      <c r="L427" s="626"/>
      <c r="M427" s="626"/>
      <c r="N427" s="626"/>
    </row>
    <row r="428" spans="1:14" x14ac:dyDescent="0.35">
      <c r="A428" s="626"/>
      <c r="B428" s="626"/>
      <c r="C428" s="626"/>
      <c r="D428" s="626"/>
      <c r="E428" s="23"/>
      <c r="F428" s="23"/>
      <c r="G428" s="23"/>
      <c r="H428" s="626"/>
      <c r="I428" s="626"/>
      <c r="J428" s="626"/>
      <c r="K428" s="626"/>
      <c r="L428" s="626"/>
      <c r="M428" s="626"/>
      <c r="N428" s="626"/>
    </row>
    <row r="429" spans="1:14" x14ac:dyDescent="0.35">
      <c r="A429" s="626"/>
      <c r="B429" s="626"/>
      <c r="C429" s="626"/>
      <c r="D429" s="626"/>
      <c r="E429" s="23"/>
      <c r="F429" s="23"/>
      <c r="G429" s="23"/>
      <c r="H429" s="626"/>
      <c r="I429" s="626"/>
      <c r="J429" s="626"/>
      <c r="K429" s="626"/>
      <c r="L429" s="626"/>
      <c r="M429" s="626"/>
      <c r="N429" s="626"/>
    </row>
    <row r="430" spans="1:14" x14ac:dyDescent="0.35">
      <c r="A430" s="626"/>
      <c r="B430" s="626"/>
      <c r="C430" s="626"/>
      <c r="D430" s="626"/>
      <c r="E430" s="23"/>
      <c r="F430" s="23"/>
      <c r="G430" s="23"/>
      <c r="H430" s="626"/>
      <c r="I430" s="626"/>
      <c r="J430" s="626"/>
      <c r="K430" s="626"/>
      <c r="L430" s="626"/>
      <c r="M430" s="626"/>
      <c r="N430" s="626"/>
    </row>
    <row r="431" spans="1:14" x14ac:dyDescent="0.35">
      <c r="A431" s="626"/>
      <c r="B431" s="626"/>
      <c r="C431" s="626"/>
      <c r="D431" s="626"/>
      <c r="E431" s="23"/>
      <c r="F431" s="23"/>
      <c r="G431" s="23"/>
      <c r="H431" s="626"/>
      <c r="I431" s="626"/>
      <c r="J431" s="626"/>
      <c r="K431" s="626"/>
      <c r="L431" s="626"/>
      <c r="M431" s="626"/>
      <c r="N431" s="626"/>
    </row>
    <row r="432" spans="1:14" x14ac:dyDescent="0.35">
      <c r="A432" s="626"/>
      <c r="B432" s="626"/>
      <c r="C432" s="626"/>
      <c r="D432" s="626"/>
      <c r="E432" s="23"/>
      <c r="F432" s="23"/>
      <c r="G432" s="23"/>
      <c r="H432" s="626"/>
      <c r="I432" s="626"/>
      <c r="J432" s="626"/>
      <c r="K432" s="626"/>
      <c r="L432" s="626"/>
      <c r="M432" s="626"/>
      <c r="N432" s="626"/>
    </row>
    <row r="433" spans="1:14" x14ac:dyDescent="0.35">
      <c r="A433" s="626"/>
      <c r="B433" s="626"/>
      <c r="C433" s="626"/>
      <c r="D433" s="626"/>
      <c r="E433" s="23"/>
      <c r="F433" s="23"/>
      <c r="G433" s="23"/>
      <c r="H433" s="626"/>
      <c r="I433" s="626"/>
      <c r="J433" s="626"/>
      <c r="K433" s="626"/>
      <c r="L433" s="626"/>
      <c r="M433" s="626"/>
      <c r="N433" s="626"/>
    </row>
    <row r="434" spans="1:14" x14ac:dyDescent="0.35">
      <c r="A434" s="626"/>
      <c r="B434" s="626"/>
      <c r="C434" s="626"/>
      <c r="D434" s="626"/>
      <c r="E434" s="23"/>
      <c r="F434" s="23"/>
      <c r="G434" s="23"/>
      <c r="H434" s="626"/>
      <c r="I434" s="626"/>
      <c r="J434" s="626"/>
      <c r="K434" s="626"/>
      <c r="L434" s="626"/>
      <c r="M434" s="626"/>
      <c r="N434" s="626"/>
    </row>
    <row r="435" spans="1:14" x14ac:dyDescent="0.35">
      <c r="A435" s="626"/>
      <c r="B435" s="626"/>
      <c r="C435" s="626"/>
      <c r="D435" s="626"/>
      <c r="E435" s="23"/>
      <c r="F435" s="23"/>
      <c r="G435" s="23"/>
      <c r="H435" s="626"/>
      <c r="I435" s="626"/>
      <c r="J435" s="626"/>
      <c r="K435" s="626"/>
      <c r="L435" s="626"/>
      <c r="M435" s="626"/>
      <c r="N435" s="626"/>
    </row>
    <row r="436" spans="1:14" x14ac:dyDescent="0.35">
      <c r="A436" s="626"/>
      <c r="B436" s="626"/>
      <c r="C436" s="626"/>
      <c r="D436" s="626"/>
      <c r="E436" s="23"/>
      <c r="F436" s="23"/>
      <c r="G436" s="23"/>
      <c r="H436" s="626"/>
      <c r="I436" s="626"/>
      <c r="J436" s="626"/>
      <c r="K436" s="626"/>
      <c r="L436" s="626"/>
      <c r="M436" s="626"/>
      <c r="N436" s="626"/>
    </row>
    <row r="437" spans="1:14" x14ac:dyDescent="0.35">
      <c r="A437" s="626"/>
      <c r="B437" s="626"/>
      <c r="C437" s="626"/>
      <c r="D437" s="626"/>
      <c r="E437" s="23"/>
      <c r="F437" s="23"/>
      <c r="G437" s="23"/>
      <c r="H437" s="626"/>
      <c r="I437" s="626"/>
      <c r="J437" s="626"/>
      <c r="K437" s="626"/>
      <c r="L437" s="626"/>
      <c r="M437" s="626"/>
      <c r="N437" s="626"/>
    </row>
    <row r="438" spans="1:14" x14ac:dyDescent="0.35">
      <c r="A438" s="626"/>
      <c r="B438" s="626"/>
      <c r="C438" s="626"/>
      <c r="D438" s="626"/>
      <c r="E438" s="23"/>
      <c r="F438" s="23"/>
      <c r="G438" s="23"/>
      <c r="H438" s="626"/>
      <c r="I438" s="626"/>
      <c r="J438" s="626"/>
      <c r="K438" s="626"/>
      <c r="L438" s="626"/>
      <c r="M438" s="626"/>
      <c r="N438" s="626"/>
    </row>
    <row r="439" spans="1:14" x14ac:dyDescent="0.35">
      <c r="A439" s="626"/>
      <c r="B439" s="626"/>
      <c r="C439" s="626"/>
      <c r="D439" s="626"/>
      <c r="E439" s="23"/>
      <c r="F439" s="23"/>
      <c r="G439" s="23"/>
      <c r="H439" s="626"/>
      <c r="I439" s="626"/>
      <c r="J439" s="626"/>
      <c r="K439" s="626"/>
      <c r="L439" s="626"/>
      <c r="M439" s="626"/>
      <c r="N439" s="626"/>
    </row>
    <row r="440" spans="1:14" x14ac:dyDescent="0.35">
      <c r="A440" s="626"/>
      <c r="B440" s="626"/>
      <c r="C440" s="626"/>
      <c r="D440" s="626"/>
      <c r="E440" s="23"/>
      <c r="F440" s="23"/>
      <c r="G440" s="23"/>
      <c r="H440" s="626"/>
      <c r="I440" s="626"/>
      <c r="J440" s="626"/>
      <c r="K440" s="626"/>
      <c r="L440" s="626"/>
      <c r="M440" s="626"/>
      <c r="N440" s="626"/>
    </row>
    <row r="441" spans="1:14" x14ac:dyDescent="0.35">
      <c r="A441" s="626"/>
      <c r="B441" s="626"/>
      <c r="C441" s="626"/>
      <c r="D441" s="626"/>
      <c r="E441" s="23"/>
      <c r="F441" s="23"/>
      <c r="G441" s="23"/>
      <c r="H441" s="626"/>
      <c r="I441" s="626"/>
      <c r="J441" s="626"/>
      <c r="K441" s="626"/>
      <c r="L441" s="626"/>
      <c r="M441" s="626"/>
      <c r="N441" s="626"/>
    </row>
    <row r="442" spans="1:14" x14ac:dyDescent="0.35">
      <c r="A442" s="626"/>
      <c r="B442" s="626"/>
      <c r="C442" s="626"/>
      <c r="D442" s="626"/>
      <c r="E442" s="23"/>
      <c r="F442" s="23"/>
      <c r="G442" s="23"/>
      <c r="H442" s="626"/>
      <c r="I442" s="626"/>
      <c r="J442" s="626"/>
      <c r="K442" s="626"/>
      <c r="L442" s="626"/>
      <c r="M442" s="626"/>
      <c r="N442" s="626"/>
    </row>
    <row r="443" spans="1:14" x14ac:dyDescent="0.35">
      <c r="A443" s="626"/>
      <c r="B443" s="626"/>
      <c r="C443" s="626"/>
      <c r="D443" s="626"/>
      <c r="E443" s="23"/>
      <c r="F443" s="23"/>
      <c r="G443" s="23"/>
      <c r="H443" s="626"/>
      <c r="I443" s="626"/>
      <c r="J443" s="626"/>
      <c r="K443" s="626"/>
      <c r="L443" s="626"/>
      <c r="M443" s="626"/>
      <c r="N443" s="626"/>
    </row>
    <row r="444" spans="1:14" x14ac:dyDescent="0.35">
      <c r="A444" s="626"/>
      <c r="B444" s="626"/>
      <c r="C444" s="626"/>
      <c r="D444" s="626"/>
      <c r="E444" s="23"/>
      <c r="F444" s="23"/>
      <c r="G444" s="23"/>
      <c r="H444" s="626"/>
      <c r="I444" s="626"/>
      <c r="J444" s="626"/>
      <c r="K444" s="626"/>
      <c r="L444" s="626"/>
      <c r="M444" s="626"/>
      <c r="N444" s="626"/>
    </row>
    <row r="445" spans="1:14" x14ac:dyDescent="0.35">
      <c r="A445" s="626"/>
      <c r="B445" s="626"/>
      <c r="C445" s="626"/>
      <c r="D445" s="626"/>
      <c r="E445" s="23"/>
      <c r="F445" s="23"/>
      <c r="G445" s="23"/>
      <c r="H445" s="626"/>
      <c r="I445" s="626"/>
      <c r="J445" s="626"/>
      <c r="K445" s="626"/>
      <c r="L445" s="626"/>
      <c r="M445" s="626"/>
      <c r="N445" s="626"/>
    </row>
    <row r="446" spans="1:14" x14ac:dyDescent="0.35">
      <c r="A446" s="626"/>
      <c r="B446" s="626"/>
      <c r="C446" s="626"/>
      <c r="D446" s="626"/>
      <c r="E446" s="23"/>
      <c r="F446" s="23"/>
      <c r="G446" s="23"/>
      <c r="H446" s="626"/>
      <c r="I446" s="626"/>
      <c r="J446" s="626"/>
      <c r="K446" s="626"/>
      <c r="L446" s="626"/>
      <c r="M446" s="626"/>
      <c r="N446" s="626"/>
    </row>
    <row r="447" spans="1:14" x14ac:dyDescent="0.35">
      <c r="A447" s="626"/>
      <c r="B447" s="626"/>
      <c r="C447" s="626"/>
      <c r="D447" s="626"/>
      <c r="E447" s="23"/>
      <c r="F447" s="23"/>
      <c r="G447" s="23"/>
      <c r="H447" s="626"/>
      <c r="I447" s="626"/>
      <c r="J447" s="626"/>
      <c r="K447" s="626"/>
      <c r="L447" s="626"/>
      <c r="M447" s="626"/>
      <c r="N447" s="626"/>
    </row>
    <row r="448" spans="1:14" x14ac:dyDescent="0.35">
      <c r="A448" s="626"/>
      <c r="B448" s="626"/>
      <c r="C448" s="626"/>
      <c r="D448" s="626"/>
      <c r="E448" s="23"/>
      <c r="F448" s="23"/>
      <c r="G448" s="23"/>
      <c r="H448" s="626"/>
      <c r="I448" s="626"/>
      <c r="J448" s="626"/>
      <c r="K448" s="626"/>
      <c r="L448" s="626"/>
      <c r="M448" s="626"/>
      <c r="N448" s="626"/>
    </row>
    <row r="449" spans="1:14" x14ac:dyDescent="0.35">
      <c r="A449" s="626"/>
      <c r="B449" s="626"/>
      <c r="C449" s="626"/>
      <c r="D449" s="626"/>
      <c r="E449" s="23"/>
      <c r="F449" s="23"/>
      <c r="G449" s="23"/>
      <c r="H449" s="626"/>
      <c r="I449" s="626"/>
      <c r="J449" s="626"/>
      <c r="K449" s="626"/>
      <c r="L449" s="626"/>
      <c r="M449" s="626"/>
      <c r="N449" s="626"/>
    </row>
    <row r="450" spans="1:14" x14ac:dyDescent="0.35">
      <c r="A450" s="626"/>
      <c r="B450" s="626"/>
      <c r="C450" s="626"/>
      <c r="D450" s="626"/>
      <c r="E450" s="23"/>
      <c r="F450" s="23"/>
      <c r="G450" s="23"/>
      <c r="H450" s="626"/>
      <c r="I450" s="626"/>
      <c r="J450" s="626"/>
      <c r="K450" s="626"/>
      <c r="L450" s="626"/>
      <c r="M450" s="626"/>
      <c r="N450" s="626"/>
    </row>
    <row r="451" spans="1:14" x14ac:dyDescent="0.35">
      <c r="A451" s="626"/>
      <c r="B451" s="626"/>
      <c r="C451" s="626"/>
      <c r="D451" s="626"/>
      <c r="E451" s="23"/>
      <c r="F451" s="23"/>
      <c r="G451" s="23"/>
      <c r="H451" s="626"/>
      <c r="I451" s="626"/>
      <c r="J451" s="626"/>
      <c r="K451" s="626"/>
      <c r="L451" s="626"/>
      <c r="M451" s="626"/>
      <c r="N451" s="626"/>
    </row>
    <row r="452" spans="1:14" x14ac:dyDescent="0.35">
      <c r="A452" s="626"/>
      <c r="B452" s="626"/>
      <c r="C452" s="626"/>
      <c r="D452" s="626"/>
      <c r="E452" s="23"/>
      <c r="F452" s="23"/>
      <c r="G452" s="23"/>
      <c r="H452" s="626"/>
      <c r="I452" s="626"/>
      <c r="J452" s="626"/>
      <c r="K452" s="626"/>
      <c r="L452" s="626"/>
      <c r="M452" s="626"/>
      <c r="N452" s="626"/>
    </row>
    <row r="453" spans="1:14" x14ac:dyDescent="0.35">
      <c r="A453" s="626"/>
      <c r="B453" s="626"/>
      <c r="C453" s="626"/>
      <c r="D453" s="626"/>
      <c r="E453" s="23"/>
      <c r="F453" s="23"/>
      <c r="G453" s="23"/>
      <c r="H453" s="626"/>
      <c r="I453" s="626"/>
      <c r="J453" s="626"/>
      <c r="K453" s="626"/>
      <c r="L453" s="626"/>
      <c r="M453" s="626"/>
      <c r="N453" s="626"/>
    </row>
    <row r="454" spans="1:14" x14ac:dyDescent="0.35">
      <c r="A454" s="626"/>
      <c r="B454" s="626"/>
      <c r="C454" s="626"/>
      <c r="D454" s="626"/>
      <c r="E454" s="23"/>
      <c r="F454" s="23"/>
      <c r="G454" s="23"/>
      <c r="H454" s="626"/>
      <c r="I454" s="626"/>
      <c r="J454" s="626"/>
      <c r="K454" s="626"/>
      <c r="L454" s="626"/>
      <c r="M454" s="626"/>
      <c r="N454" s="626"/>
    </row>
    <row r="455" spans="1:14" x14ac:dyDescent="0.35">
      <c r="A455" s="626"/>
      <c r="B455" s="626"/>
      <c r="C455" s="626"/>
      <c r="D455" s="626"/>
      <c r="E455" s="23"/>
      <c r="F455" s="23"/>
      <c r="G455" s="23"/>
      <c r="H455" s="626"/>
      <c r="I455" s="626"/>
      <c r="J455" s="626"/>
      <c r="K455" s="626"/>
      <c r="L455" s="626"/>
      <c r="M455" s="626"/>
      <c r="N455" s="626"/>
    </row>
    <row r="456" spans="1:14" x14ac:dyDescent="0.35">
      <c r="A456" s="626"/>
      <c r="B456" s="626"/>
      <c r="C456" s="626"/>
      <c r="D456" s="626"/>
      <c r="E456" s="23"/>
      <c r="F456" s="23"/>
      <c r="G456" s="23"/>
      <c r="H456" s="626"/>
      <c r="I456" s="626"/>
      <c r="J456" s="626"/>
      <c r="K456" s="626"/>
      <c r="L456" s="626"/>
      <c r="M456" s="626"/>
      <c r="N456" s="626"/>
    </row>
    <row r="457" spans="1:14" x14ac:dyDescent="0.35">
      <c r="A457" s="626"/>
      <c r="B457" s="626"/>
      <c r="C457" s="626"/>
      <c r="D457" s="626"/>
      <c r="E457" s="23"/>
      <c r="F457" s="23"/>
      <c r="G457" s="23"/>
      <c r="H457" s="626"/>
      <c r="I457" s="626"/>
      <c r="J457" s="626"/>
      <c r="K457" s="626"/>
      <c r="L457" s="626"/>
      <c r="M457" s="626"/>
      <c r="N457" s="626"/>
    </row>
    <row r="458" spans="1:14" x14ac:dyDescent="0.35">
      <c r="A458" s="626"/>
      <c r="B458" s="626"/>
      <c r="C458" s="626"/>
      <c r="D458" s="626"/>
      <c r="E458" s="23"/>
      <c r="F458" s="23"/>
      <c r="G458" s="23"/>
      <c r="H458" s="626"/>
      <c r="I458" s="626"/>
      <c r="J458" s="626"/>
      <c r="K458" s="626"/>
      <c r="L458" s="626"/>
      <c r="M458" s="626"/>
      <c r="N458" s="626"/>
    </row>
    <row r="459" spans="1:14" x14ac:dyDescent="0.35">
      <c r="A459" s="626"/>
      <c r="B459" s="626"/>
      <c r="C459" s="626"/>
      <c r="D459" s="626"/>
      <c r="E459" s="23"/>
      <c r="F459" s="23"/>
      <c r="G459" s="23"/>
      <c r="H459" s="626"/>
      <c r="I459" s="626"/>
      <c r="J459" s="626"/>
      <c r="K459" s="626"/>
      <c r="L459" s="626"/>
      <c r="M459" s="626"/>
      <c r="N459" s="626"/>
    </row>
    <row r="460" spans="1:14" x14ac:dyDescent="0.35">
      <c r="A460" s="626"/>
      <c r="B460" s="626"/>
      <c r="C460" s="626"/>
      <c r="D460" s="626"/>
      <c r="E460" s="23"/>
      <c r="F460" s="23"/>
      <c r="G460" s="23"/>
      <c r="H460" s="626"/>
      <c r="I460" s="626"/>
      <c r="J460" s="626"/>
      <c r="K460" s="626"/>
      <c r="L460" s="626"/>
      <c r="M460" s="626"/>
      <c r="N460" s="626"/>
    </row>
    <row r="461" spans="1:14" x14ac:dyDescent="0.35">
      <c r="A461" s="626"/>
      <c r="B461" s="626"/>
      <c r="C461" s="626"/>
      <c r="D461" s="626"/>
      <c r="E461" s="23"/>
      <c r="F461" s="23"/>
      <c r="G461" s="23"/>
      <c r="H461" s="626"/>
      <c r="I461" s="626"/>
      <c r="J461" s="626"/>
      <c r="K461" s="626"/>
      <c r="L461" s="626"/>
      <c r="M461" s="626"/>
      <c r="N461" s="626"/>
    </row>
    <row r="462" spans="1:14" x14ac:dyDescent="0.35">
      <c r="A462" s="626"/>
      <c r="B462" s="626"/>
      <c r="C462" s="626"/>
      <c r="D462" s="626"/>
      <c r="E462" s="23"/>
      <c r="F462" s="23"/>
      <c r="G462" s="23"/>
      <c r="H462" s="626"/>
      <c r="I462" s="626"/>
      <c r="J462" s="626"/>
      <c r="K462" s="626"/>
      <c r="L462" s="626"/>
      <c r="M462" s="626"/>
      <c r="N462" s="626"/>
    </row>
    <row r="463" spans="1:14" x14ac:dyDescent="0.35">
      <c r="A463" s="626"/>
      <c r="B463" s="626"/>
      <c r="C463" s="626"/>
      <c r="D463" s="626"/>
      <c r="E463" s="23"/>
      <c r="F463" s="23"/>
      <c r="G463" s="23"/>
      <c r="H463" s="626"/>
      <c r="I463" s="626"/>
      <c r="J463" s="626"/>
      <c r="K463" s="626"/>
      <c r="L463" s="626"/>
      <c r="M463" s="626"/>
      <c r="N463" s="626"/>
    </row>
    <row r="464" spans="1:14" x14ac:dyDescent="0.35">
      <c r="A464" s="626"/>
      <c r="B464" s="626"/>
      <c r="C464" s="626"/>
      <c r="D464" s="626"/>
      <c r="E464" s="23"/>
      <c r="F464" s="23"/>
      <c r="G464" s="23"/>
      <c r="H464" s="626"/>
      <c r="I464" s="626"/>
      <c r="J464" s="626"/>
      <c r="K464" s="626"/>
      <c r="L464" s="626"/>
      <c r="M464" s="626"/>
      <c r="N464" s="626"/>
    </row>
    <row r="465" spans="1:14" x14ac:dyDescent="0.35">
      <c r="A465" s="626"/>
      <c r="B465" s="626"/>
      <c r="C465" s="626"/>
      <c r="D465" s="626"/>
      <c r="E465" s="23"/>
      <c r="F465" s="23"/>
      <c r="G465" s="23"/>
      <c r="H465" s="626"/>
      <c r="I465" s="626"/>
      <c r="J465" s="626"/>
      <c r="K465" s="626"/>
      <c r="L465" s="626"/>
      <c r="M465" s="626"/>
      <c r="N465" s="626"/>
    </row>
    <row r="466" spans="1:14" x14ac:dyDescent="0.35">
      <c r="A466" s="626"/>
      <c r="B466" s="626"/>
      <c r="C466" s="626"/>
      <c r="D466" s="626"/>
      <c r="E466" s="23"/>
      <c r="F466" s="23"/>
      <c r="G466" s="23"/>
      <c r="H466" s="626"/>
      <c r="I466" s="626"/>
      <c r="J466" s="626"/>
      <c r="K466" s="626"/>
      <c r="L466" s="626"/>
      <c r="M466" s="626"/>
      <c r="N466" s="626"/>
    </row>
    <row r="467" spans="1:14" x14ac:dyDescent="0.35">
      <c r="A467" s="626"/>
      <c r="B467" s="626"/>
      <c r="C467" s="626"/>
      <c r="D467" s="626"/>
      <c r="E467" s="23"/>
      <c r="F467" s="23"/>
      <c r="G467" s="23"/>
      <c r="H467" s="626"/>
      <c r="I467" s="626"/>
      <c r="J467" s="626"/>
      <c r="K467" s="626"/>
      <c r="L467" s="626"/>
      <c r="M467" s="626"/>
      <c r="N467" s="626"/>
    </row>
    <row r="468" spans="1:14" x14ac:dyDescent="0.35">
      <c r="A468" s="626"/>
      <c r="B468" s="626"/>
      <c r="C468" s="626"/>
      <c r="D468" s="626"/>
      <c r="E468" s="23"/>
      <c r="F468" s="23"/>
      <c r="G468" s="23"/>
      <c r="H468" s="626"/>
      <c r="I468" s="626"/>
      <c r="J468" s="626"/>
      <c r="K468" s="626"/>
      <c r="L468" s="626"/>
      <c r="M468" s="626"/>
      <c r="N468" s="626"/>
    </row>
    <row r="469" spans="1:14" x14ac:dyDescent="0.35">
      <c r="A469" s="626"/>
      <c r="B469" s="626"/>
      <c r="C469" s="626"/>
      <c r="D469" s="626"/>
      <c r="E469" s="23"/>
      <c r="F469" s="23"/>
      <c r="G469" s="23"/>
      <c r="H469" s="626"/>
      <c r="I469" s="626"/>
      <c r="J469" s="626"/>
      <c r="K469" s="626"/>
      <c r="L469" s="626"/>
      <c r="M469" s="626"/>
      <c r="N469" s="626"/>
    </row>
    <row r="470" spans="1:14" x14ac:dyDescent="0.35">
      <c r="A470" s="626"/>
      <c r="B470" s="626"/>
      <c r="C470" s="626"/>
      <c r="D470" s="626"/>
      <c r="E470" s="23"/>
      <c r="F470" s="23"/>
      <c r="G470" s="23"/>
      <c r="H470" s="626"/>
      <c r="I470" s="626"/>
      <c r="J470" s="626"/>
      <c r="K470" s="626"/>
      <c r="L470" s="626"/>
      <c r="M470" s="626"/>
      <c r="N470" s="626"/>
    </row>
    <row r="471" spans="1:14" x14ac:dyDescent="0.35">
      <c r="A471" s="626"/>
      <c r="B471" s="626"/>
      <c r="C471" s="626"/>
      <c r="D471" s="626"/>
      <c r="E471" s="23"/>
      <c r="F471" s="23"/>
      <c r="G471" s="23"/>
      <c r="H471" s="626"/>
      <c r="I471" s="626"/>
      <c r="J471" s="626"/>
      <c r="K471" s="626"/>
      <c r="L471" s="626"/>
      <c r="M471" s="626"/>
      <c r="N471" s="626"/>
    </row>
    <row r="472" spans="1:14" x14ac:dyDescent="0.35">
      <c r="A472" s="626"/>
      <c r="B472" s="626"/>
      <c r="C472" s="626"/>
      <c r="D472" s="626"/>
      <c r="E472" s="23"/>
      <c r="F472" s="23"/>
      <c r="G472" s="23"/>
      <c r="H472" s="626"/>
      <c r="I472" s="626"/>
      <c r="J472" s="626"/>
      <c r="K472" s="626"/>
      <c r="L472" s="626"/>
      <c r="M472" s="626"/>
      <c r="N472" s="626"/>
    </row>
    <row r="473" spans="1:14" x14ac:dyDescent="0.35">
      <c r="A473" s="626"/>
      <c r="B473" s="626"/>
      <c r="C473" s="626"/>
      <c r="D473" s="626"/>
      <c r="E473" s="23"/>
      <c r="F473" s="23"/>
      <c r="G473" s="23"/>
      <c r="H473" s="626"/>
      <c r="I473" s="626"/>
      <c r="J473" s="626"/>
      <c r="K473" s="626"/>
      <c r="L473" s="626"/>
      <c r="M473" s="626"/>
      <c r="N473" s="626"/>
    </row>
    <row r="474" spans="1:14" x14ac:dyDescent="0.35">
      <c r="A474" s="626"/>
      <c r="B474" s="626"/>
      <c r="C474" s="626"/>
      <c r="D474" s="626"/>
      <c r="E474" s="23"/>
      <c r="F474" s="23"/>
      <c r="G474" s="23"/>
      <c r="H474" s="626"/>
      <c r="I474" s="626"/>
      <c r="J474" s="626"/>
      <c r="K474" s="626"/>
      <c r="L474" s="626"/>
      <c r="M474" s="626"/>
      <c r="N474" s="626"/>
    </row>
    <row r="475" spans="1:14" x14ac:dyDescent="0.35">
      <c r="A475" s="626"/>
      <c r="B475" s="626"/>
      <c r="C475" s="626"/>
      <c r="D475" s="626"/>
      <c r="E475" s="23"/>
      <c r="F475" s="23"/>
      <c r="G475" s="23"/>
      <c r="H475" s="626"/>
      <c r="I475" s="626"/>
      <c r="J475" s="626"/>
      <c r="K475" s="626"/>
      <c r="L475" s="626"/>
      <c r="M475" s="626"/>
      <c r="N475" s="626"/>
    </row>
    <row r="476" spans="1:14" x14ac:dyDescent="0.35">
      <c r="A476" s="626"/>
      <c r="B476" s="626"/>
      <c r="C476" s="626"/>
      <c r="D476" s="626"/>
      <c r="E476" s="23"/>
      <c r="F476" s="23"/>
      <c r="G476" s="23"/>
      <c r="H476" s="626"/>
      <c r="I476" s="626"/>
      <c r="J476" s="626"/>
      <c r="K476" s="626"/>
      <c r="L476" s="626"/>
      <c r="M476" s="626"/>
      <c r="N476" s="626"/>
    </row>
    <row r="477" spans="1:14" x14ac:dyDescent="0.35">
      <c r="A477" s="626"/>
      <c r="B477" s="626"/>
      <c r="C477" s="626"/>
      <c r="D477" s="626"/>
      <c r="E477" s="23"/>
      <c r="F477" s="23"/>
      <c r="G477" s="23"/>
      <c r="H477" s="626"/>
      <c r="I477" s="626"/>
      <c r="J477" s="626"/>
      <c r="K477" s="626"/>
      <c r="L477" s="626"/>
      <c r="M477" s="626"/>
      <c r="N477" s="626"/>
    </row>
    <row r="478" spans="1:14" x14ac:dyDescent="0.35">
      <c r="A478" s="626"/>
      <c r="B478" s="626"/>
      <c r="C478" s="626"/>
      <c r="D478" s="626"/>
      <c r="E478" s="23"/>
      <c r="F478" s="23"/>
      <c r="G478" s="23"/>
      <c r="H478" s="626"/>
      <c r="I478" s="626"/>
      <c r="J478" s="626"/>
      <c r="K478" s="626"/>
      <c r="L478" s="626"/>
      <c r="M478" s="626"/>
      <c r="N478" s="626"/>
    </row>
    <row r="479" spans="1:14" x14ac:dyDescent="0.35">
      <c r="A479" s="626"/>
      <c r="B479" s="626"/>
      <c r="C479" s="626"/>
      <c r="D479" s="626"/>
      <c r="E479" s="23"/>
      <c r="F479" s="23"/>
      <c r="G479" s="23"/>
      <c r="H479" s="626"/>
      <c r="I479" s="626"/>
      <c r="J479" s="626"/>
      <c r="K479" s="626"/>
      <c r="L479" s="626"/>
      <c r="M479" s="626"/>
      <c r="N479" s="626"/>
    </row>
    <row r="480" spans="1:14" x14ac:dyDescent="0.35">
      <c r="A480" s="626"/>
      <c r="B480" s="626"/>
      <c r="C480" s="626"/>
      <c r="D480" s="626"/>
      <c r="E480" s="23"/>
      <c r="F480" s="23"/>
      <c r="G480" s="23"/>
      <c r="H480" s="626"/>
      <c r="I480" s="626"/>
      <c r="J480" s="626"/>
      <c r="K480" s="626"/>
      <c r="L480" s="626"/>
      <c r="M480" s="626"/>
      <c r="N480" s="626"/>
    </row>
    <row r="481" spans="1:14" x14ac:dyDescent="0.35">
      <c r="A481" s="626"/>
      <c r="B481" s="626"/>
      <c r="C481" s="626"/>
      <c r="D481" s="626"/>
      <c r="E481" s="23"/>
      <c r="F481" s="23"/>
      <c r="G481" s="23"/>
      <c r="H481" s="626"/>
      <c r="I481" s="626"/>
      <c r="J481" s="626"/>
      <c r="K481" s="626"/>
      <c r="L481" s="626"/>
      <c r="M481" s="626"/>
      <c r="N481" s="626"/>
    </row>
    <row r="482" spans="1:14" x14ac:dyDescent="0.35">
      <c r="A482" s="626"/>
      <c r="B482" s="626"/>
      <c r="C482" s="626"/>
      <c r="D482" s="626"/>
      <c r="E482" s="23"/>
      <c r="F482" s="23"/>
      <c r="G482" s="23"/>
      <c r="H482" s="626"/>
      <c r="I482" s="626"/>
      <c r="J482" s="626"/>
      <c r="K482" s="626"/>
      <c r="L482" s="626"/>
      <c r="M482" s="626"/>
      <c r="N482" s="626"/>
    </row>
    <row r="483" spans="1:14" x14ac:dyDescent="0.35">
      <c r="A483" s="626"/>
      <c r="B483" s="626"/>
      <c r="C483" s="626"/>
      <c r="D483" s="626"/>
      <c r="E483" s="23"/>
      <c r="F483" s="23"/>
      <c r="G483" s="23"/>
      <c r="H483" s="626"/>
      <c r="I483" s="626"/>
      <c r="J483" s="626"/>
      <c r="K483" s="626"/>
      <c r="L483" s="626"/>
      <c r="M483" s="626"/>
      <c r="N483" s="626"/>
    </row>
    <row r="484" spans="1:14" x14ac:dyDescent="0.35">
      <c r="A484" s="626"/>
      <c r="B484" s="626"/>
      <c r="C484" s="626"/>
      <c r="D484" s="626"/>
      <c r="E484" s="23"/>
      <c r="F484" s="23"/>
      <c r="G484" s="23"/>
      <c r="H484" s="626"/>
      <c r="I484" s="626"/>
      <c r="J484" s="626"/>
      <c r="K484" s="626"/>
      <c r="L484" s="626"/>
      <c r="M484" s="626"/>
      <c r="N484" s="626"/>
    </row>
    <row r="485" spans="1:14" x14ac:dyDescent="0.35">
      <c r="A485" s="626"/>
      <c r="B485" s="626"/>
      <c r="C485" s="626"/>
      <c r="D485" s="626"/>
      <c r="E485" s="23"/>
      <c r="F485" s="23"/>
      <c r="G485" s="23"/>
      <c r="H485" s="626"/>
      <c r="I485" s="626"/>
      <c r="J485" s="626"/>
      <c r="K485" s="626"/>
      <c r="L485" s="626"/>
      <c r="M485" s="626"/>
      <c r="N485" s="626"/>
    </row>
    <row r="486" spans="1:14" x14ac:dyDescent="0.35">
      <c r="A486" s="626"/>
      <c r="B486" s="626"/>
      <c r="C486" s="626"/>
      <c r="D486" s="626"/>
      <c r="E486" s="23"/>
      <c r="F486" s="23"/>
      <c r="G486" s="23"/>
      <c r="H486" s="626"/>
      <c r="I486" s="626"/>
      <c r="J486" s="626"/>
      <c r="K486" s="626"/>
      <c r="L486" s="626"/>
      <c r="M486" s="626"/>
      <c r="N486" s="626"/>
    </row>
    <row r="487" spans="1:14" x14ac:dyDescent="0.35">
      <c r="A487" s="626"/>
      <c r="B487" s="626"/>
      <c r="C487" s="626"/>
      <c r="D487" s="626"/>
      <c r="E487" s="23"/>
      <c r="F487" s="23"/>
      <c r="G487" s="23"/>
      <c r="H487" s="626"/>
      <c r="I487" s="626"/>
      <c r="J487" s="626"/>
      <c r="K487" s="626"/>
      <c r="L487" s="626"/>
      <c r="M487" s="626"/>
      <c r="N487" s="626"/>
    </row>
    <row r="488" spans="1:14" x14ac:dyDescent="0.35">
      <c r="A488" s="626"/>
      <c r="B488" s="626"/>
      <c r="C488" s="626"/>
      <c r="D488" s="626"/>
      <c r="E488" s="23"/>
      <c r="F488" s="23"/>
      <c r="G488" s="23"/>
      <c r="H488" s="626"/>
      <c r="I488" s="626"/>
      <c r="J488" s="626"/>
      <c r="K488" s="626"/>
      <c r="L488" s="626"/>
      <c r="M488" s="626"/>
      <c r="N488" s="626"/>
    </row>
    <row r="489" spans="1:14" x14ac:dyDescent="0.35">
      <c r="A489" s="626"/>
      <c r="B489" s="626"/>
      <c r="C489" s="626"/>
      <c r="D489" s="626"/>
      <c r="E489" s="23"/>
      <c r="F489" s="23"/>
      <c r="G489" s="23"/>
      <c r="H489" s="626"/>
      <c r="I489" s="626"/>
      <c r="J489" s="626"/>
      <c r="K489" s="626"/>
      <c r="L489" s="626"/>
      <c r="M489" s="626"/>
      <c r="N489" s="626"/>
    </row>
    <row r="490" spans="1:14" x14ac:dyDescent="0.35">
      <c r="A490" s="626"/>
      <c r="B490" s="626"/>
      <c r="C490" s="626"/>
      <c r="D490" s="626"/>
      <c r="E490" s="23"/>
      <c r="F490" s="23"/>
      <c r="G490" s="23"/>
      <c r="H490" s="626"/>
      <c r="I490" s="626"/>
      <c r="J490" s="626"/>
      <c r="K490" s="626"/>
      <c r="L490" s="626"/>
      <c r="M490" s="626"/>
      <c r="N490" s="626"/>
    </row>
    <row r="491" spans="1:14" x14ac:dyDescent="0.35">
      <c r="A491" s="626"/>
      <c r="B491" s="626"/>
      <c r="C491" s="626"/>
      <c r="D491" s="626"/>
      <c r="E491" s="23"/>
      <c r="F491" s="23"/>
      <c r="G491" s="23"/>
      <c r="H491" s="626"/>
      <c r="I491" s="626"/>
      <c r="J491" s="626"/>
      <c r="K491" s="626"/>
      <c r="L491" s="626"/>
      <c r="M491" s="626"/>
      <c r="N491" s="626"/>
    </row>
    <row r="492" spans="1:14" x14ac:dyDescent="0.35">
      <c r="A492" s="626"/>
      <c r="B492" s="626"/>
      <c r="C492" s="626"/>
      <c r="D492" s="626"/>
      <c r="E492" s="23"/>
      <c r="F492" s="23"/>
      <c r="G492" s="23"/>
      <c r="H492" s="626"/>
      <c r="I492" s="626"/>
      <c r="J492" s="626"/>
      <c r="K492" s="626"/>
      <c r="L492" s="626"/>
      <c r="M492" s="626"/>
      <c r="N492" s="626"/>
    </row>
    <row r="493" spans="1:14" x14ac:dyDescent="0.35">
      <c r="A493" s="626"/>
      <c r="B493" s="626"/>
      <c r="C493" s="626"/>
      <c r="D493" s="626"/>
      <c r="E493" s="23"/>
      <c r="F493" s="23"/>
      <c r="G493" s="23"/>
      <c r="H493" s="626"/>
      <c r="I493" s="626"/>
      <c r="J493" s="626"/>
      <c r="K493" s="626"/>
      <c r="L493" s="626"/>
      <c r="M493" s="626"/>
      <c r="N493" s="626"/>
    </row>
    <row r="494" spans="1:14" x14ac:dyDescent="0.35">
      <c r="A494" s="626"/>
      <c r="B494" s="626"/>
      <c r="C494" s="626"/>
      <c r="D494" s="626"/>
      <c r="E494" s="23"/>
      <c r="F494" s="23"/>
      <c r="G494" s="23"/>
      <c r="H494" s="626"/>
      <c r="I494" s="626"/>
      <c r="J494" s="626"/>
      <c r="K494" s="626"/>
      <c r="L494" s="626"/>
      <c r="M494" s="626"/>
      <c r="N494" s="626"/>
    </row>
    <row r="495" spans="1:14" x14ac:dyDescent="0.35">
      <c r="A495" s="626"/>
      <c r="B495" s="626"/>
      <c r="C495" s="626"/>
      <c r="D495" s="626"/>
      <c r="E495" s="23"/>
      <c r="F495" s="23"/>
      <c r="G495" s="23"/>
      <c r="H495" s="626"/>
      <c r="I495" s="626"/>
      <c r="J495" s="626"/>
      <c r="K495" s="626"/>
      <c r="L495" s="626"/>
      <c r="M495" s="626"/>
      <c r="N495" s="626"/>
    </row>
    <row r="496" spans="1:14" x14ac:dyDescent="0.35">
      <c r="A496" s="626"/>
      <c r="B496" s="626"/>
      <c r="C496" s="626"/>
      <c r="D496" s="626"/>
      <c r="E496" s="23"/>
      <c r="F496" s="23"/>
      <c r="G496" s="23"/>
      <c r="H496" s="626"/>
      <c r="I496" s="626"/>
      <c r="J496" s="626"/>
      <c r="K496" s="626"/>
      <c r="L496" s="626"/>
      <c r="M496" s="626"/>
      <c r="N496" s="626"/>
    </row>
    <row r="497" spans="1:14" x14ac:dyDescent="0.35">
      <c r="A497" s="626"/>
      <c r="B497" s="626"/>
      <c r="C497" s="626"/>
      <c r="D497" s="626"/>
      <c r="E497" s="23"/>
      <c r="F497" s="23"/>
      <c r="G497" s="23"/>
      <c r="H497" s="626"/>
      <c r="I497" s="626"/>
      <c r="J497" s="626"/>
      <c r="K497" s="626"/>
      <c r="L497" s="626"/>
      <c r="M497" s="626"/>
      <c r="N497" s="626"/>
    </row>
    <row r="498" spans="1:14" x14ac:dyDescent="0.35">
      <c r="A498" s="626"/>
      <c r="B498" s="626"/>
      <c r="C498" s="626"/>
      <c r="D498" s="626"/>
      <c r="E498" s="23"/>
      <c r="F498" s="23"/>
      <c r="G498" s="23"/>
      <c r="H498" s="626"/>
      <c r="I498" s="626"/>
      <c r="J498" s="626"/>
      <c r="K498" s="626"/>
      <c r="L498" s="626"/>
      <c r="M498" s="626"/>
      <c r="N498" s="626"/>
    </row>
    <row r="499" spans="1:14" x14ac:dyDescent="0.35">
      <c r="A499" s="626"/>
      <c r="B499" s="626"/>
      <c r="C499" s="626"/>
      <c r="D499" s="626"/>
      <c r="E499" s="23"/>
      <c r="F499" s="23"/>
      <c r="G499" s="23"/>
      <c r="H499" s="626"/>
      <c r="I499" s="626"/>
      <c r="J499" s="626"/>
      <c r="K499" s="626"/>
      <c r="L499" s="626"/>
      <c r="M499" s="626"/>
      <c r="N499" s="626"/>
    </row>
    <row r="500" spans="1:14" x14ac:dyDescent="0.35">
      <c r="A500" s="626"/>
      <c r="B500" s="626"/>
      <c r="C500" s="626"/>
      <c r="D500" s="626"/>
      <c r="E500" s="23"/>
      <c r="F500" s="23"/>
      <c r="G500" s="23"/>
      <c r="H500" s="626"/>
      <c r="I500" s="626"/>
      <c r="J500" s="626"/>
      <c r="K500" s="626"/>
      <c r="L500" s="626"/>
      <c r="M500" s="626"/>
      <c r="N500" s="626"/>
    </row>
    <row r="501" spans="1:14" x14ac:dyDescent="0.35">
      <c r="A501" s="626"/>
      <c r="B501" s="626"/>
      <c r="C501" s="626"/>
      <c r="D501" s="626"/>
      <c r="E501" s="23"/>
      <c r="F501" s="23"/>
      <c r="G501" s="23"/>
      <c r="H501" s="626"/>
      <c r="I501" s="626"/>
      <c r="J501" s="626"/>
      <c r="K501" s="626"/>
      <c r="L501" s="626"/>
      <c r="M501" s="626"/>
      <c r="N501" s="626"/>
    </row>
    <row r="502" spans="1:14" x14ac:dyDescent="0.35">
      <c r="A502" s="626"/>
      <c r="B502" s="626"/>
      <c r="C502" s="626"/>
      <c r="D502" s="626"/>
      <c r="E502" s="23"/>
      <c r="F502" s="23"/>
      <c r="G502" s="23"/>
      <c r="H502" s="626"/>
      <c r="I502" s="626"/>
      <c r="J502" s="626"/>
      <c r="K502" s="626"/>
      <c r="L502" s="626"/>
      <c r="M502" s="626"/>
      <c r="N502" s="626"/>
    </row>
    <row r="503" spans="1:14" x14ac:dyDescent="0.35">
      <c r="A503" s="626"/>
      <c r="B503" s="626"/>
      <c r="C503" s="626"/>
      <c r="D503" s="626"/>
      <c r="E503" s="23"/>
      <c r="F503" s="23"/>
      <c r="G503" s="23"/>
      <c r="H503" s="626"/>
      <c r="I503" s="626"/>
      <c r="J503" s="626"/>
      <c r="K503" s="626"/>
      <c r="L503" s="626"/>
      <c r="M503" s="626"/>
      <c r="N503" s="626"/>
    </row>
    <row r="504" spans="1:14" x14ac:dyDescent="0.35">
      <c r="A504" s="626"/>
      <c r="B504" s="626"/>
      <c r="C504" s="626"/>
      <c r="D504" s="626"/>
      <c r="E504" s="23"/>
      <c r="F504" s="23"/>
      <c r="G504" s="23"/>
      <c r="H504" s="626"/>
      <c r="I504" s="626"/>
      <c r="J504" s="626"/>
      <c r="K504" s="626"/>
      <c r="L504" s="626"/>
      <c r="M504" s="626"/>
      <c r="N504" s="626"/>
    </row>
    <row r="505" spans="1:14" x14ac:dyDescent="0.35">
      <c r="A505" s="626"/>
      <c r="B505" s="626"/>
      <c r="C505" s="626"/>
      <c r="D505" s="626"/>
      <c r="E505" s="23"/>
      <c r="F505" s="23"/>
      <c r="G505" s="23"/>
      <c r="H505" s="626"/>
      <c r="I505" s="626"/>
      <c r="J505" s="626"/>
      <c r="K505" s="626"/>
      <c r="L505" s="626"/>
      <c r="M505" s="626"/>
      <c r="N505" s="626"/>
    </row>
    <row r="506" spans="1:14" x14ac:dyDescent="0.35">
      <c r="A506" s="626"/>
      <c r="B506" s="626"/>
      <c r="C506" s="626"/>
      <c r="D506" s="626"/>
      <c r="E506" s="23"/>
      <c r="F506" s="23"/>
      <c r="G506" s="23"/>
      <c r="H506" s="626"/>
      <c r="I506" s="626"/>
      <c r="J506" s="626"/>
      <c r="K506" s="626"/>
      <c r="L506" s="626"/>
      <c r="M506" s="626"/>
      <c r="N506" s="626"/>
    </row>
    <row r="507" spans="1:14" x14ac:dyDescent="0.35">
      <c r="A507" s="626"/>
      <c r="B507" s="626"/>
      <c r="C507" s="626"/>
      <c r="D507" s="626"/>
      <c r="E507" s="23"/>
      <c r="F507" s="23"/>
      <c r="G507" s="23"/>
      <c r="H507" s="626"/>
      <c r="I507" s="626"/>
      <c r="J507" s="626"/>
      <c r="K507" s="626"/>
      <c r="L507" s="626"/>
      <c r="M507" s="626"/>
      <c r="N507" s="626"/>
    </row>
    <row r="508" spans="1:14" x14ac:dyDescent="0.35">
      <c r="A508" s="626"/>
      <c r="B508" s="626"/>
      <c r="C508" s="626"/>
      <c r="D508" s="626"/>
      <c r="E508" s="23"/>
      <c r="F508" s="23"/>
      <c r="G508" s="23"/>
      <c r="H508" s="626"/>
      <c r="I508" s="626"/>
      <c r="J508" s="626"/>
      <c r="K508" s="626"/>
      <c r="L508" s="626"/>
      <c r="M508" s="626"/>
      <c r="N508" s="626"/>
    </row>
    <row r="509" spans="1:14" x14ac:dyDescent="0.35">
      <c r="A509" s="626"/>
      <c r="B509" s="626"/>
      <c r="C509" s="626"/>
      <c r="D509" s="626"/>
      <c r="E509" s="23"/>
      <c r="F509" s="23"/>
      <c r="G509" s="23"/>
      <c r="H509" s="626"/>
      <c r="I509" s="626"/>
      <c r="J509" s="626"/>
      <c r="K509" s="626"/>
      <c r="L509" s="626"/>
      <c r="M509" s="626"/>
      <c r="N509" s="626"/>
    </row>
    <row r="510" spans="1:14" x14ac:dyDescent="0.35">
      <c r="A510" s="626"/>
      <c r="B510" s="626"/>
      <c r="C510" s="626"/>
      <c r="D510" s="626"/>
      <c r="E510" s="23"/>
      <c r="F510" s="23"/>
      <c r="G510" s="23"/>
      <c r="H510" s="626"/>
      <c r="I510" s="626"/>
      <c r="J510" s="626"/>
      <c r="K510" s="626"/>
      <c r="L510" s="626"/>
      <c r="M510" s="626"/>
      <c r="N510" s="626"/>
    </row>
    <row r="511" spans="1:14" x14ac:dyDescent="0.35">
      <c r="A511" s="626"/>
      <c r="B511" s="626"/>
      <c r="C511" s="626"/>
      <c r="D511" s="626"/>
      <c r="E511" s="23"/>
      <c r="F511" s="23"/>
      <c r="G511" s="23"/>
      <c r="H511" s="626"/>
      <c r="I511" s="626"/>
      <c r="J511" s="626"/>
      <c r="K511" s="626"/>
      <c r="L511" s="626"/>
      <c r="M511" s="626"/>
      <c r="N511" s="626"/>
    </row>
    <row r="512" spans="1:14" x14ac:dyDescent="0.35">
      <c r="A512" s="626"/>
      <c r="B512" s="626"/>
      <c r="C512" s="626"/>
      <c r="D512" s="626"/>
      <c r="E512" s="23"/>
      <c r="F512" s="23"/>
      <c r="G512" s="23"/>
      <c r="H512" s="626"/>
      <c r="I512" s="626"/>
      <c r="J512" s="626"/>
      <c r="K512" s="626"/>
      <c r="L512" s="626"/>
      <c r="M512" s="626"/>
      <c r="N512" s="626"/>
    </row>
    <row r="513" spans="1:14" x14ac:dyDescent="0.35">
      <c r="A513" s="626"/>
      <c r="B513" s="626"/>
      <c r="C513" s="626"/>
      <c r="D513" s="626"/>
      <c r="E513" s="23"/>
      <c r="F513" s="23"/>
      <c r="G513" s="23"/>
      <c r="H513" s="626"/>
      <c r="I513" s="626"/>
      <c r="J513" s="626"/>
      <c r="K513" s="626"/>
      <c r="L513" s="626"/>
      <c r="M513" s="626"/>
      <c r="N513" s="626"/>
    </row>
    <row r="514" spans="1:14" x14ac:dyDescent="0.35">
      <c r="A514" s="626"/>
      <c r="B514" s="626"/>
      <c r="C514" s="626"/>
      <c r="D514" s="626"/>
      <c r="E514" s="23"/>
      <c r="F514" s="23"/>
      <c r="G514" s="23"/>
      <c r="H514" s="626"/>
      <c r="I514" s="626"/>
      <c r="J514" s="626"/>
      <c r="K514" s="626"/>
      <c r="L514" s="626"/>
      <c r="M514" s="626"/>
      <c r="N514" s="626"/>
    </row>
    <row r="515" spans="1:14" x14ac:dyDescent="0.35">
      <c r="A515" s="626"/>
      <c r="B515" s="626"/>
      <c r="C515" s="626"/>
      <c r="D515" s="626"/>
      <c r="E515" s="23"/>
      <c r="F515" s="23"/>
      <c r="G515" s="23"/>
      <c r="H515" s="626"/>
      <c r="I515" s="626"/>
      <c r="J515" s="626"/>
      <c r="K515" s="626"/>
      <c r="L515" s="626"/>
      <c r="M515" s="626"/>
      <c r="N515" s="626"/>
    </row>
    <row r="516" spans="1:14" x14ac:dyDescent="0.35">
      <c r="A516" s="626"/>
      <c r="B516" s="626"/>
      <c r="C516" s="626"/>
      <c r="D516" s="626"/>
      <c r="E516" s="23"/>
      <c r="F516" s="23"/>
      <c r="G516" s="23"/>
      <c r="H516" s="626"/>
      <c r="I516" s="626"/>
      <c r="J516" s="626"/>
      <c r="K516" s="626"/>
      <c r="L516" s="626"/>
      <c r="M516" s="626"/>
      <c r="N516" s="626"/>
    </row>
    <row r="517" spans="1:14" x14ac:dyDescent="0.35">
      <c r="A517" s="626"/>
      <c r="B517" s="626"/>
      <c r="C517" s="626"/>
      <c r="D517" s="626"/>
      <c r="E517" s="23"/>
      <c r="F517" s="23"/>
      <c r="G517" s="23"/>
      <c r="H517" s="626"/>
      <c r="I517" s="626"/>
      <c r="J517" s="626"/>
      <c r="K517" s="626"/>
      <c r="L517" s="626"/>
      <c r="M517" s="626"/>
      <c r="N517" s="626"/>
    </row>
    <row r="518" spans="1:14" x14ac:dyDescent="0.35">
      <c r="A518" s="626"/>
      <c r="B518" s="626"/>
      <c r="C518" s="626"/>
      <c r="D518" s="626"/>
      <c r="E518" s="23"/>
      <c r="F518" s="23"/>
      <c r="G518" s="23"/>
      <c r="H518" s="626"/>
      <c r="I518" s="626"/>
      <c r="J518" s="626"/>
      <c r="K518" s="626"/>
      <c r="L518" s="626"/>
      <c r="M518" s="626"/>
      <c r="N518" s="626"/>
    </row>
    <row r="519" spans="1:14" x14ac:dyDescent="0.35">
      <c r="A519" s="626"/>
      <c r="B519" s="626"/>
      <c r="C519" s="626"/>
      <c r="D519" s="626"/>
      <c r="E519" s="23"/>
      <c r="F519" s="23"/>
      <c r="G519" s="23"/>
      <c r="H519" s="626"/>
      <c r="I519" s="626"/>
      <c r="J519" s="626"/>
      <c r="K519" s="626"/>
      <c r="L519" s="626"/>
      <c r="M519" s="626"/>
      <c r="N519" s="626"/>
    </row>
    <row r="520" spans="1:14" x14ac:dyDescent="0.35">
      <c r="A520" s="626"/>
      <c r="B520" s="626"/>
      <c r="C520" s="626"/>
      <c r="D520" s="626"/>
      <c r="E520" s="23"/>
      <c r="F520" s="23"/>
      <c r="G520" s="23"/>
      <c r="H520" s="626"/>
      <c r="I520" s="626"/>
      <c r="J520" s="626"/>
      <c r="K520" s="626"/>
      <c r="L520" s="626"/>
      <c r="M520" s="626"/>
      <c r="N520" s="626"/>
    </row>
    <row r="521" spans="1:14" x14ac:dyDescent="0.35">
      <c r="A521" s="626"/>
      <c r="B521" s="626"/>
      <c r="C521" s="626"/>
      <c r="D521" s="626"/>
      <c r="E521" s="23"/>
      <c r="F521" s="23"/>
      <c r="G521" s="23"/>
      <c r="H521" s="626"/>
      <c r="I521" s="626"/>
      <c r="J521" s="626"/>
      <c r="K521" s="626"/>
      <c r="L521" s="626"/>
      <c r="M521" s="626"/>
      <c r="N521" s="626"/>
    </row>
    <row r="522" spans="1:14" x14ac:dyDescent="0.35">
      <c r="A522" s="626"/>
      <c r="B522" s="626"/>
      <c r="C522" s="626"/>
      <c r="D522" s="626"/>
      <c r="E522" s="23"/>
      <c r="F522" s="23"/>
      <c r="G522" s="23"/>
      <c r="H522" s="626"/>
      <c r="I522" s="626"/>
      <c r="J522" s="626"/>
      <c r="K522" s="626"/>
      <c r="L522" s="626"/>
      <c r="M522" s="626"/>
      <c r="N522" s="626"/>
    </row>
    <row r="523" spans="1:14" x14ac:dyDescent="0.35">
      <c r="A523" s="626"/>
      <c r="B523" s="626"/>
      <c r="C523" s="626"/>
      <c r="D523" s="626"/>
      <c r="E523" s="23"/>
      <c r="F523" s="23"/>
      <c r="G523" s="23"/>
      <c r="H523" s="626"/>
      <c r="I523" s="626"/>
      <c r="J523" s="626"/>
      <c r="K523" s="626"/>
      <c r="L523" s="626"/>
      <c r="M523" s="626"/>
      <c r="N523" s="626"/>
    </row>
    <row r="524" spans="1:14" x14ac:dyDescent="0.35">
      <c r="A524" s="626"/>
      <c r="B524" s="626"/>
      <c r="C524" s="626"/>
      <c r="D524" s="626"/>
      <c r="E524" s="23"/>
      <c r="F524" s="23"/>
      <c r="G524" s="23"/>
      <c r="H524" s="626"/>
      <c r="I524" s="626"/>
      <c r="J524" s="626"/>
      <c r="K524" s="626"/>
      <c r="L524" s="626"/>
      <c r="M524" s="626"/>
      <c r="N524" s="626"/>
    </row>
    <row r="525" spans="1:14" x14ac:dyDescent="0.35">
      <c r="A525" s="626"/>
      <c r="B525" s="626"/>
      <c r="C525" s="626"/>
      <c r="D525" s="626"/>
      <c r="E525" s="23"/>
      <c r="F525" s="23"/>
      <c r="G525" s="23"/>
      <c r="H525" s="626"/>
      <c r="I525" s="626"/>
      <c r="J525" s="626"/>
      <c r="K525" s="626"/>
      <c r="L525" s="626"/>
      <c r="M525" s="626"/>
      <c r="N525" s="626"/>
    </row>
    <row r="526" spans="1:14" x14ac:dyDescent="0.35">
      <c r="A526" s="626"/>
      <c r="B526" s="626"/>
      <c r="C526" s="626"/>
      <c r="D526" s="626"/>
      <c r="E526" s="23"/>
      <c r="F526" s="23"/>
      <c r="G526" s="23"/>
      <c r="H526" s="626"/>
      <c r="I526" s="626"/>
      <c r="J526" s="626"/>
      <c r="K526" s="626"/>
      <c r="L526" s="626"/>
      <c r="M526" s="626"/>
      <c r="N526" s="626"/>
    </row>
    <row r="527" spans="1:14" x14ac:dyDescent="0.35">
      <c r="A527" s="626"/>
      <c r="B527" s="626"/>
      <c r="C527" s="626"/>
      <c r="D527" s="626"/>
      <c r="E527" s="23"/>
      <c r="F527" s="23"/>
      <c r="G527" s="23"/>
      <c r="H527" s="626"/>
      <c r="I527" s="626"/>
      <c r="J527" s="626"/>
      <c r="K527" s="626"/>
      <c r="L527" s="626"/>
      <c r="M527" s="626"/>
      <c r="N527" s="626"/>
    </row>
    <row r="528" spans="1:14" x14ac:dyDescent="0.35">
      <c r="A528" s="626"/>
      <c r="B528" s="626"/>
      <c r="C528" s="626"/>
      <c r="D528" s="626"/>
      <c r="E528" s="23"/>
      <c r="F528" s="23"/>
      <c r="G528" s="23"/>
      <c r="H528" s="626"/>
      <c r="I528" s="626"/>
      <c r="J528" s="626"/>
      <c r="K528" s="626"/>
      <c r="L528" s="626"/>
      <c r="M528" s="626"/>
      <c r="N528" s="626"/>
    </row>
    <row r="529" spans="1:14" x14ac:dyDescent="0.35">
      <c r="A529" s="626"/>
      <c r="B529" s="626"/>
      <c r="C529" s="626"/>
      <c r="D529" s="626"/>
      <c r="E529" s="23"/>
      <c r="F529" s="23"/>
      <c r="G529" s="23"/>
      <c r="H529" s="626"/>
      <c r="I529" s="626"/>
      <c r="J529" s="626"/>
      <c r="K529" s="626"/>
      <c r="L529" s="626"/>
      <c r="M529" s="626"/>
      <c r="N529" s="626"/>
    </row>
    <row r="530" spans="1:14" x14ac:dyDescent="0.35">
      <c r="A530" s="626"/>
      <c r="B530" s="626"/>
      <c r="C530" s="626"/>
      <c r="D530" s="626"/>
      <c r="E530" s="23"/>
      <c r="F530" s="23"/>
      <c r="G530" s="23"/>
      <c r="H530" s="626"/>
      <c r="I530" s="626"/>
      <c r="J530" s="626"/>
      <c r="K530" s="626"/>
      <c r="L530" s="626"/>
      <c r="M530" s="626"/>
      <c r="N530" s="626"/>
    </row>
    <row r="531" spans="1:14" x14ac:dyDescent="0.35">
      <c r="A531" s="626"/>
      <c r="B531" s="626"/>
      <c r="C531" s="626"/>
      <c r="D531" s="626"/>
      <c r="E531" s="23"/>
      <c r="F531" s="23"/>
      <c r="G531" s="23"/>
      <c r="H531" s="626"/>
      <c r="I531" s="626"/>
      <c r="J531" s="626"/>
      <c r="K531" s="626"/>
      <c r="L531" s="626"/>
      <c r="M531" s="626"/>
      <c r="N531" s="626"/>
    </row>
    <row r="532" spans="1:14" x14ac:dyDescent="0.35">
      <c r="A532" s="626"/>
      <c r="B532" s="626"/>
      <c r="C532" s="626"/>
      <c r="D532" s="626"/>
      <c r="E532" s="23"/>
      <c r="F532" s="23"/>
      <c r="G532" s="23"/>
      <c r="H532" s="626"/>
      <c r="I532" s="626"/>
      <c r="J532" s="626"/>
      <c r="K532" s="626"/>
      <c r="L532" s="626"/>
      <c r="M532" s="626"/>
      <c r="N532" s="626"/>
    </row>
    <row r="533" spans="1:14" x14ac:dyDescent="0.35">
      <c r="A533" s="626"/>
      <c r="B533" s="626"/>
      <c r="C533" s="626"/>
      <c r="D533" s="626"/>
      <c r="E533" s="23"/>
      <c r="F533" s="23"/>
      <c r="G533" s="23"/>
      <c r="H533" s="626"/>
      <c r="I533" s="626"/>
      <c r="J533" s="626"/>
      <c r="K533" s="626"/>
      <c r="L533" s="626"/>
      <c r="M533" s="626"/>
      <c r="N533" s="626"/>
    </row>
    <row r="534" spans="1:14" x14ac:dyDescent="0.35">
      <c r="A534" s="626"/>
      <c r="B534" s="626"/>
      <c r="C534" s="626"/>
      <c r="D534" s="626"/>
      <c r="E534" s="23"/>
      <c r="F534" s="23"/>
      <c r="G534" s="23"/>
      <c r="H534" s="626"/>
      <c r="I534" s="626"/>
      <c r="J534" s="626"/>
      <c r="K534" s="626"/>
      <c r="L534" s="626"/>
      <c r="M534" s="626"/>
      <c r="N534" s="626"/>
    </row>
    <row r="535" spans="1:14" x14ac:dyDescent="0.35">
      <c r="A535" s="626"/>
      <c r="B535" s="626"/>
      <c r="C535" s="626"/>
      <c r="D535" s="626"/>
      <c r="E535" s="23"/>
      <c r="F535" s="23"/>
      <c r="G535" s="23"/>
      <c r="H535" s="626"/>
      <c r="I535" s="626"/>
      <c r="J535" s="626"/>
      <c r="K535" s="626"/>
      <c r="L535" s="626"/>
      <c r="M535" s="626"/>
      <c r="N535" s="626"/>
    </row>
    <row r="536" spans="1:14" x14ac:dyDescent="0.35">
      <c r="A536" s="626"/>
      <c r="B536" s="626"/>
      <c r="C536" s="626"/>
      <c r="D536" s="626"/>
      <c r="E536" s="23"/>
      <c r="F536" s="23"/>
      <c r="G536" s="23"/>
      <c r="H536" s="626"/>
      <c r="I536" s="626"/>
      <c r="J536" s="626"/>
      <c r="K536" s="626"/>
      <c r="L536" s="626"/>
      <c r="M536" s="626"/>
      <c r="N536" s="626"/>
    </row>
    <row r="537" spans="1:14" x14ac:dyDescent="0.35">
      <c r="A537" s="626"/>
      <c r="B537" s="626"/>
      <c r="C537" s="626"/>
      <c r="D537" s="626"/>
      <c r="E537" s="23"/>
      <c r="F537" s="23"/>
      <c r="G537" s="23"/>
      <c r="H537" s="626"/>
      <c r="I537" s="626"/>
      <c r="J537" s="626"/>
      <c r="K537" s="626"/>
      <c r="L537" s="626"/>
      <c r="M537" s="626"/>
      <c r="N537" s="626"/>
    </row>
    <row r="538" spans="1:14" x14ac:dyDescent="0.35">
      <c r="A538" s="626"/>
      <c r="B538" s="626"/>
      <c r="C538" s="626"/>
      <c r="D538" s="626"/>
      <c r="E538" s="23"/>
      <c r="F538" s="23"/>
      <c r="G538" s="23"/>
      <c r="H538" s="626"/>
      <c r="I538" s="626"/>
      <c r="J538" s="626"/>
      <c r="K538" s="626"/>
      <c r="L538" s="626"/>
      <c r="M538" s="626"/>
      <c r="N538" s="626"/>
    </row>
    <row r="539" spans="1:14" x14ac:dyDescent="0.35">
      <c r="A539" s="626"/>
      <c r="B539" s="626"/>
      <c r="C539" s="626"/>
      <c r="D539" s="626"/>
      <c r="E539" s="23"/>
      <c r="F539" s="23"/>
      <c r="G539" s="23"/>
      <c r="H539" s="626"/>
      <c r="I539" s="626"/>
      <c r="J539" s="626"/>
      <c r="K539" s="626"/>
      <c r="L539" s="626"/>
      <c r="M539" s="626"/>
      <c r="N539" s="626"/>
    </row>
    <row r="540" spans="1:14" x14ac:dyDescent="0.35">
      <c r="A540" s="626"/>
      <c r="B540" s="626"/>
      <c r="C540" s="626"/>
      <c r="D540" s="626"/>
      <c r="E540" s="23"/>
      <c r="F540" s="23"/>
      <c r="G540" s="23"/>
      <c r="H540" s="626"/>
      <c r="I540" s="626"/>
      <c r="J540" s="626"/>
      <c r="K540" s="626"/>
      <c r="L540" s="626"/>
      <c r="M540" s="626"/>
      <c r="N540" s="626"/>
    </row>
    <row r="541" spans="1:14" x14ac:dyDescent="0.35">
      <c r="A541" s="626"/>
      <c r="B541" s="626"/>
      <c r="C541" s="626"/>
      <c r="D541" s="626"/>
      <c r="E541" s="23"/>
      <c r="F541" s="23"/>
      <c r="G541" s="23"/>
      <c r="H541" s="626"/>
      <c r="I541" s="626"/>
      <c r="J541" s="626"/>
      <c r="K541" s="626"/>
      <c r="L541" s="626"/>
      <c r="M541" s="626"/>
      <c r="N541" s="626"/>
    </row>
    <row r="542" spans="1:14" x14ac:dyDescent="0.35">
      <c r="A542" s="626"/>
      <c r="B542" s="626"/>
      <c r="C542" s="626"/>
      <c r="D542" s="626"/>
      <c r="E542" s="23"/>
      <c r="F542" s="23"/>
      <c r="G542" s="23"/>
      <c r="H542" s="626"/>
      <c r="I542" s="626"/>
      <c r="J542" s="626"/>
      <c r="K542" s="626"/>
      <c r="L542" s="626"/>
      <c r="M542" s="626"/>
      <c r="N542" s="626"/>
    </row>
    <row r="543" spans="1:14" x14ac:dyDescent="0.35">
      <c r="A543" s="626"/>
      <c r="B543" s="626"/>
      <c r="C543" s="626"/>
      <c r="D543" s="626"/>
      <c r="E543" s="23"/>
      <c r="F543" s="23"/>
      <c r="G543" s="23"/>
      <c r="H543" s="626"/>
      <c r="I543" s="626"/>
      <c r="J543" s="626"/>
      <c r="K543" s="626"/>
      <c r="L543" s="626"/>
      <c r="M543" s="626"/>
      <c r="N543" s="626"/>
    </row>
    <row r="544" spans="1:14" x14ac:dyDescent="0.35">
      <c r="A544" s="626"/>
      <c r="B544" s="626"/>
      <c r="C544" s="626"/>
      <c r="D544" s="626"/>
      <c r="E544" s="23"/>
      <c r="F544" s="23"/>
      <c r="G544" s="23"/>
      <c r="H544" s="626"/>
      <c r="I544" s="626"/>
      <c r="J544" s="626"/>
      <c r="K544" s="626"/>
      <c r="L544" s="626"/>
      <c r="M544" s="626"/>
      <c r="N544" s="626"/>
    </row>
    <row r="545" spans="1:14" x14ac:dyDescent="0.35">
      <c r="A545" s="626"/>
      <c r="B545" s="626"/>
      <c r="C545" s="626"/>
      <c r="D545" s="626"/>
      <c r="E545" s="23"/>
      <c r="F545" s="23"/>
      <c r="G545" s="23"/>
      <c r="H545" s="626"/>
      <c r="I545" s="626"/>
      <c r="J545" s="626"/>
      <c r="K545" s="626"/>
      <c r="L545" s="626"/>
      <c r="M545" s="626"/>
      <c r="N545" s="626"/>
    </row>
    <row r="546" spans="1:14" x14ac:dyDescent="0.35">
      <c r="A546" s="626"/>
      <c r="B546" s="626"/>
      <c r="C546" s="626"/>
      <c r="D546" s="626"/>
      <c r="E546" s="23"/>
      <c r="F546" s="23"/>
      <c r="G546" s="23"/>
      <c r="H546" s="626"/>
      <c r="I546" s="626"/>
      <c r="J546" s="626"/>
      <c r="K546" s="626"/>
      <c r="L546" s="626"/>
      <c r="M546" s="626"/>
      <c r="N546" s="626"/>
    </row>
    <row r="547" spans="1:14" x14ac:dyDescent="0.35">
      <c r="A547" s="626"/>
      <c r="B547" s="626"/>
      <c r="C547" s="626"/>
      <c r="D547" s="626"/>
      <c r="E547" s="23"/>
      <c r="F547" s="23"/>
      <c r="G547" s="23"/>
      <c r="H547" s="626"/>
      <c r="I547" s="626"/>
      <c r="J547" s="626"/>
      <c r="K547" s="626"/>
      <c r="L547" s="626"/>
      <c r="M547" s="626"/>
      <c r="N547" s="626"/>
    </row>
    <row r="548" spans="1:14" x14ac:dyDescent="0.35">
      <c r="A548" s="626"/>
      <c r="B548" s="626"/>
      <c r="C548" s="626"/>
      <c r="D548" s="626"/>
      <c r="E548" s="23"/>
      <c r="F548" s="23"/>
      <c r="G548" s="23"/>
      <c r="H548" s="626"/>
      <c r="I548" s="626"/>
      <c r="J548" s="626"/>
      <c r="K548" s="626"/>
      <c r="L548" s="626"/>
      <c r="M548" s="626"/>
      <c r="N548" s="626"/>
    </row>
    <row r="549" spans="1:14" x14ac:dyDescent="0.35">
      <c r="A549" s="626"/>
      <c r="B549" s="626"/>
      <c r="C549" s="626"/>
      <c r="D549" s="626"/>
      <c r="E549" s="23"/>
      <c r="F549" s="23"/>
      <c r="G549" s="23"/>
      <c r="H549" s="626"/>
      <c r="I549" s="626"/>
      <c r="J549" s="626"/>
      <c r="K549" s="626"/>
      <c r="L549" s="626"/>
      <c r="M549" s="626"/>
      <c r="N549" s="626"/>
    </row>
    <row r="550" spans="1:14" x14ac:dyDescent="0.35">
      <c r="A550" s="626"/>
      <c r="B550" s="626"/>
      <c r="C550" s="626"/>
      <c r="D550" s="626"/>
      <c r="E550" s="23"/>
      <c r="F550" s="23"/>
      <c r="G550" s="23"/>
      <c r="H550" s="626"/>
      <c r="I550" s="626"/>
      <c r="J550" s="626"/>
      <c r="K550" s="626"/>
      <c r="L550" s="626"/>
      <c r="M550" s="626"/>
      <c r="N550" s="626"/>
    </row>
    <row r="551" spans="1:14" x14ac:dyDescent="0.35">
      <c r="A551" s="626"/>
      <c r="B551" s="626"/>
      <c r="C551" s="626"/>
      <c r="D551" s="626"/>
      <c r="E551" s="23"/>
      <c r="F551" s="23"/>
      <c r="G551" s="23"/>
      <c r="H551" s="626"/>
      <c r="I551" s="626"/>
      <c r="J551" s="626"/>
      <c r="K551" s="626"/>
      <c r="L551" s="626"/>
      <c r="M551" s="626"/>
      <c r="N551" s="626"/>
    </row>
    <row r="552" spans="1:14" x14ac:dyDescent="0.35">
      <c r="A552" s="626"/>
      <c r="B552" s="626"/>
      <c r="C552" s="626"/>
      <c r="D552" s="626"/>
      <c r="E552" s="23"/>
      <c r="F552" s="23"/>
      <c r="G552" s="23"/>
      <c r="H552" s="626"/>
      <c r="I552" s="626"/>
      <c r="J552" s="626"/>
      <c r="K552" s="626"/>
      <c r="L552" s="626"/>
      <c r="M552" s="626"/>
      <c r="N552" s="626"/>
    </row>
    <row r="553" spans="1:14" x14ac:dyDescent="0.35">
      <c r="A553" s="626"/>
      <c r="B553" s="626"/>
      <c r="C553" s="626"/>
      <c r="D553" s="626"/>
      <c r="E553" s="23"/>
      <c r="F553" s="23"/>
      <c r="G553" s="23"/>
      <c r="H553" s="626"/>
      <c r="I553" s="626"/>
      <c r="J553" s="626"/>
      <c r="K553" s="626"/>
      <c r="L553" s="626"/>
      <c r="M553" s="626"/>
      <c r="N553" s="626"/>
    </row>
    <row r="554" spans="1:14" x14ac:dyDescent="0.35">
      <c r="A554" s="626"/>
      <c r="B554" s="626"/>
      <c r="C554" s="626"/>
      <c r="D554" s="626"/>
      <c r="E554" s="23"/>
      <c r="F554" s="23"/>
      <c r="G554" s="23"/>
      <c r="H554" s="626"/>
      <c r="I554" s="626"/>
      <c r="J554" s="626"/>
      <c r="K554" s="626"/>
      <c r="L554" s="626"/>
      <c r="M554" s="626"/>
      <c r="N554" s="626"/>
    </row>
    <row r="555" spans="1:14" x14ac:dyDescent="0.35">
      <c r="A555" s="626"/>
      <c r="B555" s="626"/>
      <c r="C555" s="626"/>
      <c r="D555" s="626"/>
      <c r="E555" s="23"/>
      <c r="F555" s="23"/>
      <c r="G555" s="23"/>
      <c r="H555" s="626"/>
      <c r="I555" s="626"/>
      <c r="J555" s="626"/>
      <c r="K555" s="626"/>
      <c r="L555" s="626"/>
      <c r="M555" s="626"/>
      <c r="N555" s="626"/>
    </row>
    <row r="556" spans="1:14" x14ac:dyDescent="0.35">
      <c r="A556" s="626"/>
      <c r="B556" s="626"/>
      <c r="C556" s="626"/>
      <c r="D556" s="626"/>
      <c r="E556" s="23"/>
      <c r="F556" s="23"/>
      <c r="G556" s="23"/>
      <c r="H556" s="626"/>
      <c r="I556" s="626"/>
      <c r="J556" s="626"/>
      <c r="K556" s="626"/>
      <c r="L556" s="626"/>
      <c r="M556" s="626"/>
      <c r="N556" s="626"/>
    </row>
    <row r="557" spans="1:14" x14ac:dyDescent="0.35">
      <c r="A557" s="626"/>
      <c r="B557" s="626"/>
      <c r="C557" s="626"/>
      <c r="D557" s="626"/>
      <c r="E557" s="23"/>
      <c r="F557" s="23"/>
      <c r="G557" s="23"/>
      <c r="H557" s="626"/>
      <c r="I557" s="626"/>
      <c r="J557" s="626"/>
      <c r="K557" s="626"/>
      <c r="L557" s="626"/>
      <c r="M557" s="626"/>
      <c r="N557" s="626"/>
    </row>
    <row r="558" spans="1:14" x14ac:dyDescent="0.35">
      <c r="A558" s="626"/>
      <c r="B558" s="626"/>
      <c r="C558" s="626"/>
      <c r="D558" s="626"/>
      <c r="E558" s="23"/>
      <c r="F558" s="23"/>
      <c r="G558" s="23"/>
      <c r="H558" s="626"/>
      <c r="I558" s="626"/>
      <c r="J558" s="626"/>
      <c r="K558" s="626"/>
      <c r="L558" s="626"/>
      <c r="M558" s="626"/>
      <c r="N558" s="626"/>
    </row>
    <row r="559" spans="1:14" x14ac:dyDescent="0.35">
      <c r="A559" s="626"/>
      <c r="B559" s="626"/>
      <c r="C559" s="626"/>
      <c r="D559" s="626"/>
      <c r="E559" s="23"/>
      <c r="F559" s="23"/>
      <c r="G559" s="23"/>
      <c r="H559" s="626"/>
      <c r="I559" s="626"/>
      <c r="J559" s="626"/>
      <c r="K559" s="626"/>
      <c r="L559" s="626"/>
      <c r="M559" s="626"/>
      <c r="N559" s="626"/>
    </row>
    <row r="560" spans="1:14" x14ac:dyDescent="0.35">
      <c r="A560" s="626"/>
      <c r="B560" s="626"/>
      <c r="C560" s="626"/>
      <c r="D560" s="626"/>
      <c r="E560" s="23"/>
      <c r="F560" s="23"/>
      <c r="G560" s="23"/>
      <c r="H560" s="626"/>
      <c r="I560" s="626"/>
      <c r="J560" s="626"/>
      <c r="K560" s="626"/>
      <c r="L560" s="626"/>
      <c r="M560" s="626"/>
      <c r="N560" s="626"/>
    </row>
    <row r="561" spans="1:14" x14ac:dyDescent="0.35">
      <c r="A561" s="626"/>
      <c r="B561" s="626"/>
      <c r="C561" s="626"/>
      <c r="D561" s="626"/>
      <c r="E561" s="23"/>
      <c r="F561" s="23"/>
      <c r="G561" s="23"/>
      <c r="H561" s="626"/>
      <c r="I561" s="626"/>
      <c r="J561" s="626"/>
      <c r="K561" s="626"/>
      <c r="L561" s="626"/>
      <c r="M561" s="626"/>
      <c r="N561" s="626"/>
    </row>
    <row r="562" spans="1:14" x14ac:dyDescent="0.35">
      <c r="A562" s="626"/>
      <c r="B562" s="626"/>
      <c r="C562" s="626"/>
      <c r="D562" s="626"/>
      <c r="E562" s="23"/>
      <c r="F562" s="23"/>
      <c r="G562" s="23"/>
      <c r="H562" s="626"/>
      <c r="I562" s="626"/>
      <c r="J562" s="626"/>
      <c r="K562" s="626"/>
      <c r="L562" s="626"/>
      <c r="M562" s="626"/>
      <c r="N562" s="626"/>
    </row>
    <row r="563" spans="1:14" x14ac:dyDescent="0.35">
      <c r="A563" s="626"/>
      <c r="B563" s="626"/>
      <c r="C563" s="626"/>
      <c r="D563" s="626"/>
      <c r="E563" s="23"/>
      <c r="F563" s="23"/>
      <c r="G563" s="23"/>
      <c r="H563" s="626"/>
      <c r="I563" s="626"/>
      <c r="J563" s="626"/>
      <c r="K563" s="626"/>
      <c r="L563" s="626"/>
      <c r="M563" s="626"/>
      <c r="N563" s="626"/>
    </row>
    <row r="564" spans="1:14" x14ac:dyDescent="0.35">
      <c r="A564" s="626"/>
      <c r="B564" s="626"/>
      <c r="C564" s="626"/>
      <c r="D564" s="626"/>
      <c r="E564" s="23"/>
      <c r="F564" s="23"/>
      <c r="G564" s="23"/>
      <c r="H564" s="626"/>
      <c r="I564" s="626"/>
      <c r="J564" s="626"/>
      <c r="K564" s="626"/>
      <c r="L564" s="626"/>
      <c r="M564" s="626"/>
      <c r="N564" s="626"/>
    </row>
    <row r="565" spans="1:14" x14ac:dyDescent="0.35">
      <c r="A565" s="626"/>
      <c r="B565" s="626"/>
      <c r="C565" s="626"/>
      <c r="D565" s="626"/>
      <c r="E565" s="23"/>
      <c r="F565" s="23"/>
      <c r="G565" s="23"/>
      <c r="H565" s="626"/>
      <c r="I565" s="626"/>
      <c r="J565" s="626"/>
      <c r="K565" s="626"/>
      <c r="L565" s="626"/>
      <c r="M565" s="626"/>
      <c r="N565" s="626"/>
    </row>
    <row r="566" spans="1:14" x14ac:dyDescent="0.35">
      <c r="A566" s="626"/>
      <c r="B566" s="626"/>
      <c r="C566" s="626"/>
      <c r="D566" s="626"/>
      <c r="E566" s="23"/>
      <c r="F566" s="23"/>
      <c r="G566" s="23"/>
      <c r="H566" s="626"/>
      <c r="I566" s="626"/>
      <c r="J566" s="626"/>
      <c r="K566" s="626"/>
      <c r="L566" s="626"/>
      <c r="M566" s="626"/>
      <c r="N566" s="626"/>
    </row>
    <row r="567" spans="1:14" x14ac:dyDescent="0.35">
      <c r="A567" s="626"/>
      <c r="B567" s="626"/>
      <c r="C567" s="626"/>
      <c r="D567" s="626"/>
      <c r="E567" s="23"/>
      <c r="F567" s="23"/>
      <c r="G567" s="23"/>
      <c r="H567" s="626"/>
      <c r="I567" s="626"/>
      <c r="J567" s="626"/>
      <c r="K567" s="626"/>
      <c r="L567" s="626"/>
      <c r="M567" s="626"/>
      <c r="N567" s="626"/>
    </row>
    <row r="568" spans="1:14" x14ac:dyDescent="0.35">
      <c r="A568" s="626"/>
      <c r="B568" s="626"/>
      <c r="C568" s="626"/>
      <c r="D568" s="626"/>
      <c r="E568" s="23"/>
      <c r="F568" s="23"/>
      <c r="G568" s="23"/>
      <c r="H568" s="626"/>
      <c r="I568" s="626"/>
      <c r="J568" s="626"/>
      <c r="K568" s="626"/>
      <c r="L568" s="626"/>
      <c r="M568" s="626"/>
      <c r="N568" s="626"/>
    </row>
    <row r="569" spans="1:14" x14ac:dyDescent="0.35">
      <c r="A569" s="626"/>
      <c r="B569" s="626"/>
      <c r="C569" s="626"/>
      <c r="D569" s="626"/>
      <c r="E569" s="23"/>
      <c r="F569" s="23"/>
      <c r="G569" s="23"/>
      <c r="H569" s="626"/>
      <c r="I569" s="626"/>
      <c r="J569" s="626"/>
      <c r="K569" s="626"/>
      <c r="L569" s="626"/>
      <c r="M569" s="626"/>
      <c r="N569" s="626"/>
    </row>
    <row r="570" spans="1:14" x14ac:dyDescent="0.35">
      <c r="A570" s="626"/>
      <c r="B570" s="626"/>
      <c r="C570" s="626"/>
      <c r="D570" s="626"/>
      <c r="E570" s="23"/>
      <c r="F570" s="23"/>
      <c r="G570" s="23"/>
      <c r="H570" s="626"/>
      <c r="I570" s="626"/>
      <c r="J570" s="626"/>
      <c r="K570" s="626"/>
      <c r="L570" s="626"/>
      <c r="M570" s="626"/>
      <c r="N570" s="626"/>
    </row>
    <row r="571" spans="1:14" x14ac:dyDescent="0.35">
      <c r="A571" s="626"/>
      <c r="B571" s="626"/>
      <c r="C571" s="626"/>
      <c r="D571" s="626"/>
      <c r="E571" s="23"/>
      <c r="F571" s="23"/>
      <c r="G571" s="23"/>
      <c r="H571" s="626"/>
      <c r="I571" s="626"/>
      <c r="J571" s="626"/>
      <c r="K571" s="626"/>
      <c r="L571" s="626"/>
      <c r="M571" s="626"/>
      <c r="N571" s="626"/>
    </row>
    <row r="572" spans="1:14" x14ac:dyDescent="0.35">
      <c r="A572" s="626"/>
      <c r="B572" s="626"/>
      <c r="C572" s="626"/>
      <c r="D572" s="626"/>
      <c r="E572" s="23"/>
      <c r="F572" s="23"/>
      <c r="G572" s="23"/>
      <c r="H572" s="626"/>
      <c r="I572" s="626"/>
      <c r="J572" s="626"/>
      <c r="K572" s="626"/>
      <c r="L572" s="626"/>
      <c r="M572" s="626"/>
      <c r="N572" s="626"/>
    </row>
    <row r="573" spans="1:14" x14ac:dyDescent="0.35">
      <c r="A573" s="626"/>
      <c r="B573" s="626"/>
      <c r="C573" s="626"/>
      <c r="D573" s="626"/>
      <c r="E573" s="23"/>
      <c r="F573" s="23"/>
      <c r="G573" s="23"/>
      <c r="H573" s="626"/>
      <c r="I573" s="626"/>
      <c r="J573" s="626"/>
      <c r="K573" s="626"/>
      <c r="L573" s="626"/>
      <c r="M573" s="626"/>
      <c r="N573" s="626"/>
    </row>
    <row r="574" spans="1:14" x14ac:dyDescent="0.35">
      <c r="A574" s="626"/>
      <c r="B574" s="626"/>
      <c r="C574" s="626"/>
      <c r="D574" s="626"/>
      <c r="E574" s="23"/>
      <c r="F574" s="23"/>
      <c r="G574" s="23"/>
      <c r="H574" s="626"/>
      <c r="I574" s="626"/>
      <c r="J574" s="626"/>
      <c r="K574" s="626"/>
      <c r="L574" s="626"/>
      <c r="M574" s="626"/>
      <c r="N574" s="626"/>
    </row>
    <row r="575" spans="1:14" x14ac:dyDescent="0.35">
      <c r="A575" s="626"/>
      <c r="B575" s="626"/>
      <c r="C575" s="626"/>
      <c r="D575" s="626"/>
      <c r="E575" s="23"/>
      <c r="F575" s="23"/>
      <c r="G575" s="23"/>
      <c r="H575" s="626"/>
      <c r="I575" s="626"/>
      <c r="J575" s="626"/>
      <c r="K575" s="626"/>
      <c r="L575" s="626"/>
      <c r="M575" s="626"/>
      <c r="N575" s="626"/>
    </row>
    <row r="576" spans="1:14" x14ac:dyDescent="0.35">
      <c r="A576" s="626"/>
      <c r="B576" s="626"/>
      <c r="C576" s="626"/>
      <c r="D576" s="626"/>
      <c r="E576" s="23"/>
      <c r="F576" s="23"/>
      <c r="G576" s="23"/>
      <c r="H576" s="626"/>
      <c r="I576" s="626"/>
      <c r="J576" s="626"/>
      <c r="K576" s="626"/>
      <c r="L576" s="626"/>
      <c r="M576" s="626"/>
      <c r="N576" s="626"/>
    </row>
    <row r="577" spans="1:14" x14ac:dyDescent="0.35">
      <c r="A577" s="626"/>
      <c r="B577" s="626"/>
      <c r="C577" s="626"/>
      <c r="D577" s="626"/>
      <c r="E577" s="23"/>
      <c r="F577" s="23"/>
      <c r="G577" s="23"/>
      <c r="H577" s="626"/>
      <c r="I577" s="626"/>
      <c r="J577" s="626"/>
      <c r="K577" s="626"/>
      <c r="L577" s="626"/>
      <c r="M577" s="626"/>
      <c r="N577" s="626"/>
    </row>
    <row r="578" spans="1:14" x14ac:dyDescent="0.35">
      <c r="A578" s="626"/>
      <c r="B578" s="626"/>
      <c r="C578" s="626"/>
      <c r="D578" s="626"/>
      <c r="E578" s="23"/>
      <c r="F578" s="23"/>
      <c r="G578" s="23"/>
      <c r="H578" s="626"/>
      <c r="I578" s="626"/>
      <c r="J578" s="626"/>
      <c r="K578" s="626"/>
      <c r="L578" s="626"/>
      <c r="M578" s="626"/>
      <c r="N578" s="626"/>
    </row>
    <row r="579" spans="1:14" x14ac:dyDescent="0.35">
      <c r="A579" s="626"/>
      <c r="B579" s="626"/>
      <c r="C579" s="626"/>
      <c r="D579" s="626"/>
      <c r="E579" s="23"/>
      <c r="F579" s="23"/>
      <c r="G579" s="23"/>
      <c r="H579" s="626"/>
      <c r="I579" s="626"/>
      <c r="J579" s="626"/>
      <c r="K579" s="626"/>
      <c r="L579" s="626"/>
      <c r="M579" s="626"/>
      <c r="N579" s="626"/>
    </row>
    <row r="580" spans="1:14" x14ac:dyDescent="0.35">
      <c r="A580" s="626"/>
      <c r="B580" s="626"/>
      <c r="C580" s="626"/>
      <c r="D580" s="626"/>
      <c r="E580" s="23"/>
      <c r="F580" s="23"/>
      <c r="G580" s="23"/>
      <c r="H580" s="626"/>
      <c r="I580" s="626"/>
      <c r="J580" s="626"/>
      <c r="K580" s="626"/>
      <c r="L580" s="626"/>
      <c r="M580" s="626"/>
      <c r="N580" s="626"/>
    </row>
    <row r="581" spans="1:14" x14ac:dyDescent="0.35">
      <c r="A581" s="626"/>
      <c r="B581" s="626"/>
      <c r="C581" s="626"/>
      <c r="D581" s="626"/>
      <c r="E581" s="23"/>
      <c r="F581" s="23"/>
      <c r="G581" s="23"/>
      <c r="H581" s="626"/>
      <c r="I581" s="626"/>
      <c r="J581" s="626"/>
      <c r="K581" s="626"/>
      <c r="L581" s="626"/>
      <c r="M581" s="626"/>
      <c r="N581" s="626"/>
    </row>
    <row r="582" spans="1:14" x14ac:dyDescent="0.35">
      <c r="A582" s="626"/>
      <c r="B582" s="626"/>
      <c r="C582" s="626"/>
      <c r="D582" s="626"/>
      <c r="E582" s="23"/>
      <c r="F582" s="23"/>
      <c r="G582" s="23"/>
      <c r="H582" s="626"/>
      <c r="I582" s="626"/>
      <c r="J582" s="626"/>
      <c r="K582" s="626"/>
      <c r="L582" s="626"/>
      <c r="M582" s="626"/>
      <c r="N582" s="626"/>
    </row>
    <row r="583" spans="1:14" x14ac:dyDescent="0.35">
      <c r="A583" s="626"/>
      <c r="B583" s="626"/>
      <c r="C583" s="626"/>
      <c r="D583" s="626"/>
      <c r="E583" s="23"/>
      <c r="F583" s="23"/>
      <c r="G583" s="23"/>
      <c r="H583" s="626"/>
      <c r="I583" s="626"/>
      <c r="J583" s="626"/>
      <c r="K583" s="626"/>
      <c r="L583" s="626"/>
      <c r="M583" s="626"/>
      <c r="N583" s="626"/>
    </row>
    <row r="584" spans="1:14" x14ac:dyDescent="0.35">
      <c r="A584" s="626"/>
      <c r="B584" s="626"/>
      <c r="C584" s="626"/>
      <c r="D584" s="626"/>
      <c r="E584" s="23"/>
      <c r="F584" s="23"/>
      <c r="G584" s="23"/>
      <c r="H584" s="626"/>
      <c r="I584" s="626"/>
      <c r="J584" s="626"/>
      <c r="K584" s="626"/>
      <c r="L584" s="626"/>
      <c r="M584" s="626"/>
      <c r="N584" s="626"/>
    </row>
    <row r="585" spans="1:14" x14ac:dyDescent="0.35">
      <c r="A585" s="626"/>
      <c r="B585" s="626"/>
      <c r="C585" s="626"/>
      <c r="D585" s="626"/>
      <c r="E585" s="23"/>
      <c r="F585" s="23"/>
      <c r="G585" s="23"/>
      <c r="H585" s="626"/>
      <c r="I585" s="626"/>
      <c r="J585" s="626"/>
      <c r="K585" s="626"/>
      <c r="L585" s="626"/>
      <c r="M585" s="626"/>
      <c r="N585" s="626"/>
    </row>
    <row r="586" spans="1:14" x14ac:dyDescent="0.35">
      <c r="A586" s="626"/>
      <c r="B586" s="626"/>
      <c r="C586" s="626"/>
      <c r="D586" s="626"/>
      <c r="E586" s="23"/>
      <c r="F586" s="23"/>
      <c r="G586" s="23"/>
      <c r="H586" s="626"/>
      <c r="I586" s="626"/>
      <c r="J586" s="626"/>
      <c r="K586" s="626"/>
      <c r="L586" s="626"/>
      <c r="M586" s="626"/>
      <c r="N586" s="626"/>
    </row>
    <row r="587" spans="1:14" x14ac:dyDescent="0.35">
      <c r="A587" s="626"/>
      <c r="B587" s="626"/>
      <c r="C587" s="626"/>
      <c r="D587" s="626"/>
      <c r="E587" s="23"/>
      <c r="F587" s="23"/>
      <c r="G587" s="23"/>
      <c r="H587" s="626"/>
      <c r="I587" s="626"/>
      <c r="J587" s="626"/>
      <c r="K587" s="626"/>
      <c r="L587" s="626"/>
      <c r="M587" s="626"/>
      <c r="N587" s="626"/>
    </row>
    <row r="588" spans="1:14" x14ac:dyDescent="0.35">
      <c r="A588" s="626"/>
      <c r="B588" s="626"/>
      <c r="C588" s="626"/>
      <c r="D588" s="626"/>
      <c r="E588" s="23"/>
      <c r="F588" s="23"/>
      <c r="G588" s="23"/>
      <c r="H588" s="626"/>
      <c r="I588" s="626"/>
      <c r="J588" s="626"/>
      <c r="K588" s="626"/>
      <c r="L588" s="626"/>
      <c r="M588" s="626"/>
      <c r="N588" s="626"/>
    </row>
    <row r="589" spans="1:14" x14ac:dyDescent="0.35">
      <c r="A589" s="626"/>
      <c r="B589" s="626"/>
      <c r="C589" s="626"/>
      <c r="D589" s="626"/>
      <c r="E589" s="23"/>
      <c r="F589" s="23"/>
      <c r="G589" s="23"/>
      <c r="H589" s="626"/>
      <c r="I589" s="626"/>
      <c r="J589" s="626"/>
      <c r="K589" s="626"/>
      <c r="L589" s="626"/>
      <c r="M589" s="626"/>
      <c r="N589" s="626"/>
    </row>
    <row r="590" spans="1:14" x14ac:dyDescent="0.35">
      <c r="A590" s="626"/>
      <c r="B590" s="626"/>
      <c r="C590" s="626"/>
      <c r="D590" s="626"/>
      <c r="E590" s="23"/>
      <c r="F590" s="23"/>
      <c r="G590" s="23"/>
      <c r="H590" s="626"/>
      <c r="I590" s="626"/>
      <c r="J590" s="626"/>
      <c r="K590" s="626"/>
      <c r="L590" s="626"/>
      <c r="M590" s="626"/>
      <c r="N590" s="626"/>
    </row>
    <row r="591" spans="1:14" x14ac:dyDescent="0.35">
      <c r="A591" s="626"/>
      <c r="B591" s="626"/>
      <c r="C591" s="626"/>
      <c r="D591" s="626"/>
      <c r="E591" s="23"/>
      <c r="F591" s="23"/>
      <c r="G591" s="23"/>
      <c r="H591" s="626"/>
      <c r="I591" s="626"/>
      <c r="J591" s="626"/>
      <c r="K591" s="626"/>
      <c r="L591" s="626"/>
      <c r="M591" s="626"/>
      <c r="N591" s="626"/>
    </row>
    <row r="592" spans="1:14" x14ac:dyDescent="0.35">
      <c r="A592" s="626"/>
      <c r="B592" s="626"/>
      <c r="C592" s="626"/>
      <c r="D592" s="626"/>
      <c r="E592" s="23"/>
      <c r="F592" s="23"/>
      <c r="G592" s="23"/>
      <c r="H592" s="626"/>
      <c r="I592" s="626"/>
      <c r="J592" s="626"/>
      <c r="K592" s="626"/>
      <c r="L592" s="626"/>
      <c r="M592" s="626"/>
      <c r="N592" s="626"/>
    </row>
    <row r="593" spans="1:14" x14ac:dyDescent="0.35">
      <c r="A593" s="626"/>
      <c r="B593" s="626"/>
      <c r="C593" s="626"/>
      <c r="D593" s="626"/>
      <c r="E593" s="23"/>
      <c r="F593" s="23"/>
      <c r="G593" s="23"/>
      <c r="H593" s="626"/>
      <c r="I593" s="626"/>
      <c r="J593" s="626"/>
      <c r="K593" s="626"/>
      <c r="L593" s="626"/>
      <c r="M593" s="626"/>
      <c r="N593" s="626"/>
    </row>
    <row r="594" spans="1:14" x14ac:dyDescent="0.35">
      <c r="A594" s="626"/>
      <c r="B594" s="626"/>
      <c r="C594" s="626"/>
      <c r="D594" s="626"/>
      <c r="E594" s="23"/>
      <c r="F594" s="23"/>
      <c r="G594" s="23"/>
      <c r="H594" s="626"/>
      <c r="I594" s="626"/>
      <c r="J594" s="626"/>
      <c r="K594" s="626"/>
      <c r="L594" s="626"/>
      <c r="M594" s="626"/>
      <c r="N594" s="626"/>
    </row>
    <row r="595" spans="1:14" x14ac:dyDescent="0.35">
      <c r="A595" s="626"/>
      <c r="B595" s="626"/>
      <c r="C595" s="626"/>
      <c r="D595" s="626"/>
      <c r="E595" s="23"/>
      <c r="F595" s="23"/>
      <c r="G595" s="23"/>
      <c r="H595" s="626"/>
      <c r="I595" s="626"/>
      <c r="J595" s="626"/>
      <c r="K595" s="626"/>
      <c r="L595" s="626"/>
      <c r="M595" s="626"/>
      <c r="N595" s="626"/>
    </row>
    <row r="596" spans="1:14" x14ac:dyDescent="0.35">
      <c r="A596" s="626"/>
      <c r="B596" s="626"/>
      <c r="C596" s="626"/>
      <c r="D596" s="626"/>
      <c r="E596" s="23"/>
      <c r="F596" s="23"/>
      <c r="G596" s="23"/>
      <c r="H596" s="626"/>
      <c r="I596" s="626"/>
      <c r="J596" s="626"/>
      <c r="K596" s="626"/>
      <c r="L596" s="626"/>
      <c r="M596" s="626"/>
      <c r="N596" s="626"/>
    </row>
    <row r="597" spans="1:14" x14ac:dyDescent="0.35">
      <c r="A597" s="626"/>
      <c r="B597" s="626"/>
      <c r="C597" s="626"/>
      <c r="D597" s="626"/>
      <c r="E597" s="23"/>
      <c r="F597" s="23"/>
      <c r="G597" s="23"/>
      <c r="H597" s="626"/>
      <c r="I597" s="626"/>
      <c r="J597" s="626"/>
      <c r="K597" s="626"/>
      <c r="L597" s="626"/>
      <c r="M597" s="626"/>
      <c r="N597" s="626"/>
    </row>
    <row r="598" spans="1:14" x14ac:dyDescent="0.35">
      <c r="A598" s="626"/>
      <c r="B598" s="626"/>
      <c r="C598" s="626"/>
      <c r="D598" s="626"/>
      <c r="E598" s="23"/>
      <c r="F598" s="23"/>
      <c r="G598" s="23"/>
      <c r="H598" s="626"/>
      <c r="I598" s="626"/>
      <c r="J598" s="626"/>
      <c r="K598" s="626"/>
      <c r="L598" s="626"/>
      <c r="M598" s="626"/>
      <c r="N598" s="626"/>
    </row>
    <row r="599" spans="1:14" x14ac:dyDescent="0.35">
      <c r="A599" s="626"/>
      <c r="B599" s="626"/>
      <c r="C599" s="626"/>
      <c r="D599" s="626"/>
      <c r="E599" s="23"/>
      <c r="F599" s="23"/>
      <c r="G599" s="23"/>
      <c r="H599" s="626"/>
      <c r="I599" s="626"/>
      <c r="J599" s="626"/>
      <c r="K599" s="626"/>
      <c r="L599" s="626"/>
      <c r="M599" s="626"/>
      <c r="N599" s="626"/>
    </row>
    <row r="600" spans="1:14" x14ac:dyDescent="0.35">
      <c r="A600" s="626"/>
      <c r="B600" s="626"/>
      <c r="C600" s="626"/>
      <c r="D600" s="626"/>
      <c r="E600" s="23"/>
      <c r="F600" s="23"/>
      <c r="G600" s="23"/>
      <c r="H600" s="626"/>
      <c r="I600" s="626"/>
      <c r="J600" s="626"/>
      <c r="K600" s="626"/>
      <c r="L600" s="626"/>
      <c r="M600" s="626"/>
      <c r="N600" s="626"/>
    </row>
    <row r="601" spans="1:14" x14ac:dyDescent="0.35">
      <c r="A601" s="626"/>
      <c r="B601" s="626"/>
      <c r="C601" s="626"/>
      <c r="D601" s="626"/>
      <c r="E601" s="23"/>
      <c r="F601" s="23"/>
      <c r="G601" s="23"/>
      <c r="H601" s="626"/>
      <c r="I601" s="626"/>
      <c r="J601" s="626"/>
      <c r="K601" s="626"/>
      <c r="L601" s="626"/>
      <c r="M601" s="626"/>
      <c r="N601" s="626"/>
    </row>
    <row r="602" spans="1:14" x14ac:dyDescent="0.35">
      <c r="A602" s="626"/>
      <c r="B602" s="626"/>
      <c r="C602" s="626"/>
      <c r="D602" s="626"/>
      <c r="E602" s="23"/>
      <c r="F602" s="23"/>
      <c r="G602" s="23"/>
      <c r="H602" s="626"/>
      <c r="I602" s="626"/>
      <c r="J602" s="626"/>
      <c r="K602" s="626"/>
      <c r="L602" s="626"/>
      <c r="M602" s="626"/>
      <c r="N602" s="626"/>
    </row>
    <row r="603" spans="1:14" x14ac:dyDescent="0.35">
      <c r="A603" s="626"/>
      <c r="B603" s="626"/>
      <c r="C603" s="626"/>
      <c r="D603" s="626"/>
      <c r="E603" s="23"/>
      <c r="F603" s="23"/>
      <c r="G603" s="23"/>
      <c r="H603" s="626"/>
      <c r="I603" s="626"/>
      <c r="J603" s="626"/>
      <c r="K603" s="626"/>
      <c r="L603" s="626"/>
      <c r="M603" s="626"/>
      <c r="N603" s="626"/>
    </row>
    <row r="604" spans="1:14" x14ac:dyDescent="0.35">
      <c r="A604" s="626"/>
      <c r="B604" s="626"/>
      <c r="C604" s="626"/>
      <c r="D604" s="626"/>
      <c r="E604" s="23"/>
      <c r="F604" s="23"/>
      <c r="G604" s="23"/>
      <c r="H604" s="626"/>
      <c r="I604" s="626"/>
      <c r="J604" s="626"/>
      <c r="K604" s="626"/>
      <c r="L604" s="626"/>
      <c r="M604" s="626"/>
      <c r="N604" s="626"/>
    </row>
    <row r="605" spans="1:14" x14ac:dyDescent="0.35">
      <c r="A605" s="626"/>
      <c r="B605" s="626"/>
      <c r="C605" s="626"/>
      <c r="D605" s="626"/>
      <c r="E605" s="23"/>
      <c r="F605" s="23"/>
      <c r="G605" s="23"/>
      <c r="H605" s="626"/>
      <c r="I605" s="626"/>
      <c r="J605" s="626"/>
      <c r="K605" s="626"/>
      <c r="L605" s="626"/>
      <c r="M605" s="626"/>
      <c r="N605" s="626"/>
    </row>
    <row r="606" spans="1:14" x14ac:dyDescent="0.35">
      <c r="A606" s="626"/>
      <c r="B606" s="626"/>
      <c r="C606" s="626"/>
      <c r="D606" s="626"/>
      <c r="E606" s="23"/>
      <c r="F606" s="23"/>
      <c r="G606" s="23"/>
      <c r="H606" s="626"/>
      <c r="I606" s="626"/>
      <c r="J606" s="626"/>
      <c r="K606" s="626"/>
      <c r="L606" s="626"/>
      <c r="M606" s="626"/>
      <c r="N606" s="626"/>
    </row>
    <row r="607" spans="1:14" x14ac:dyDescent="0.35">
      <c r="A607" s="626"/>
      <c r="B607" s="626"/>
      <c r="C607" s="626"/>
      <c r="D607" s="626"/>
      <c r="E607" s="23"/>
      <c r="F607" s="23"/>
      <c r="G607" s="23"/>
      <c r="H607" s="626"/>
      <c r="I607" s="626"/>
      <c r="J607" s="626"/>
      <c r="K607" s="626"/>
      <c r="L607" s="626"/>
      <c r="M607" s="626"/>
      <c r="N607" s="626"/>
    </row>
    <row r="608" spans="1:14" x14ac:dyDescent="0.35">
      <c r="A608" s="626"/>
      <c r="B608" s="626"/>
      <c r="C608" s="626"/>
      <c r="D608" s="626"/>
      <c r="E608" s="23"/>
      <c r="F608" s="23"/>
      <c r="G608" s="23"/>
      <c r="H608" s="626"/>
      <c r="I608" s="626"/>
      <c r="J608" s="626"/>
      <c r="K608" s="626"/>
      <c r="L608" s="626"/>
      <c r="M608" s="626"/>
      <c r="N608" s="626"/>
    </row>
    <row r="609" spans="1:14" x14ac:dyDescent="0.35">
      <c r="A609" s="626"/>
      <c r="B609" s="626"/>
      <c r="C609" s="626"/>
      <c r="D609" s="626"/>
      <c r="E609" s="23"/>
      <c r="F609" s="23"/>
      <c r="G609" s="23"/>
      <c r="H609" s="626"/>
      <c r="I609" s="626"/>
      <c r="J609" s="626"/>
      <c r="K609" s="626"/>
      <c r="L609" s="626"/>
      <c r="M609" s="626"/>
      <c r="N609" s="626"/>
    </row>
    <row r="610" spans="1:14" x14ac:dyDescent="0.35">
      <c r="A610" s="626"/>
      <c r="B610" s="626"/>
      <c r="C610" s="626"/>
      <c r="D610" s="626"/>
      <c r="E610" s="23"/>
      <c r="F610" s="23"/>
      <c r="G610" s="23"/>
      <c r="H610" s="626"/>
      <c r="I610" s="626"/>
      <c r="J610" s="626"/>
      <c r="K610" s="626"/>
      <c r="L610" s="626"/>
      <c r="M610" s="626"/>
      <c r="N610" s="626"/>
    </row>
    <row r="611" spans="1:14" x14ac:dyDescent="0.35">
      <c r="A611" s="626"/>
      <c r="B611" s="626"/>
      <c r="C611" s="626"/>
      <c r="D611" s="626"/>
      <c r="E611" s="23"/>
      <c r="F611" s="23"/>
      <c r="G611" s="23"/>
      <c r="H611" s="626"/>
      <c r="I611" s="626"/>
      <c r="J611" s="626"/>
      <c r="K611" s="626"/>
      <c r="L611" s="626"/>
      <c r="M611" s="626"/>
      <c r="N611" s="626"/>
    </row>
    <row r="612" spans="1:14" x14ac:dyDescent="0.35">
      <c r="A612" s="626"/>
      <c r="B612" s="626"/>
      <c r="C612" s="626"/>
      <c r="D612" s="626"/>
      <c r="E612" s="23"/>
      <c r="F612" s="23"/>
      <c r="G612" s="23"/>
      <c r="H612" s="626"/>
      <c r="I612" s="626"/>
      <c r="J612" s="626"/>
      <c r="K612" s="626"/>
      <c r="L612" s="626"/>
      <c r="M612" s="626"/>
      <c r="N612" s="626"/>
    </row>
    <row r="613" spans="1:14" x14ac:dyDescent="0.35">
      <c r="A613" s="626"/>
      <c r="B613" s="626"/>
      <c r="C613" s="626"/>
      <c r="D613" s="626"/>
      <c r="E613" s="23"/>
      <c r="F613" s="23"/>
      <c r="G613" s="23"/>
      <c r="H613" s="626"/>
      <c r="I613" s="626"/>
      <c r="J613" s="626"/>
      <c r="K613" s="626"/>
      <c r="L613" s="626"/>
      <c r="M613" s="626"/>
      <c r="N613" s="626"/>
    </row>
    <row r="614" spans="1:14" x14ac:dyDescent="0.35">
      <c r="A614" s="626"/>
      <c r="B614" s="626"/>
      <c r="C614" s="626"/>
      <c r="D614" s="626"/>
      <c r="E614" s="23"/>
      <c r="F614" s="23"/>
      <c r="G614" s="23"/>
      <c r="H614" s="626"/>
      <c r="I614" s="626"/>
      <c r="J614" s="626"/>
      <c r="K614" s="626"/>
      <c r="L614" s="626"/>
      <c r="M614" s="626"/>
      <c r="N614" s="626"/>
    </row>
    <row r="615" spans="1:14" x14ac:dyDescent="0.35">
      <c r="A615" s="626"/>
      <c r="B615" s="626"/>
      <c r="C615" s="626"/>
      <c r="D615" s="626"/>
      <c r="E615" s="23"/>
      <c r="F615" s="23"/>
      <c r="G615" s="23"/>
      <c r="H615" s="626"/>
      <c r="I615" s="626"/>
      <c r="J615" s="626"/>
      <c r="K615" s="626"/>
      <c r="L615" s="626"/>
      <c r="M615" s="626"/>
      <c r="N615" s="626"/>
    </row>
    <row r="616" spans="1:14" x14ac:dyDescent="0.35">
      <c r="A616" s="626"/>
      <c r="B616" s="626"/>
      <c r="C616" s="626"/>
      <c r="D616" s="626"/>
      <c r="E616" s="23"/>
      <c r="F616" s="23"/>
      <c r="G616" s="23"/>
      <c r="H616" s="626"/>
      <c r="I616" s="626"/>
      <c r="J616" s="626"/>
      <c r="K616" s="626"/>
      <c r="L616" s="626"/>
      <c r="M616" s="626"/>
      <c r="N616" s="626"/>
    </row>
    <row r="617" spans="1:14" x14ac:dyDescent="0.35">
      <c r="A617" s="626"/>
      <c r="B617" s="626"/>
      <c r="C617" s="626"/>
      <c r="D617" s="626"/>
      <c r="E617" s="23"/>
      <c r="F617" s="23"/>
      <c r="G617" s="23"/>
      <c r="H617" s="626"/>
      <c r="I617" s="626"/>
      <c r="J617" s="626"/>
      <c r="K617" s="626"/>
      <c r="L617" s="626"/>
      <c r="M617" s="626"/>
      <c r="N617" s="626"/>
    </row>
    <row r="618" spans="1:14" x14ac:dyDescent="0.35">
      <c r="A618" s="626"/>
      <c r="B618" s="626"/>
      <c r="C618" s="626"/>
      <c r="D618" s="626"/>
      <c r="E618" s="23"/>
      <c r="F618" s="23"/>
      <c r="G618" s="23"/>
      <c r="H618" s="626"/>
      <c r="I618" s="626"/>
      <c r="J618" s="626"/>
      <c r="K618" s="626"/>
      <c r="L618" s="626"/>
      <c r="M618" s="626"/>
      <c r="N618" s="626"/>
    </row>
    <row r="619" spans="1:14" x14ac:dyDescent="0.35">
      <c r="A619" s="626"/>
      <c r="B619" s="626"/>
      <c r="C619" s="626"/>
      <c r="D619" s="626"/>
      <c r="E619" s="23"/>
      <c r="F619" s="23"/>
      <c r="G619" s="23"/>
      <c r="H619" s="626"/>
      <c r="I619" s="626"/>
      <c r="J619" s="626"/>
      <c r="K619" s="626"/>
      <c r="L619" s="626"/>
      <c r="M619" s="626"/>
      <c r="N619" s="626"/>
    </row>
    <row r="620" spans="1:14" x14ac:dyDescent="0.35">
      <c r="A620" s="626"/>
      <c r="B620" s="626"/>
      <c r="C620" s="626"/>
      <c r="D620" s="626"/>
      <c r="E620" s="23"/>
      <c r="F620" s="23"/>
      <c r="G620" s="23"/>
      <c r="H620" s="626"/>
      <c r="I620" s="626"/>
      <c r="J620" s="626"/>
      <c r="K620" s="626"/>
      <c r="L620" s="626"/>
      <c r="M620" s="626"/>
      <c r="N620" s="626"/>
    </row>
    <row r="621" spans="1:14" x14ac:dyDescent="0.35">
      <c r="A621" s="626"/>
      <c r="B621" s="626"/>
      <c r="C621" s="626"/>
      <c r="D621" s="626"/>
      <c r="E621" s="23"/>
      <c r="F621" s="23"/>
      <c r="G621" s="23"/>
      <c r="H621" s="626"/>
      <c r="I621" s="626"/>
      <c r="J621" s="626"/>
      <c r="K621" s="626"/>
      <c r="L621" s="626"/>
      <c r="M621" s="626"/>
      <c r="N621" s="626"/>
    </row>
    <row r="622" spans="1:14" x14ac:dyDescent="0.35">
      <c r="A622" s="626"/>
      <c r="B622" s="626"/>
      <c r="C622" s="626"/>
      <c r="D622" s="626"/>
      <c r="E622" s="23"/>
      <c r="F622" s="23"/>
      <c r="G622" s="23"/>
      <c r="H622" s="626"/>
      <c r="I622" s="626"/>
      <c r="J622" s="626"/>
      <c r="K622" s="626"/>
      <c r="L622" s="626"/>
      <c r="M622" s="626"/>
      <c r="N622" s="626"/>
    </row>
    <row r="623" spans="1:14" x14ac:dyDescent="0.35">
      <c r="A623" s="626"/>
      <c r="B623" s="626"/>
      <c r="C623" s="626"/>
      <c r="D623" s="626"/>
      <c r="E623" s="23"/>
      <c r="F623" s="23"/>
      <c r="G623" s="23"/>
      <c r="H623" s="626"/>
      <c r="I623" s="626"/>
      <c r="J623" s="626"/>
      <c r="K623" s="626"/>
      <c r="L623" s="626"/>
      <c r="M623" s="626"/>
      <c r="N623" s="626"/>
    </row>
    <row r="624" spans="1:14" x14ac:dyDescent="0.35">
      <c r="A624" s="626"/>
      <c r="B624" s="626"/>
      <c r="C624" s="626"/>
      <c r="D624" s="626"/>
      <c r="E624" s="23"/>
      <c r="F624" s="23"/>
      <c r="G624" s="23"/>
      <c r="H624" s="626"/>
      <c r="I624" s="626"/>
      <c r="J624" s="626"/>
      <c r="K624" s="626"/>
      <c r="L624" s="626"/>
      <c r="M624" s="626"/>
      <c r="N624" s="626"/>
    </row>
    <row r="625" spans="1:14" x14ac:dyDescent="0.35">
      <c r="A625" s="626"/>
      <c r="B625" s="626"/>
      <c r="C625" s="626"/>
      <c r="D625" s="626"/>
      <c r="E625" s="23"/>
      <c r="F625" s="23"/>
      <c r="G625" s="23"/>
      <c r="H625" s="626"/>
      <c r="I625" s="626"/>
      <c r="J625" s="626"/>
      <c r="K625" s="626"/>
      <c r="L625" s="626"/>
      <c r="M625" s="626"/>
      <c r="N625" s="626"/>
    </row>
    <row r="626" spans="1:14" x14ac:dyDescent="0.35">
      <c r="A626" s="626"/>
      <c r="B626" s="626"/>
      <c r="C626" s="626"/>
      <c r="D626" s="626"/>
      <c r="E626" s="23"/>
      <c r="F626" s="23"/>
      <c r="G626" s="23"/>
      <c r="H626" s="626"/>
      <c r="I626" s="626"/>
      <c r="J626" s="626"/>
      <c r="K626" s="626"/>
      <c r="L626" s="626"/>
      <c r="M626" s="626"/>
      <c r="N626" s="626"/>
    </row>
    <row r="627" spans="1:14" x14ac:dyDescent="0.35">
      <c r="A627" s="626"/>
      <c r="B627" s="626"/>
      <c r="C627" s="626"/>
      <c r="D627" s="626"/>
      <c r="E627" s="23"/>
      <c r="F627" s="23"/>
      <c r="G627" s="23"/>
      <c r="H627" s="626"/>
      <c r="I627" s="626"/>
      <c r="J627" s="626"/>
      <c r="K627" s="626"/>
      <c r="L627" s="626"/>
      <c r="M627" s="626"/>
      <c r="N627" s="626"/>
    </row>
    <row r="628" spans="1:14" x14ac:dyDescent="0.35">
      <c r="A628" s="626"/>
      <c r="B628" s="626"/>
      <c r="C628" s="626"/>
      <c r="D628" s="626"/>
      <c r="E628" s="23"/>
      <c r="F628" s="23"/>
      <c r="G628" s="23"/>
      <c r="H628" s="626"/>
      <c r="I628" s="626"/>
      <c r="J628" s="626"/>
      <c r="K628" s="626"/>
      <c r="L628" s="626"/>
      <c r="M628" s="626"/>
      <c r="N628" s="626"/>
    </row>
    <row r="629" spans="1:14" x14ac:dyDescent="0.35">
      <c r="A629" s="626"/>
      <c r="B629" s="626"/>
      <c r="C629" s="626"/>
      <c r="D629" s="626"/>
      <c r="E629" s="23"/>
      <c r="F629" s="23"/>
      <c r="G629" s="23"/>
      <c r="H629" s="626"/>
      <c r="I629" s="626"/>
      <c r="J629" s="626"/>
      <c r="K629" s="626"/>
      <c r="L629" s="626"/>
      <c r="M629" s="626"/>
      <c r="N629" s="626"/>
    </row>
    <row r="630" spans="1:14" x14ac:dyDescent="0.35">
      <c r="A630" s="626"/>
      <c r="B630" s="626"/>
      <c r="C630" s="626"/>
      <c r="D630" s="626"/>
      <c r="E630" s="23"/>
      <c r="F630" s="23"/>
      <c r="G630" s="23"/>
      <c r="H630" s="626"/>
      <c r="I630" s="626"/>
      <c r="J630" s="626"/>
      <c r="K630" s="626"/>
      <c r="L630" s="626"/>
      <c r="M630" s="626"/>
      <c r="N630" s="626"/>
    </row>
    <row r="631" spans="1:14" x14ac:dyDescent="0.35">
      <c r="A631" s="626"/>
      <c r="B631" s="626"/>
      <c r="C631" s="626"/>
      <c r="D631" s="626"/>
      <c r="E631" s="23"/>
      <c r="F631" s="23"/>
      <c r="G631" s="23"/>
      <c r="H631" s="626"/>
      <c r="I631" s="626"/>
      <c r="J631" s="626"/>
      <c r="K631" s="626"/>
      <c r="L631" s="626"/>
      <c r="M631" s="626"/>
      <c r="N631" s="626"/>
    </row>
    <row r="632" spans="1:14" x14ac:dyDescent="0.35">
      <c r="A632" s="626"/>
      <c r="B632" s="626"/>
      <c r="C632" s="626"/>
      <c r="D632" s="626"/>
      <c r="E632" s="23"/>
      <c r="F632" s="23"/>
      <c r="G632" s="23"/>
      <c r="H632" s="626"/>
      <c r="I632" s="626"/>
      <c r="J632" s="626"/>
      <c r="K632" s="626"/>
      <c r="L632" s="626"/>
      <c r="M632" s="626"/>
      <c r="N632" s="626"/>
    </row>
    <row r="633" spans="1:14" x14ac:dyDescent="0.35">
      <c r="A633" s="626"/>
      <c r="B633" s="626"/>
      <c r="C633" s="626"/>
      <c r="D633" s="626"/>
      <c r="E633" s="23"/>
      <c r="F633" s="23"/>
      <c r="G633" s="23"/>
      <c r="H633" s="626"/>
      <c r="I633" s="626"/>
      <c r="J633" s="626"/>
      <c r="K633" s="626"/>
      <c r="L633" s="626"/>
      <c r="M633" s="626"/>
      <c r="N633" s="626"/>
    </row>
    <row r="634" spans="1:14" x14ac:dyDescent="0.35">
      <c r="A634" s="626"/>
      <c r="B634" s="626"/>
      <c r="C634" s="626"/>
      <c r="D634" s="626"/>
      <c r="E634" s="23"/>
      <c r="F634" s="23"/>
      <c r="G634" s="23"/>
      <c r="H634" s="626"/>
      <c r="I634" s="626"/>
      <c r="J634" s="626"/>
      <c r="K634" s="626"/>
      <c r="L634" s="626"/>
      <c r="M634" s="626"/>
      <c r="N634" s="626"/>
    </row>
    <row r="635" spans="1:14" x14ac:dyDescent="0.35">
      <c r="A635" s="626"/>
      <c r="B635" s="626"/>
      <c r="C635" s="626"/>
      <c r="D635" s="626"/>
      <c r="E635" s="23"/>
      <c r="F635" s="23"/>
      <c r="G635" s="23"/>
      <c r="H635" s="626"/>
      <c r="I635" s="626"/>
      <c r="J635" s="626"/>
      <c r="K635" s="626"/>
      <c r="L635" s="626"/>
      <c r="M635" s="626"/>
      <c r="N635" s="626"/>
    </row>
    <row r="636" spans="1:14" x14ac:dyDescent="0.35">
      <c r="A636" s="626"/>
      <c r="B636" s="626"/>
      <c r="C636" s="626"/>
      <c r="D636" s="626"/>
      <c r="E636" s="23"/>
      <c r="F636" s="23"/>
      <c r="G636" s="23"/>
      <c r="H636" s="626"/>
      <c r="I636" s="626"/>
      <c r="J636" s="626"/>
      <c r="K636" s="626"/>
      <c r="L636" s="626"/>
      <c r="M636" s="626"/>
      <c r="N636" s="626"/>
    </row>
    <row r="637" spans="1:14" x14ac:dyDescent="0.35">
      <c r="A637" s="626"/>
      <c r="B637" s="626"/>
      <c r="C637" s="626"/>
      <c r="D637" s="626"/>
      <c r="E637" s="23"/>
      <c r="F637" s="23"/>
      <c r="G637" s="23"/>
      <c r="H637" s="626"/>
      <c r="I637" s="626"/>
      <c r="J637" s="626"/>
      <c r="K637" s="626"/>
      <c r="L637" s="626"/>
      <c r="M637" s="626"/>
      <c r="N637" s="626"/>
    </row>
    <row r="638" spans="1:14" x14ac:dyDescent="0.35">
      <c r="A638" s="626"/>
      <c r="B638" s="626"/>
      <c r="C638" s="626"/>
      <c r="D638" s="626"/>
      <c r="E638" s="23"/>
      <c r="F638" s="23"/>
      <c r="G638" s="23"/>
      <c r="H638" s="626"/>
      <c r="I638" s="626"/>
      <c r="J638" s="626"/>
      <c r="K638" s="626"/>
      <c r="L638" s="626"/>
      <c r="M638" s="626"/>
      <c r="N638" s="626"/>
    </row>
    <row r="639" spans="1:14" x14ac:dyDescent="0.35">
      <c r="A639" s="626"/>
      <c r="B639" s="626"/>
      <c r="C639" s="626"/>
      <c r="D639" s="626"/>
      <c r="E639" s="23"/>
      <c r="F639" s="23"/>
      <c r="G639" s="23"/>
      <c r="H639" s="626"/>
      <c r="I639" s="626"/>
      <c r="J639" s="626"/>
      <c r="K639" s="626"/>
      <c r="L639" s="626"/>
      <c r="M639" s="626"/>
      <c r="N639" s="626"/>
    </row>
    <row r="640" spans="1:14" x14ac:dyDescent="0.35">
      <c r="A640" s="626"/>
      <c r="B640" s="626"/>
      <c r="C640" s="626"/>
      <c r="D640" s="626"/>
      <c r="E640" s="23"/>
      <c r="F640" s="23"/>
      <c r="G640" s="23"/>
      <c r="H640" s="626"/>
      <c r="I640" s="626"/>
      <c r="J640" s="626"/>
      <c r="K640" s="626"/>
      <c r="L640" s="626"/>
      <c r="M640" s="626"/>
      <c r="N640" s="626"/>
    </row>
    <row r="641" spans="1:14" x14ac:dyDescent="0.35">
      <c r="A641" s="626"/>
      <c r="B641" s="626"/>
      <c r="C641" s="626"/>
      <c r="D641" s="626"/>
      <c r="E641" s="23"/>
      <c r="F641" s="23"/>
      <c r="G641" s="23"/>
      <c r="H641" s="626"/>
      <c r="I641" s="626"/>
      <c r="J641" s="626"/>
      <c r="K641" s="626"/>
      <c r="L641" s="626"/>
      <c r="M641" s="626"/>
      <c r="N641" s="626"/>
    </row>
    <row r="642" spans="1:14" x14ac:dyDescent="0.35">
      <c r="A642" s="626"/>
      <c r="B642" s="626"/>
      <c r="C642" s="626"/>
      <c r="D642" s="626"/>
      <c r="E642" s="23"/>
      <c r="F642" s="23"/>
      <c r="G642" s="23"/>
      <c r="H642" s="626"/>
      <c r="I642" s="626"/>
      <c r="J642" s="626"/>
      <c r="K642" s="626"/>
      <c r="L642" s="626"/>
      <c r="M642" s="626"/>
      <c r="N642" s="626"/>
    </row>
    <row r="643" spans="1:14" x14ac:dyDescent="0.35">
      <c r="A643" s="626"/>
      <c r="B643" s="626"/>
      <c r="C643" s="626"/>
      <c r="D643" s="626"/>
      <c r="E643" s="23"/>
      <c r="F643" s="23"/>
      <c r="G643" s="23"/>
      <c r="H643" s="626"/>
      <c r="I643" s="626"/>
      <c r="J643" s="626"/>
      <c r="K643" s="626"/>
      <c r="L643" s="626"/>
      <c r="M643" s="626"/>
      <c r="N643" s="626"/>
    </row>
    <row r="644" spans="1:14" x14ac:dyDescent="0.35">
      <c r="A644" s="626"/>
      <c r="B644" s="626"/>
      <c r="C644" s="626"/>
      <c r="D644" s="626"/>
      <c r="E644" s="23"/>
      <c r="F644" s="23"/>
      <c r="G644" s="23"/>
      <c r="H644" s="626"/>
      <c r="I644" s="626"/>
      <c r="J644" s="626"/>
      <c r="K644" s="626"/>
      <c r="L644" s="626"/>
      <c r="M644" s="626"/>
      <c r="N644" s="626"/>
    </row>
    <row r="645" spans="1:14" x14ac:dyDescent="0.35">
      <c r="A645" s="626"/>
      <c r="B645" s="626"/>
      <c r="C645" s="626"/>
      <c r="D645" s="626"/>
      <c r="E645" s="23"/>
      <c r="F645" s="23"/>
      <c r="G645" s="23"/>
      <c r="H645" s="626"/>
      <c r="I645" s="626"/>
      <c r="J645" s="626"/>
      <c r="K645" s="626"/>
      <c r="L645" s="626"/>
      <c r="M645" s="626"/>
      <c r="N645" s="626"/>
    </row>
    <row r="646" spans="1:14" x14ac:dyDescent="0.35">
      <c r="A646" s="626"/>
      <c r="B646" s="626"/>
      <c r="C646" s="626"/>
      <c r="D646" s="626"/>
      <c r="E646" s="23"/>
      <c r="F646" s="23"/>
      <c r="G646" s="23"/>
      <c r="H646" s="626"/>
      <c r="I646" s="626"/>
      <c r="J646" s="626"/>
      <c r="K646" s="626"/>
      <c r="L646" s="626"/>
      <c r="M646" s="626"/>
      <c r="N646" s="626"/>
    </row>
    <row r="647" spans="1:14" x14ac:dyDescent="0.35">
      <c r="A647" s="626"/>
      <c r="B647" s="626"/>
      <c r="C647" s="626"/>
      <c r="D647" s="626"/>
      <c r="E647" s="23"/>
      <c r="F647" s="23"/>
      <c r="G647" s="23"/>
      <c r="H647" s="626"/>
      <c r="I647" s="626"/>
      <c r="J647" s="626"/>
      <c r="K647" s="626"/>
      <c r="L647" s="626"/>
      <c r="M647" s="626"/>
      <c r="N647" s="626"/>
    </row>
    <row r="648" spans="1:14" x14ac:dyDescent="0.35">
      <c r="A648" s="626"/>
      <c r="B648" s="626"/>
      <c r="C648" s="626"/>
      <c r="D648" s="626"/>
      <c r="E648" s="23"/>
      <c r="F648" s="23"/>
      <c r="G648" s="23"/>
      <c r="H648" s="626"/>
      <c r="I648" s="626"/>
      <c r="J648" s="626"/>
      <c r="K648" s="626"/>
      <c r="L648" s="626"/>
      <c r="M648" s="626"/>
      <c r="N648" s="626"/>
    </row>
    <row r="649" spans="1:14" x14ac:dyDescent="0.35">
      <c r="A649" s="626"/>
      <c r="B649" s="626"/>
      <c r="C649" s="626"/>
      <c r="D649" s="626"/>
      <c r="E649" s="23"/>
      <c r="F649" s="23"/>
      <c r="G649" s="23"/>
      <c r="H649" s="626"/>
      <c r="I649" s="626"/>
      <c r="J649" s="626"/>
      <c r="K649" s="626"/>
      <c r="L649" s="626"/>
      <c r="M649" s="626"/>
      <c r="N649" s="626"/>
    </row>
    <row r="650" spans="1:14" x14ac:dyDescent="0.35">
      <c r="A650" s="626"/>
      <c r="B650" s="626"/>
      <c r="C650" s="626"/>
      <c r="D650" s="626"/>
      <c r="E650" s="23"/>
      <c r="F650" s="23"/>
      <c r="G650" s="23"/>
      <c r="H650" s="626"/>
      <c r="I650" s="626"/>
      <c r="J650" s="626"/>
      <c r="K650" s="626"/>
      <c r="L650" s="626"/>
      <c r="M650" s="626"/>
      <c r="N650" s="626"/>
    </row>
    <row r="651" spans="1:14" x14ac:dyDescent="0.35">
      <c r="A651" s="626"/>
      <c r="B651" s="626"/>
      <c r="C651" s="626"/>
      <c r="D651" s="626"/>
      <c r="E651" s="23"/>
      <c r="F651" s="23"/>
      <c r="G651" s="23"/>
      <c r="H651" s="626"/>
      <c r="I651" s="626"/>
      <c r="J651" s="626"/>
      <c r="K651" s="626"/>
      <c r="L651" s="626"/>
      <c r="M651" s="626"/>
      <c r="N651" s="626"/>
    </row>
    <row r="652" spans="1:14" x14ac:dyDescent="0.35">
      <c r="A652" s="626"/>
      <c r="B652" s="626"/>
      <c r="C652" s="626"/>
      <c r="D652" s="626"/>
      <c r="E652" s="23"/>
      <c r="F652" s="23"/>
      <c r="G652" s="23"/>
      <c r="H652" s="626"/>
      <c r="I652" s="626"/>
      <c r="J652" s="626"/>
      <c r="K652" s="626"/>
      <c r="L652" s="626"/>
      <c r="M652" s="626"/>
      <c r="N652" s="626"/>
    </row>
    <row r="653" spans="1:14" x14ac:dyDescent="0.35">
      <c r="A653" s="626"/>
      <c r="B653" s="626"/>
      <c r="C653" s="626"/>
      <c r="D653" s="626"/>
      <c r="E653" s="23"/>
      <c r="F653" s="23"/>
      <c r="G653" s="23"/>
      <c r="H653" s="626"/>
      <c r="I653" s="626"/>
      <c r="J653" s="626"/>
      <c r="K653" s="626"/>
      <c r="L653" s="626"/>
      <c r="M653" s="626"/>
      <c r="N653" s="626"/>
    </row>
    <row r="654" spans="1:14" x14ac:dyDescent="0.35">
      <c r="A654" s="626"/>
      <c r="B654" s="626"/>
      <c r="C654" s="626"/>
      <c r="D654" s="626"/>
      <c r="E654" s="23"/>
      <c r="F654" s="23"/>
      <c r="G654" s="23"/>
      <c r="H654" s="626"/>
      <c r="I654" s="626"/>
      <c r="J654" s="626"/>
      <c r="K654" s="626"/>
      <c r="L654" s="626"/>
      <c r="M654" s="626"/>
      <c r="N654" s="626"/>
    </row>
    <row r="655" spans="1:14" x14ac:dyDescent="0.35">
      <c r="A655" s="626"/>
      <c r="B655" s="626"/>
      <c r="C655" s="626"/>
      <c r="D655" s="626"/>
      <c r="E655" s="23"/>
      <c r="F655" s="23"/>
      <c r="G655" s="23"/>
      <c r="H655" s="626"/>
      <c r="I655" s="626"/>
      <c r="J655" s="626"/>
      <c r="K655" s="626"/>
      <c r="L655" s="626"/>
      <c r="M655" s="626"/>
      <c r="N655" s="626"/>
    </row>
    <row r="656" spans="1:14" x14ac:dyDescent="0.35">
      <c r="A656" s="626"/>
      <c r="B656" s="626"/>
      <c r="C656" s="626"/>
      <c r="D656" s="626"/>
      <c r="E656" s="23"/>
      <c r="F656" s="23"/>
      <c r="G656" s="23"/>
      <c r="H656" s="626"/>
      <c r="I656" s="626"/>
      <c r="J656" s="626"/>
      <c r="K656" s="626"/>
      <c r="L656" s="626"/>
      <c r="M656" s="626"/>
      <c r="N656" s="626"/>
    </row>
    <row r="657" spans="1:14" x14ac:dyDescent="0.35">
      <c r="A657" s="626"/>
      <c r="B657" s="626"/>
      <c r="C657" s="626"/>
      <c r="D657" s="626"/>
      <c r="E657" s="23"/>
      <c r="F657" s="23"/>
      <c r="G657" s="23"/>
      <c r="H657" s="626"/>
      <c r="I657" s="626"/>
      <c r="J657" s="626"/>
      <c r="K657" s="626"/>
      <c r="L657" s="626"/>
      <c r="M657" s="626"/>
      <c r="N657" s="626"/>
    </row>
    <row r="658" spans="1:14" x14ac:dyDescent="0.35">
      <c r="A658" s="626"/>
      <c r="B658" s="626"/>
      <c r="C658" s="626"/>
      <c r="D658" s="626"/>
      <c r="E658" s="23"/>
      <c r="F658" s="23"/>
      <c r="G658" s="23"/>
      <c r="H658" s="626"/>
      <c r="I658" s="626"/>
      <c r="J658" s="626"/>
      <c r="K658" s="626"/>
      <c r="L658" s="626"/>
      <c r="M658" s="626"/>
      <c r="N658" s="626"/>
    </row>
    <row r="659" spans="1:14" x14ac:dyDescent="0.35">
      <c r="A659" s="626"/>
      <c r="B659" s="626"/>
      <c r="C659" s="626"/>
      <c r="D659" s="626"/>
      <c r="E659" s="23"/>
      <c r="F659" s="23"/>
      <c r="G659" s="23"/>
      <c r="H659" s="626"/>
      <c r="I659" s="626"/>
      <c r="J659" s="626"/>
      <c r="K659" s="626"/>
      <c r="L659" s="626"/>
      <c r="M659" s="626"/>
      <c r="N659" s="626"/>
    </row>
    <row r="660" spans="1:14" x14ac:dyDescent="0.35">
      <c r="A660" s="626"/>
      <c r="B660" s="626"/>
      <c r="C660" s="626"/>
      <c r="D660" s="626"/>
      <c r="E660" s="23"/>
      <c r="F660" s="23"/>
      <c r="G660" s="23"/>
      <c r="H660" s="626"/>
      <c r="I660" s="626"/>
      <c r="J660" s="626"/>
      <c r="K660" s="626"/>
      <c r="L660" s="626"/>
      <c r="M660" s="626"/>
      <c r="N660" s="626"/>
    </row>
    <row r="661" spans="1:14" x14ac:dyDescent="0.35">
      <c r="A661" s="626"/>
      <c r="B661" s="626"/>
      <c r="C661" s="626"/>
      <c r="D661" s="626"/>
      <c r="E661" s="23"/>
      <c r="F661" s="23"/>
      <c r="G661" s="23"/>
      <c r="H661" s="626"/>
      <c r="I661" s="626"/>
      <c r="J661" s="626"/>
      <c r="K661" s="626"/>
      <c r="L661" s="626"/>
      <c r="M661" s="626"/>
      <c r="N661" s="626"/>
    </row>
    <row r="662" spans="1:14" x14ac:dyDescent="0.35">
      <c r="A662" s="626"/>
      <c r="B662" s="626"/>
      <c r="C662" s="626"/>
      <c r="D662" s="626"/>
      <c r="E662" s="23"/>
      <c r="F662" s="23"/>
      <c r="G662" s="23"/>
      <c r="H662" s="626"/>
      <c r="I662" s="626"/>
      <c r="J662" s="626"/>
      <c r="K662" s="626"/>
      <c r="L662" s="626"/>
      <c r="M662" s="626"/>
      <c r="N662" s="626"/>
    </row>
    <row r="663" spans="1:14" x14ac:dyDescent="0.35">
      <c r="A663" s="626"/>
      <c r="B663" s="626"/>
      <c r="C663" s="626"/>
      <c r="D663" s="626"/>
      <c r="E663" s="23"/>
      <c r="F663" s="23"/>
      <c r="G663" s="23"/>
      <c r="H663" s="626"/>
      <c r="I663" s="626"/>
      <c r="J663" s="626"/>
      <c r="K663" s="626"/>
      <c r="L663" s="626"/>
      <c r="M663" s="626"/>
      <c r="N663" s="626"/>
    </row>
    <row r="664" spans="1:14" x14ac:dyDescent="0.35">
      <c r="A664" s="626"/>
      <c r="B664" s="626"/>
      <c r="C664" s="626"/>
      <c r="D664" s="626"/>
      <c r="E664" s="23"/>
      <c r="F664" s="23"/>
      <c r="G664" s="23"/>
      <c r="H664" s="626"/>
      <c r="I664" s="626"/>
      <c r="J664" s="626"/>
      <c r="K664" s="626"/>
      <c r="L664" s="626"/>
      <c r="M664" s="626"/>
      <c r="N664" s="626"/>
    </row>
    <row r="665" spans="1:14" x14ac:dyDescent="0.35">
      <c r="A665" s="626"/>
      <c r="B665" s="626"/>
      <c r="C665" s="626"/>
      <c r="D665" s="626"/>
      <c r="E665" s="23"/>
      <c r="F665" s="23"/>
      <c r="G665" s="23"/>
      <c r="H665" s="626"/>
      <c r="I665" s="626"/>
      <c r="J665" s="626"/>
      <c r="K665" s="626"/>
      <c r="L665" s="626"/>
      <c r="M665" s="626"/>
      <c r="N665" s="626"/>
    </row>
    <row r="666" spans="1:14" x14ac:dyDescent="0.35">
      <c r="A666" s="626"/>
      <c r="B666" s="626"/>
      <c r="C666" s="626"/>
      <c r="D666" s="626"/>
      <c r="E666" s="23"/>
      <c r="F666" s="23"/>
      <c r="G666" s="23"/>
      <c r="H666" s="626"/>
      <c r="I666" s="626"/>
      <c r="J666" s="626"/>
      <c r="K666" s="626"/>
      <c r="L666" s="626"/>
      <c r="M666" s="626"/>
      <c r="N666" s="626"/>
    </row>
    <row r="667" spans="1:14" x14ac:dyDescent="0.35">
      <c r="A667" s="626"/>
      <c r="B667" s="626"/>
      <c r="C667" s="626"/>
      <c r="D667" s="626"/>
      <c r="E667" s="23"/>
      <c r="F667" s="23"/>
      <c r="G667" s="23"/>
      <c r="H667" s="626"/>
      <c r="I667" s="626"/>
      <c r="J667" s="626"/>
      <c r="K667" s="626"/>
      <c r="L667" s="626"/>
      <c r="M667" s="626"/>
      <c r="N667" s="626"/>
    </row>
    <row r="668" spans="1:14" x14ac:dyDescent="0.35">
      <c r="A668" s="626"/>
      <c r="B668" s="626"/>
      <c r="C668" s="626"/>
      <c r="D668" s="626"/>
      <c r="E668" s="23"/>
      <c r="F668" s="23"/>
      <c r="G668" s="23"/>
      <c r="H668" s="626"/>
      <c r="I668" s="626"/>
      <c r="J668" s="626"/>
      <c r="K668" s="626"/>
      <c r="L668" s="626"/>
      <c r="M668" s="626"/>
      <c r="N668" s="626"/>
    </row>
    <row r="669" spans="1:14" x14ac:dyDescent="0.35">
      <c r="A669" s="626"/>
      <c r="B669" s="626"/>
      <c r="C669" s="626"/>
      <c r="D669" s="626"/>
      <c r="E669" s="23"/>
      <c r="F669" s="23"/>
      <c r="G669" s="23"/>
      <c r="H669" s="626"/>
      <c r="I669" s="626"/>
      <c r="J669" s="626"/>
      <c r="K669" s="626"/>
      <c r="L669" s="626"/>
      <c r="M669" s="626"/>
      <c r="N669" s="626"/>
    </row>
    <row r="670" spans="1:14" x14ac:dyDescent="0.35">
      <c r="A670" s="626"/>
      <c r="B670" s="626"/>
      <c r="C670" s="626"/>
      <c r="D670" s="626"/>
      <c r="E670" s="23"/>
      <c r="F670" s="23"/>
      <c r="G670" s="23"/>
      <c r="H670" s="626"/>
      <c r="I670" s="626"/>
      <c r="J670" s="626"/>
      <c r="K670" s="626"/>
      <c r="L670" s="626"/>
      <c r="M670" s="626"/>
      <c r="N670" s="626"/>
    </row>
    <row r="671" spans="1:14" x14ac:dyDescent="0.35">
      <c r="A671" s="626"/>
      <c r="B671" s="626"/>
      <c r="C671" s="626"/>
      <c r="D671" s="626"/>
      <c r="E671" s="23"/>
      <c r="F671" s="23"/>
      <c r="G671" s="23"/>
      <c r="H671" s="626"/>
      <c r="I671" s="626"/>
      <c r="J671" s="626"/>
      <c r="K671" s="626"/>
      <c r="L671" s="626"/>
      <c r="M671" s="626"/>
      <c r="N671" s="626"/>
    </row>
    <row r="672" spans="1:14" x14ac:dyDescent="0.35">
      <c r="A672" s="626"/>
      <c r="B672" s="626"/>
      <c r="C672" s="626"/>
      <c r="D672" s="626"/>
      <c r="E672" s="23"/>
      <c r="F672" s="23"/>
      <c r="G672" s="23"/>
      <c r="H672" s="626"/>
      <c r="I672" s="626"/>
      <c r="J672" s="626"/>
      <c r="K672" s="626"/>
      <c r="L672" s="626"/>
      <c r="M672" s="626"/>
      <c r="N672" s="626"/>
    </row>
    <row r="673" spans="1:14" x14ac:dyDescent="0.35">
      <c r="A673" s="626"/>
      <c r="B673" s="626"/>
      <c r="C673" s="626"/>
      <c r="D673" s="626"/>
      <c r="E673" s="23"/>
      <c r="F673" s="23"/>
      <c r="G673" s="23"/>
      <c r="H673" s="626"/>
      <c r="I673" s="626"/>
      <c r="J673" s="626"/>
      <c r="K673" s="626"/>
      <c r="L673" s="626"/>
      <c r="M673" s="626"/>
      <c r="N673" s="626"/>
    </row>
    <row r="674" spans="1:14" x14ac:dyDescent="0.35">
      <c r="A674" s="626"/>
      <c r="B674" s="626"/>
      <c r="C674" s="626"/>
      <c r="D674" s="626"/>
      <c r="E674" s="23"/>
      <c r="F674" s="23"/>
      <c r="G674" s="23"/>
      <c r="H674" s="626"/>
      <c r="I674" s="626"/>
      <c r="J674" s="626"/>
      <c r="K674" s="626"/>
      <c r="L674" s="626"/>
      <c r="M674" s="626"/>
      <c r="N674" s="626"/>
    </row>
    <row r="675" spans="1:14" x14ac:dyDescent="0.35">
      <c r="A675" s="626"/>
      <c r="B675" s="626"/>
      <c r="C675" s="626"/>
      <c r="D675" s="626"/>
      <c r="E675" s="23"/>
      <c r="F675" s="23"/>
      <c r="G675" s="23"/>
      <c r="H675" s="626"/>
      <c r="I675" s="626"/>
      <c r="J675" s="626"/>
      <c r="K675" s="626"/>
      <c r="L675" s="626"/>
      <c r="M675" s="626"/>
      <c r="N675" s="626"/>
    </row>
    <row r="676" spans="1:14" x14ac:dyDescent="0.35">
      <c r="A676" s="626"/>
      <c r="B676" s="626"/>
      <c r="C676" s="626"/>
      <c r="D676" s="626"/>
      <c r="E676" s="23"/>
      <c r="F676" s="23"/>
      <c r="G676" s="23"/>
      <c r="H676" s="626"/>
      <c r="I676" s="626"/>
      <c r="J676" s="626"/>
      <c r="K676" s="626"/>
      <c r="L676" s="626"/>
      <c r="M676" s="626"/>
      <c r="N676" s="626"/>
    </row>
    <row r="677" spans="1:14" x14ac:dyDescent="0.35">
      <c r="A677" s="626"/>
      <c r="B677" s="626"/>
      <c r="C677" s="626"/>
      <c r="D677" s="626"/>
      <c r="E677" s="23"/>
      <c r="F677" s="23"/>
      <c r="G677" s="23"/>
      <c r="H677" s="626"/>
      <c r="I677" s="626"/>
      <c r="J677" s="626"/>
      <c r="K677" s="626"/>
      <c r="L677" s="626"/>
      <c r="M677" s="626"/>
      <c r="N677" s="626"/>
    </row>
    <row r="678" spans="1:14" x14ac:dyDescent="0.35">
      <c r="A678" s="626"/>
      <c r="B678" s="626"/>
      <c r="C678" s="626"/>
      <c r="D678" s="626"/>
      <c r="E678" s="23"/>
      <c r="F678" s="23"/>
      <c r="G678" s="23"/>
      <c r="H678" s="626"/>
      <c r="I678" s="626"/>
      <c r="J678" s="626"/>
      <c r="K678" s="626"/>
      <c r="L678" s="626"/>
      <c r="M678" s="626"/>
      <c r="N678" s="626"/>
    </row>
    <row r="679" spans="1:14" x14ac:dyDescent="0.35">
      <c r="A679" s="626"/>
      <c r="B679" s="626"/>
      <c r="C679" s="626"/>
      <c r="D679" s="626"/>
      <c r="E679" s="23"/>
      <c r="F679" s="23"/>
      <c r="G679" s="23"/>
      <c r="H679" s="626"/>
      <c r="I679" s="626"/>
      <c r="J679" s="626"/>
      <c r="K679" s="626"/>
      <c r="L679" s="626"/>
      <c r="M679" s="626"/>
      <c r="N679" s="626"/>
    </row>
    <row r="680" spans="1:14" x14ac:dyDescent="0.35">
      <c r="A680" s="626"/>
      <c r="B680" s="626"/>
      <c r="C680" s="626"/>
      <c r="D680" s="626"/>
      <c r="E680" s="23"/>
      <c r="F680" s="23"/>
      <c r="G680" s="23"/>
      <c r="H680" s="626"/>
      <c r="I680" s="626"/>
      <c r="J680" s="626"/>
      <c r="K680" s="626"/>
      <c r="L680" s="626"/>
      <c r="M680" s="626"/>
      <c r="N680" s="626"/>
    </row>
    <row r="681" spans="1:14" x14ac:dyDescent="0.35">
      <c r="A681" s="626"/>
      <c r="B681" s="626"/>
      <c r="C681" s="626"/>
      <c r="D681" s="626"/>
      <c r="E681" s="23"/>
      <c r="F681" s="23"/>
      <c r="G681" s="23"/>
      <c r="H681" s="626"/>
      <c r="I681" s="626"/>
      <c r="J681" s="626"/>
      <c r="K681" s="626"/>
      <c r="L681" s="626"/>
      <c r="M681" s="626"/>
      <c r="N681" s="626"/>
    </row>
    <row r="682" spans="1:14" x14ac:dyDescent="0.35">
      <c r="A682" s="626"/>
      <c r="B682" s="626"/>
      <c r="C682" s="626"/>
      <c r="D682" s="626"/>
      <c r="E682" s="23"/>
      <c r="F682" s="23"/>
      <c r="G682" s="23"/>
      <c r="H682" s="626"/>
      <c r="I682" s="626"/>
      <c r="J682" s="626"/>
      <c r="K682" s="626"/>
      <c r="L682" s="626"/>
      <c r="M682" s="626"/>
      <c r="N682" s="626"/>
    </row>
    <row r="683" spans="1:14" x14ac:dyDescent="0.35">
      <c r="A683" s="626"/>
      <c r="B683" s="626"/>
      <c r="C683" s="626"/>
      <c r="D683" s="626"/>
      <c r="E683" s="23"/>
      <c r="F683" s="23"/>
      <c r="G683" s="23"/>
      <c r="H683" s="626"/>
      <c r="I683" s="626"/>
      <c r="J683" s="626"/>
      <c r="K683" s="626"/>
      <c r="L683" s="626"/>
      <c r="M683" s="626"/>
      <c r="N683" s="626"/>
    </row>
    <row r="684" spans="1:14" x14ac:dyDescent="0.35">
      <c r="A684" s="626"/>
      <c r="B684" s="626"/>
      <c r="C684" s="626"/>
      <c r="D684" s="626"/>
      <c r="E684" s="23"/>
      <c r="F684" s="23"/>
      <c r="G684" s="23"/>
      <c r="H684" s="626"/>
      <c r="I684" s="626"/>
      <c r="J684" s="626"/>
      <c r="K684" s="626"/>
      <c r="L684" s="626"/>
      <c r="M684" s="626"/>
      <c r="N684" s="626"/>
    </row>
    <row r="685" spans="1:14" x14ac:dyDescent="0.35">
      <c r="A685" s="626"/>
      <c r="B685" s="626"/>
      <c r="C685" s="626"/>
      <c r="D685" s="626"/>
      <c r="E685" s="23"/>
      <c r="F685" s="23"/>
      <c r="G685" s="23"/>
      <c r="H685" s="626"/>
      <c r="I685" s="626"/>
      <c r="J685" s="626"/>
      <c r="K685" s="626"/>
      <c r="L685" s="626"/>
      <c r="M685" s="626"/>
      <c r="N685" s="626"/>
    </row>
    <row r="686" spans="1:14" x14ac:dyDescent="0.35">
      <c r="A686" s="626"/>
      <c r="B686" s="626"/>
      <c r="C686" s="626"/>
      <c r="D686" s="626"/>
      <c r="E686" s="23"/>
      <c r="F686" s="23"/>
      <c r="G686" s="23"/>
      <c r="H686" s="626"/>
      <c r="I686" s="626"/>
      <c r="J686" s="626"/>
      <c r="K686" s="626"/>
      <c r="L686" s="626"/>
      <c r="M686" s="626"/>
      <c r="N686" s="626"/>
    </row>
    <row r="687" spans="1:14" x14ac:dyDescent="0.35">
      <c r="A687" s="626"/>
      <c r="B687" s="626"/>
      <c r="C687" s="626"/>
      <c r="D687" s="626"/>
      <c r="E687" s="23"/>
      <c r="F687" s="23"/>
      <c r="G687" s="23"/>
      <c r="H687" s="626"/>
      <c r="I687" s="626"/>
      <c r="J687" s="626"/>
      <c r="K687" s="626"/>
      <c r="L687" s="626"/>
      <c r="M687" s="626"/>
      <c r="N687" s="626"/>
    </row>
    <row r="688" spans="1:14" x14ac:dyDescent="0.35">
      <c r="A688" s="626"/>
      <c r="B688" s="626"/>
      <c r="C688" s="626"/>
      <c r="D688" s="626"/>
      <c r="E688" s="23"/>
      <c r="F688" s="23"/>
      <c r="G688" s="23"/>
      <c r="H688" s="626"/>
      <c r="I688" s="626"/>
      <c r="J688" s="626"/>
      <c r="K688" s="626"/>
      <c r="L688" s="626"/>
      <c r="M688" s="626"/>
      <c r="N688" s="626"/>
    </row>
    <row r="689" spans="1:14" x14ac:dyDescent="0.35">
      <c r="A689" s="626"/>
      <c r="B689" s="626"/>
      <c r="C689" s="626"/>
      <c r="D689" s="626"/>
      <c r="E689" s="23"/>
      <c r="F689" s="23"/>
      <c r="G689" s="23"/>
      <c r="H689" s="626"/>
      <c r="I689" s="626"/>
      <c r="J689" s="626"/>
      <c r="K689" s="626"/>
      <c r="L689" s="626"/>
      <c r="M689" s="626"/>
      <c r="N689" s="626"/>
    </row>
    <row r="690" spans="1:14" x14ac:dyDescent="0.35">
      <c r="A690" s="626"/>
      <c r="B690" s="626"/>
      <c r="C690" s="626"/>
      <c r="D690" s="626"/>
      <c r="E690" s="23"/>
      <c r="F690" s="23"/>
      <c r="G690" s="23"/>
      <c r="H690" s="626"/>
      <c r="I690" s="626"/>
      <c r="J690" s="626"/>
      <c r="K690" s="626"/>
      <c r="L690" s="626"/>
      <c r="M690" s="626"/>
      <c r="N690" s="626"/>
    </row>
    <row r="691" spans="1:14" x14ac:dyDescent="0.35">
      <c r="A691" s="626"/>
      <c r="B691" s="626"/>
      <c r="C691" s="626"/>
      <c r="D691" s="626"/>
      <c r="E691" s="23"/>
      <c r="F691" s="23"/>
      <c r="G691" s="23"/>
      <c r="H691" s="626"/>
      <c r="I691" s="626"/>
      <c r="J691" s="626"/>
      <c r="K691" s="626"/>
      <c r="L691" s="626"/>
      <c r="M691" s="626"/>
      <c r="N691" s="626"/>
    </row>
    <row r="692" spans="1:14" x14ac:dyDescent="0.35">
      <c r="A692" s="626"/>
      <c r="B692" s="626"/>
      <c r="C692" s="626"/>
      <c r="D692" s="626"/>
      <c r="E692" s="23"/>
      <c r="F692" s="23"/>
      <c r="G692" s="23"/>
      <c r="H692" s="626"/>
      <c r="I692" s="626"/>
      <c r="J692" s="626"/>
      <c r="K692" s="626"/>
      <c r="L692" s="626"/>
      <c r="M692" s="626"/>
      <c r="N692" s="626"/>
    </row>
    <row r="693" spans="1:14" x14ac:dyDescent="0.35">
      <c r="A693" s="626"/>
      <c r="B693" s="626"/>
      <c r="C693" s="626"/>
      <c r="D693" s="626"/>
      <c r="E693" s="23"/>
      <c r="F693" s="23"/>
      <c r="G693" s="23"/>
      <c r="H693" s="626"/>
      <c r="I693" s="626"/>
      <c r="J693" s="626"/>
      <c r="K693" s="626"/>
      <c r="L693" s="626"/>
      <c r="M693" s="626"/>
      <c r="N693" s="626"/>
    </row>
    <row r="694" spans="1:14" x14ac:dyDescent="0.35">
      <c r="A694" s="626"/>
      <c r="B694" s="626"/>
      <c r="C694" s="626"/>
      <c r="D694" s="626"/>
      <c r="E694" s="23"/>
      <c r="F694" s="23"/>
      <c r="G694" s="23"/>
      <c r="H694" s="626"/>
      <c r="I694" s="626"/>
      <c r="J694" s="626"/>
      <c r="K694" s="626"/>
      <c r="L694" s="626"/>
      <c r="M694" s="626"/>
      <c r="N694" s="626"/>
    </row>
    <row r="695" spans="1:14" x14ac:dyDescent="0.35">
      <c r="A695" s="626"/>
      <c r="B695" s="626"/>
      <c r="C695" s="626"/>
      <c r="D695" s="626"/>
      <c r="E695" s="23"/>
      <c r="F695" s="23"/>
      <c r="G695" s="23"/>
      <c r="H695" s="626"/>
      <c r="I695" s="626"/>
      <c r="J695" s="626"/>
      <c r="K695" s="626"/>
      <c r="L695" s="626"/>
      <c r="M695" s="626"/>
      <c r="N695" s="626"/>
    </row>
    <row r="696" spans="1:14" x14ac:dyDescent="0.35">
      <c r="A696" s="626"/>
      <c r="B696" s="626"/>
      <c r="C696" s="626"/>
      <c r="D696" s="626"/>
      <c r="E696" s="23"/>
      <c r="F696" s="23"/>
      <c r="G696" s="23"/>
      <c r="H696" s="626"/>
      <c r="I696" s="626"/>
      <c r="J696" s="626"/>
      <c r="K696" s="626"/>
      <c r="L696" s="626"/>
      <c r="M696" s="626"/>
      <c r="N696" s="626"/>
    </row>
    <row r="697" spans="1:14" x14ac:dyDescent="0.35">
      <c r="A697" s="626"/>
      <c r="B697" s="626"/>
      <c r="C697" s="626"/>
      <c r="D697" s="626"/>
      <c r="E697" s="23"/>
      <c r="F697" s="23"/>
      <c r="G697" s="23"/>
      <c r="H697" s="626"/>
      <c r="I697" s="626"/>
      <c r="J697" s="626"/>
      <c r="K697" s="626"/>
      <c r="L697" s="626"/>
      <c r="M697" s="626"/>
      <c r="N697" s="626"/>
    </row>
    <row r="698" spans="1:14" x14ac:dyDescent="0.35">
      <c r="A698" s="626"/>
      <c r="B698" s="626"/>
      <c r="C698" s="626"/>
      <c r="D698" s="626"/>
      <c r="E698" s="23"/>
      <c r="F698" s="23"/>
      <c r="G698" s="23"/>
      <c r="H698" s="626"/>
      <c r="I698" s="626"/>
      <c r="J698" s="626"/>
      <c r="K698" s="626"/>
      <c r="L698" s="626"/>
      <c r="M698" s="626"/>
      <c r="N698" s="626"/>
    </row>
    <row r="699" spans="1:14" x14ac:dyDescent="0.35">
      <c r="A699" s="626"/>
      <c r="B699" s="626"/>
      <c r="C699" s="626"/>
      <c r="D699" s="626"/>
      <c r="E699" s="23"/>
      <c r="F699" s="23"/>
      <c r="G699" s="23"/>
      <c r="H699" s="626"/>
      <c r="I699" s="626"/>
      <c r="J699" s="626"/>
      <c r="K699" s="626"/>
      <c r="L699" s="626"/>
      <c r="M699" s="626"/>
      <c r="N699" s="626"/>
    </row>
    <row r="700" spans="1:14" x14ac:dyDescent="0.35">
      <c r="A700" s="626"/>
      <c r="B700" s="626"/>
      <c r="C700" s="626"/>
      <c r="D700" s="626"/>
      <c r="E700" s="23"/>
      <c r="F700" s="23"/>
      <c r="G700" s="23"/>
      <c r="H700" s="626"/>
      <c r="I700" s="626"/>
      <c r="J700" s="626"/>
      <c r="K700" s="626"/>
      <c r="L700" s="626"/>
      <c r="M700" s="626"/>
      <c r="N700" s="626"/>
    </row>
    <row r="701" spans="1:14" x14ac:dyDescent="0.35">
      <c r="A701" s="626"/>
      <c r="B701" s="626"/>
      <c r="C701" s="626"/>
      <c r="D701" s="626"/>
      <c r="E701" s="23"/>
      <c r="F701" s="23"/>
      <c r="G701" s="23"/>
      <c r="H701" s="626"/>
      <c r="I701" s="626"/>
      <c r="J701" s="626"/>
      <c r="K701" s="626"/>
      <c r="L701" s="626"/>
      <c r="M701" s="626"/>
      <c r="N701" s="626"/>
    </row>
    <row r="1446" spans="5:7" x14ac:dyDescent="0.35">
      <c r="E1446" s="357" t="s">
        <v>114</v>
      </c>
      <c r="F1446" s="24"/>
      <c r="G1446" s="24"/>
    </row>
  </sheetData>
  <autoFilter ref="A2:N120" xr:uid="{00000000-0009-0000-0000-000004000000}">
    <filterColumn colId="0">
      <customFilters>
        <customFilter operator="notEqual" val=" "/>
      </customFilters>
    </filterColumn>
  </autoFilter>
  <mergeCells count="1">
    <mergeCell ref="A1:N1"/>
  </mergeCells>
  <phoneticPr fontId="74" type="noConversion"/>
  <pageMargins left="0.7" right="0.7" top="0.75" bottom="0.75" header="0.3" footer="0.3"/>
  <pageSetup paperSize="9"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26"/>
  <sheetViews>
    <sheetView workbookViewId="0">
      <pane xSplit="1" ySplit="3" topLeftCell="B4" activePane="bottomRight" state="frozen"/>
      <selection pane="topRight" activeCell="B1" sqref="B1"/>
      <selection pane="bottomLeft" activeCell="A4" sqref="A4"/>
      <selection pane="bottomRight" activeCell="D8" sqref="D8"/>
    </sheetView>
  </sheetViews>
  <sheetFormatPr defaultColWidth="10.90625" defaultRowHeight="14.5" x14ac:dyDescent="0.35"/>
  <cols>
    <col min="1" max="1" width="12.36328125" style="24" customWidth="1"/>
    <col min="2" max="2" width="25.6328125" style="24" customWidth="1"/>
    <col min="3" max="3" width="19.453125" style="24" customWidth="1"/>
    <col min="4" max="4" width="15.6328125" style="24" bestFit="1" customWidth="1"/>
    <col min="5" max="5" width="13.6328125" style="60" customWidth="1"/>
    <col min="6" max="6" width="12.36328125" style="60" customWidth="1"/>
    <col min="7" max="7" width="14.453125" style="60" bestFit="1" customWidth="1"/>
    <col min="8" max="8" width="14.453125" style="24" bestFit="1" customWidth="1"/>
    <col min="9" max="9" width="21.08984375" style="24" customWidth="1"/>
    <col min="10" max="10" width="26.08984375" style="24" customWidth="1"/>
    <col min="11" max="12" width="10.90625" style="24"/>
    <col min="13" max="13" width="14.90625" style="24" customWidth="1"/>
    <col min="14" max="14" width="28" style="24" customWidth="1"/>
    <col min="15" max="16384" width="10.90625" style="24"/>
  </cols>
  <sheetData>
    <row r="1" spans="1:19" s="2" customFormat="1" ht="36" customHeight="1" x14ac:dyDescent="0.35">
      <c r="A1" s="913" t="s">
        <v>42</v>
      </c>
      <c r="B1" s="914"/>
      <c r="C1" s="914"/>
      <c r="D1" s="914"/>
      <c r="E1" s="914"/>
      <c r="F1" s="914"/>
      <c r="G1" s="914"/>
      <c r="H1" s="914"/>
      <c r="I1" s="914"/>
      <c r="J1" s="914"/>
      <c r="K1" s="914"/>
      <c r="L1" s="914"/>
      <c r="M1" s="914"/>
      <c r="N1" s="914"/>
    </row>
    <row r="2" spans="1:19" s="2" customFormat="1" ht="18.5" x14ac:dyDescent="0.35">
      <c r="A2" s="915" t="s">
        <v>129</v>
      </c>
      <c r="B2" s="915"/>
      <c r="C2" s="915"/>
      <c r="D2" s="915"/>
      <c r="E2" s="915"/>
      <c r="F2" s="915"/>
      <c r="G2" s="915"/>
      <c r="H2" s="915"/>
      <c r="I2" s="915"/>
      <c r="J2" s="915"/>
      <c r="K2" s="915"/>
      <c r="L2" s="915"/>
      <c r="M2" s="915"/>
      <c r="N2" s="915"/>
    </row>
    <row r="3" spans="1:19" s="2" customFormat="1" ht="29" x14ac:dyDescent="0.35">
      <c r="A3" s="25" t="s">
        <v>0</v>
      </c>
      <c r="B3" s="18" t="s">
        <v>5</v>
      </c>
      <c r="C3" s="18" t="s">
        <v>10</v>
      </c>
      <c r="D3" s="19" t="s">
        <v>8</v>
      </c>
      <c r="E3" s="19" t="s">
        <v>60</v>
      </c>
      <c r="F3" s="19" t="s">
        <v>34</v>
      </c>
      <c r="G3" s="20" t="s">
        <v>40</v>
      </c>
      <c r="H3" s="20" t="s">
        <v>2</v>
      </c>
      <c r="I3" s="20" t="s">
        <v>3</v>
      </c>
      <c r="J3" s="18" t="s">
        <v>9</v>
      </c>
      <c r="K3" s="18" t="s">
        <v>1</v>
      </c>
      <c r="L3" s="18" t="s">
        <v>4</v>
      </c>
      <c r="M3" s="21" t="s">
        <v>12</v>
      </c>
      <c r="N3" s="22" t="s">
        <v>11</v>
      </c>
    </row>
    <row r="4" spans="1:19" s="11" customFormat="1" x14ac:dyDescent="0.35">
      <c r="A4" s="861">
        <v>45536</v>
      </c>
      <c r="B4" s="862" t="s">
        <v>181</v>
      </c>
      <c r="C4" s="863"/>
      <c r="D4" s="863"/>
      <c r="E4" s="864"/>
      <c r="F4" s="865">
        <v>5</v>
      </c>
      <c r="G4" s="866">
        <v>5</v>
      </c>
      <c r="H4" s="867"/>
      <c r="I4" s="868"/>
      <c r="J4" s="869"/>
      <c r="K4" s="868"/>
      <c r="L4" s="868"/>
      <c r="M4" s="868"/>
      <c r="N4" s="868"/>
    </row>
    <row r="5" spans="1:19" s="49" customFormat="1" x14ac:dyDescent="0.35">
      <c r="A5" s="870"/>
      <c r="B5" s="83"/>
      <c r="C5" s="83"/>
      <c r="D5" s="110"/>
      <c r="E5" s="871">
        <f>SUM(E4:E4)</f>
        <v>0</v>
      </c>
      <c r="F5" s="871">
        <f>SUM(F4:F4)</f>
        <v>5</v>
      </c>
      <c r="G5" s="872">
        <f>F5-E5</f>
        <v>5</v>
      </c>
      <c r="H5" s="52"/>
      <c r="I5" s="83"/>
      <c r="J5" s="83"/>
      <c r="K5" s="83"/>
      <c r="L5" s="83"/>
      <c r="M5" s="83"/>
      <c r="N5" s="83"/>
      <c r="O5" s="83"/>
      <c r="P5" s="83"/>
      <c r="Q5" s="83"/>
      <c r="R5" s="83"/>
      <c r="S5" s="83"/>
    </row>
    <row r="6" spans="1:19" s="15" customFormat="1" x14ac:dyDescent="0.35">
      <c r="A6"/>
      <c r="B6"/>
      <c r="C6"/>
      <c r="D6" s="104"/>
      <c r="E6" s="103"/>
      <c r="F6" s="106"/>
      <c r="G6" s="103"/>
      <c r="H6" s="52"/>
      <c r="I6" s="36"/>
      <c r="J6" s="107"/>
      <c r="K6" s="105"/>
      <c r="L6" s="105"/>
      <c r="M6" s="36"/>
      <c r="N6" s="103"/>
      <c r="O6" s="36"/>
      <c r="P6" s="36"/>
      <c r="Q6" s="36"/>
      <c r="R6" s="36"/>
      <c r="S6" s="36"/>
    </row>
    <row r="7" spans="1:19" s="15" customFormat="1" x14ac:dyDescent="0.35">
      <c r="A7"/>
      <c r="B7"/>
      <c r="C7"/>
      <c r="D7" s="104"/>
      <c r="E7" s="103"/>
      <c r="F7" s="106"/>
      <c r="G7" s="103"/>
      <c r="H7" s="52"/>
      <c r="I7" s="36"/>
      <c r="J7" s="107"/>
      <c r="K7" s="105"/>
      <c r="L7" s="105"/>
      <c r="M7" s="36"/>
      <c r="N7" s="103"/>
      <c r="O7" s="36"/>
      <c r="P7" s="36"/>
      <c r="Q7" s="36"/>
      <c r="R7" s="36"/>
      <c r="S7" s="36"/>
    </row>
    <row r="8" spans="1:19" s="15" customFormat="1" x14ac:dyDescent="0.35">
      <c r="A8"/>
      <c r="B8"/>
      <c r="C8"/>
      <c r="D8" s="104"/>
      <c r="E8" s="103"/>
      <c r="F8" s="106"/>
      <c r="G8" s="103"/>
      <c r="H8" s="52"/>
      <c r="I8" s="36"/>
      <c r="J8" s="107"/>
      <c r="K8" s="105"/>
      <c r="L8" s="105"/>
      <c r="M8" s="36"/>
      <c r="N8" s="103"/>
      <c r="O8" s="36"/>
      <c r="P8" s="36"/>
      <c r="Q8" s="36"/>
      <c r="R8" s="36"/>
      <c r="S8" s="36"/>
    </row>
    <row r="9" spans="1:19" s="15" customFormat="1" x14ac:dyDescent="0.35">
      <c r="A9"/>
      <c r="B9"/>
      <c r="C9"/>
      <c r="D9" s="104"/>
      <c r="E9" s="103"/>
      <c r="F9" s="106"/>
      <c r="G9" s="103"/>
      <c r="H9" s="52"/>
      <c r="I9" s="36"/>
      <c r="J9" s="107"/>
      <c r="K9" s="105"/>
      <c r="L9" s="105"/>
      <c r="M9" s="36"/>
      <c r="N9" s="106"/>
      <c r="O9" s="36"/>
      <c r="P9" s="36"/>
      <c r="Q9" s="36"/>
      <c r="R9" s="36"/>
      <c r="S9" s="36"/>
    </row>
    <row r="10" spans="1:19" s="71" customFormat="1" x14ac:dyDescent="0.35">
      <c r="A10"/>
      <c r="B10"/>
      <c r="C10"/>
      <c r="D10" s="108"/>
      <c r="E10" s="103"/>
      <c r="F10" s="103"/>
      <c r="G10" s="103"/>
      <c r="H10" s="52"/>
      <c r="I10" s="108"/>
      <c r="J10" s="83"/>
      <c r="K10" s="83"/>
      <c r="L10" s="83"/>
      <c r="M10" s="83"/>
      <c r="N10" s="103"/>
      <c r="O10" s="52"/>
      <c r="P10" s="52"/>
      <c r="Q10" s="52"/>
      <c r="R10" s="52"/>
      <c r="S10" s="52"/>
    </row>
    <row r="11" spans="1:19" s="15" customFormat="1" x14ac:dyDescent="0.35">
      <c r="A11"/>
      <c r="B11"/>
      <c r="C11"/>
      <c r="D11" s="104"/>
      <c r="E11" s="103"/>
      <c r="F11" s="106"/>
      <c r="G11" s="104"/>
      <c r="H11" s="52"/>
      <c r="I11" s="36"/>
      <c r="J11" s="107"/>
      <c r="K11" s="105"/>
      <c r="L11" s="105"/>
      <c r="M11" s="36"/>
      <c r="N11" s="106"/>
      <c r="O11" s="36"/>
      <c r="P11" s="36"/>
      <c r="Q11" s="36"/>
      <c r="R11" s="36"/>
      <c r="S11" s="36"/>
    </row>
    <row r="12" spans="1:19" s="15" customFormat="1" x14ac:dyDescent="0.35">
      <c r="A12"/>
      <c r="B12"/>
      <c r="C12"/>
      <c r="D12" s="104"/>
      <c r="E12" s="103"/>
      <c r="F12" s="106"/>
      <c r="G12" s="104"/>
      <c r="H12" s="52"/>
      <c r="I12" s="36"/>
      <c r="J12" s="107"/>
      <c r="K12" s="105"/>
      <c r="L12" s="105"/>
      <c r="M12" s="36"/>
      <c r="N12" s="106"/>
      <c r="O12" s="36"/>
      <c r="P12" s="36"/>
      <c r="Q12" s="36"/>
      <c r="R12" s="36"/>
      <c r="S12" s="36"/>
    </row>
    <row r="13" spans="1:19" s="15" customFormat="1" x14ac:dyDescent="0.35">
      <c r="A13"/>
      <c r="B13"/>
      <c r="C13"/>
      <c r="D13" s="104"/>
      <c r="E13" s="103"/>
      <c r="F13" s="106"/>
      <c r="G13" s="104"/>
      <c r="H13" s="52"/>
      <c r="I13" s="36"/>
      <c r="J13" s="107"/>
      <c r="K13" s="105"/>
      <c r="L13" s="105"/>
      <c r="M13" s="36"/>
      <c r="N13" s="106"/>
      <c r="O13" s="36"/>
      <c r="P13" s="36"/>
      <c r="Q13" s="36"/>
      <c r="R13" s="36"/>
      <c r="S13" s="36"/>
    </row>
    <row r="14" spans="1:19" s="15" customFormat="1" x14ac:dyDescent="0.35">
      <c r="A14"/>
      <c r="B14"/>
      <c r="C14"/>
      <c r="D14" s="104"/>
      <c r="E14" s="103"/>
      <c r="F14" s="106"/>
      <c r="G14" s="104"/>
      <c r="H14" s="52"/>
      <c r="I14" s="36"/>
      <c r="J14" s="107"/>
      <c r="K14" s="105"/>
      <c r="L14" s="105"/>
      <c r="M14" s="36"/>
      <c r="N14" s="106"/>
      <c r="O14" s="36"/>
      <c r="P14" s="36"/>
      <c r="Q14" s="36"/>
      <c r="R14" s="36"/>
      <c r="S14" s="36"/>
    </row>
    <row r="15" spans="1:19" s="15" customFormat="1" x14ac:dyDescent="0.35">
      <c r="A15"/>
      <c r="B15"/>
      <c r="C15"/>
      <c r="D15" s="104"/>
      <c r="E15" s="103"/>
      <c r="F15" s="106"/>
      <c r="G15" s="104"/>
      <c r="H15" s="52"/>
      <c r="I15" s="36"/>
      <c r="J15" s="107"/>
      <c r="K15" s="105"/>
      <c r="L15" s="105"/>
      <c r="M15" s="36"/>
      <c r="N15" s="106"/>
      <c r="O15" s="36"/>
      <c r="P15" s="36"/>
      <c r="Q15" s="36"/>
      <c r="R15" s="36"/>
      <c r="S15" s="36"/>
    </row>
    <row r="16" spans="1:19" s="15" customFormat="1" x14ac:dyDescent="0.35">
      <c r="A16" s="873"/>
      <c r="B16" s="83"/>
      <c r="C16" s="36"/>
      <c r="D16" s="104"/>
      <c r="E16" s="103"/>
      <c r="F16" s="106"/>
      <c r="G16" s="104"/>
      <c r="H16" s="52"/>
      <c r="I16" s="36"/>
      <c r="J16" s="107"/>
      <c r="K16" s="105"/>
      <c r="L16" s="105"/>
      <c r="M16" s="36"/>
      <c r="N16" s="106"/>
      <c r="O16" s="36"/>
      <c r="P16" s="36"/>
      <c r="Q16" s="36"/>
      <c r="R16" s="36"/>
      <c r="S16" s="36"/>
    </row>
    <row r="17" spans="1:19" s="15" customFormat="1" x14ac:dyDescent="0.35">
      <c r="A17" s="873"/>
      <c r="B17" s="83"/>
      <c r="C17" s="36"/>
      <c r="D17" s="104"/>
      <c r="E17" s="103"/>
      <c r="F17" s="106"/>
      <c r="G17" s="104"/>
      <c r="H17" s="52"/>
      <c r="I17" s="36"/>
      <c r="J17" s="107"/>
      <c r="K17" s="105"/>
      <c r="L17" s="105"/>
      <c r="M17" s="36"/>
      <c r="N17" s="106"/>
      <c r="O17" s="36"/>
      <c r="P17" s="36"/>
      <c r="Q17" s="36"/>
      <c r="R17" s="36"/>
      <c r="S17" s="36"/>
    </row>
    <row r="18" spans="1:19" s="15" customFormat="1" x14ac:dyDescent="0.35">
      <c r="A18" s="873"/>
      <c r="B18" s="83"/>
      <c r="C18" s="36"/>
      <c r="D18" s="104"/>
      <c r="E18" s="103"/>
      <c r="F18" s="106"/>
      <c r="G18" s="104"/>
      <c r="H18" s="52"/>
      <c r="I18" s="36"/>
      <c r="J18" s="107"/>
      <c r="K18" s="105"/>
      <c r="L18" s="105"/>
      <c r="M18" s="36"/>
      <c r="N18" s="106"/>
      <c r="O18" s="36"/>
      <c r="P18" s="36"/>
      <c r="Q18" s="36"/>
      <c r="R18" s="36"/>
      <c r="S18" s="36"/>
    </row>
    <row r="19" spans="1:19" s="15" customFormat="1" x14ac:dyDescent="0.35">
      <c r="A19" s="873"/>
      <c r="B19" s="83"/>
      <c r="C19" s="36"/>
      <c r="D19" s="104"/>
      <c r="E19" s="103"/>
      <c r="F19" s="106"/>
      <c r="G19" s="104"/>
      <c r="H19" s="52"/>
      <c r="I19" s="36"/>
      <c r="J19" s="107"/>
      <c r="K19" s="105"/>
      <c r="L19" s="105"/>
      <c r="M19" s="36"/>
      <c r="N19" s="106"/>
      <c r="O19" s="36"/>
      <c r="P19" s="36"/>
      <c r="Q19" s="36"/>
      <c r="R19" s="36"/>
      <c r="S19" s="36"/>
    </row>
    <row r="20" spans="1:19" s="15" customFormat="1" x14ac:dyDescent="0.35">
      <c r="A20" s="873"/>
      <c r="B20" s="83"/>
      <c r="C20" s="36"/>
      <c r="D20" s="104"/>
      <c r="E20" s="103"/>
      <c r="F20" s="106"/>
      <c r="G20" s="104"/>
      <c r="H20" s="52"/>
      <c r="I20" s="36"/>
      <c r="J20" s="107"/>
      <c r="K20" s="105"/>
      <c r="L20" s="105"/>
      <c r="M20" s="36"/>
      <c r="N20" s="106"/>
      <c r="O20" s="36"/>
      <c r="P20" s="36"/>
      <c r="Q20" s="36"/>
      <c r="R20" s="36"/>
      <c r="S20" s="36"/>
    </row>
    <row r="21" spans="1:19" s="15" customFormat="1" x14ac:dyDescent="0.35">
      <c r="A21" s="873"/>
      <c r="B21" s="83"/>
      <c r="C21" s="36"/>
      <c r="D21" s="104"/>
      <c r="E21" s="103"/>
      <c r="F21" s="106"/>
      <c r="G21" s="104"/>
      <c r="H21" s="52"/>
      <c r="I21" s="36"/>
      <c r="J21" s="107"/>
      <c r="K21" s="105"/>
      <c r="L21" s="105"/>
      <c r="M21" s="36"/>
      <c r="N21" s="106"/>
      <c r="O21" s="36"/>
      <c r="P21" s="36"/>
      <c r="Q21" s="36"/>
      <c r="R21" s="36"/>
      <c r="S21" s="36"/>
    </row>
    <row r="22" spans="1:19" s="15" customFormat="1" x14ac:dyDescent="0.35">
      <c r="A22" s="874"/>
      <c r="B22" s="109"/>
      <c r="C22" s="109"/>
      <c r="D22" s="110"/>
      <c r="E22" s="111"/>
      <c r="F22" s="111"/>
      <c r="G22" s="111"/>
      <c r="H22" s="52"/>
      <c r="I22" s="36"/>
      <c r="J22" s="103"/>
      <c r="K22" s="105"/>
      <c r="L22" s="105"/>
      <c r="M22" s="83"/>
      <c r="N22" s="103"/>
      <c r="O22" s="36"/>
      <c r="P22" s="36"/>
      <c r="Q22" s="36"/>
      <c r="R22" s="36"/>
      <c r="S22" s="36"/>
    </row>
    <row r="23" spans="1:19" s="69" customFormat="1" x14ac:dyDescent="0.35">
      <c r="A23" s="874"/>
      <c r="B23" s="109"/>
      <c r="C23" s="109"/>
      <c r="D23" s="110"/>
      <c r="E23" s="111"/>
      <c r="F23" s="111"/>
      <c r="G23" s="111"/>
      <c r="H23" s="52"/>
      <c r="I23" s="108"/>
      <c r="J23" s="83"/>
      <c r="K23" s="83"/>
      <c r="L23" s="83"/>
      <c r="M23" s="83"/>
      <c r="N23" s="103"/>
      <c r="O23" s="52"/>
      <c r="P23" s="52"/>
      <c r="Q23" s="52"/>
      <c r="R23" s="52"/>
      <c r="S23" s="52"/>
    </row>
    <row r="24" spans="1:19" s="15" customFormat="1" x14ac:dyDescent="0.35">
      <c r="A24" s="873"/>
      <c r="B24" s="83"/>
      <c r="C24" s="36"/>
      <c r="D24" s="104"/>
      <c r="E24" s="103"/>
      <c r="F24" s="106"/>
      <c r="G24" s="103"/>
      <c r="H24" s="52"/>
      <c r="I24" s="36"/>
      <c r="J24" s="107"/>
      <c r="K24" s="105"/>
      <c r="L24" s="105"/>
      <c r="M24" s="36"/>
      <c r="N24" s="106"/>
      <c r="O24" s="36"/>
      <c r="P24" s="36"/>
      <c r="Q24" s="36"/>
      <c r="R24" s="36"/>
      <c r="S24" s="36"/>
    </row>
    <row r="25" spans="1:19" s="15" customFormat="1" x14ac:dyDescent="0.35">
      <c r="A25" s="40"/>
      <c r="B25" s="96"/>
      <c r="C25" s="36"/>
      <c r="D25" s="104"/>
      <c r="E25" s="103"/>
      <c r="F25" s="106"/>
      <c r="G25" s="103"/>
      <c r="H25" s="52"/>
      <c r="I25" s="36"/>
      <c r="J25" s="107"/>
      <c r="K25" s="105"/>
      <c r="L25" s="105"/>
      <c r="M25" s="36"/>
      <c r="N25" s="106"/>
      <c r="O25" s="36"/>
      <c r="P25" s="36"/>
      <c r="Q25" s="36"/>
      <c r="R25" s="36"/>
      <c r="S25" s="36"/>
    </row>
    <row r="26" spans="1:19" s="15" customFormat="1" x14ac:dyDescent="0.35">
      <c r="A26" s="40"/>
      <c r="B26" s="96"/>
      <c r="C26" s="36"/>
      <c r="D26" s="104"/>
      <c r="E26" s="103"/>
      <c r="F26" s="106"/>
      <c r="G26" s="103"/>
      <c r="H26" s="52"/>
      <c r="I26" s="36"/>
      <c r="J26" s="107"/>
      <c r="K26" s="105"/>
      <c r="L26" s="105"/>
      <c r="M26" s="36"/>
      <c r="N26" s="106"/>
      <c r="O26" s="36"/>
      <c r="P26" s="36"/>
      <c r="Q26" s="36"/>
      <c r="R26" s="36"/>
      <c r="S26" s="36"/>
    </row>
    <row r="27" spans="1:19" s="15" customFormat="1" x14ac:dyDescent="0.35">
      <c r="A27" s="40"/>
      <c r="B27" s="96"/>
      <c r="C27" s="36"/>
      <c r="D27" s="104"/>
      <c r="E27" s="103"/>
      <c r="F27" s="106"/>
      <c r="G27" s="103"/>
      <c r="H27" s="52"/>
      <c r="I27" s="36"/>
      <c r="J27" s="107"/>
      <c r="K27" s="105"/>
      <c r="L27" s="105"/>
      <c r="M27" s="36"/>
      <c r="N27" s="106"/>
      <c r="O27" s="36"/>
      <c r="P27" s="36"/>
      <c r="Q27" s="36"/>
      <c r="R27" s="36"/>
      <c r="S27" s="36"/>
    </row>
    <row r="28" spans="1:19" s="15" customFormat="1" x14ac:dyDescent="0.35">
      <c r="A28" s="40"/>
      <c r="B28" s="96"/>
      <c r="C28" s="36"/>
      <c r="D28" s="104"/>
      <c r="E28" s="103"/>
      <c r="F28" s="106"/>
      <c r="G28" s="103"/>
      <c r="H28" s="52"/>
      <c r="I28" s="36"/>
      <c r="J28" s="107"/>
      <c r="K28" s="105"/>
      <c r="L28" s="105"/>
      <c r="M28" s="36"/>
      <c r="N28" s="106"/>
      <c r="O28" s="36"/>
      <c r="P28" s="36"/>
      <c r="Q28" s="36"/>
      <c r="R28" s="36"/>
      <c r="S28" s="36"/>
    </row>
    <row r="29" spans="1:19" s="15" customFormat="1" x14ac:dyDescent="0.35">
      <c r="A29" s="40"/>
      <c r="B29" s="96"/>
      <c r="C29" s="36"/>
      <c r="D29" s="104"/>
      <c r="E29" s="103"/>
      <c r="F29" s="106"/>
      <c r="G29" s="103"/>
      <c r="H29" s="52"/>
      <c r="I29" s="36"/>
      <c r="J29" s="107"/>
      <c r="K29" s="105"/>
      <c r="L29" s="105"/>
      <c r="M29" s="36"/>
      <c r="N29" s="106"/>
      <c r="O29" s="36"/>
      <c r="P29" s="36"/>
      <c r="Q29" s="36"/>
      <c r="R29" s="36"/>
      <c r="S29" s="36"/>
    </row>
    <row r="30" spans="1:19" s="15" customFormat="1" x14ac:dyDescent="0.35">
      <c r="A30" s="40"/>
      <c r="B30" s="96"/>
      <c r="C30" s="36"/>
      <c r="D30" s="104"/>
      <c r="E30" s="103"/>
      <c r="F30" s="106"/>
      <c r="G30" s="103"/>
      <c r="H30" s="52"/>
      <c r="I30" s="36"/>
      <c r="J30" s="107"/>
      <c r="K30" s="105"/>
      <c r="L30" s="105"/>
      <c r="M30" s="36"/>
      <c r="N30" s="106"/>
      <c r="O30" s="36"/>
      <c r="P30" s="36"/>
      <c r="Q30" s="36"/>
      <c r="R30" s="36"/>
      <c r="S30" s="36"/>
    </row>
    <row r="31" spans="1:19" s="15" customFormat="1" x14ac:dyDescent="0.35">
      <c r="A31" s="40"/>
      <c r="B31" s="96"/>
      <c r="C31" s="36"/>
      <c r="D31" s="104"/>
      <c r="E31" s="103"/>
      <c r="F31" s="106"/>
      <c r="G31" s="103"/>
      <c r="H31" s="52"/>
      <c r="I31" s="36"/>
      <c r="J31" s="107"/>
      <c r="K31" s="105"/>
      <c r="L31" s="105"/>
      <c r="M31" s="36"/>
      <c r="N31" s="106"/>
      <c r="O31" s="36"/>
      <c r="P31" s="36"/>
      <c r="Q31" s="36"/>
      <c r="R31" s="36"/>
      <c r="S31" s="36"/>
    </row>
    <row r="32" spans="1:19" s="15" customFormat="1" x14ac:dyDescent="0.35">
      <c r="A32" s="84"/>
      <c r="B32" s="97"/>
      <c r="C32" s="109"/>
      <c r="D32" s="110"/>
      <c r="E32" s="111"/>
      <c r="F32" s="111"/>
      <c r="G32" s="111"/>
      <c r="H32" s="52"/>
      <c r="I32" s="36"/>
      <c r="J32" s="103"/>
      <c r="K32" s="105"/>
      <c r="L32" s="105"/>
      <c r="M32" s="83"/>
      <c r="N32" s="103"/>
      <c r="O32" s="36"/>
      <c r="P32" s="36"/>
      <c r="Q32" s="36"/>
      <c r="R32" s="36"/>
      <c r="S32" s="36"/>
    </row>
    <row r="33" spans="1:19" s="69" customFormat="1" x14ac:dyDescent="0.35">
      <c r="A33" s="84"/>
      <c r="B33" s="97"/>
      <c r="C33" s="109"/>
      <c r="D33" s="110"/>
      <c r="E33" s="111"/>
      <c r="F33" s="111"/>
      <c r="G33" s="111"/>
      <c r="H33" s="52"/>
      <c r="I33" s="108"/>
      <c r="J33" s="83"/>
      <c r="K33" s="83"/>
      <c r="L33" s="83"/>
      <c r="M33" s="83"/>
      <c r="N33" s="103"/>
      <c r="O33" s="52"/>
      <c r="P33" s="52"/>
      <c r="Q33" s="52"/>
      <c r="R33" s="52"/>
      <c r="S33" s="52"/>
    </row>
    <row r="34" spans="1:19" s="15" customFormat="1" x14ac:dyDescent="0.35">
      <c r="A34" s="40"/>
      <c r="B34" s="96"/>
      <c r="C34" s="36"/>
      <c r="D34" s="104"/>
      <c r="E34" s="103"/>
      <c r="F34" s="106"/>
      <c r="G34" s="103"/>
      <c r="H34" s="52"/>
      <c r="I34" s="36"/>
      <c r="J34" s="107"/>
      <c r="K34" s="105"/>
      <c r="L34" s="105"/>
      <c r="M34" s="36"/>
      <c r="N34" s="106"/>
      <c r="O34" s="36"/>
      <c r="P34" s="36"/>
      <c r="Q34" s="36"/>
      <c r="R34" s="36"/>
      <c r="S34" s="36"/>
    </row>
    <row r="35" spans="1:19" s="15" customFormat="1" x14ac:dyDescent="0.35">
      <c r="A35" s="40"/>
      <c r="B35" s="96"/>
      <c r="C35" s="36"/>
      <c r="D35" s="104"/>
      <c r="E35" s="103"/>
      <c r="F35" s="106"/>
      <c r="G35" s="103"/>
      <c r="H35" s="52"/>
      <c r="I35" s="36"/>
      <c r="J35" s="107"/>
      <c r="K35" s="105"/>
      <c r="L35" s="105"/>
      <c r="M35" s="36"/>
      <c r="N35" s="106"/>
      <c r="O35" s="36"/>
      <c r="P35" s="36"/>
      <c r="Q35" s="36"/>
      <c r="R35" s="36"/>
      <c r="S35" s="36"/>
    </row>
    <row r="36" spans="1:19" s="15" customFormat="1" x14ac:dyDescent="0.35">
      <c r="A36" s="40"/>
      <c r="B36" s="96"/>
      <c r="C36" s="36"/>
      <c r="D36" s="104"/>
      <c r="E36" s="103"/>
      <c r="F36" s="106"/>
      <c r="G36" s="103"/>
      <c r="H36" s="52"/>
      <c r="I36" s="36"/>
      <c r="J36" s="107"/>
      <c r="K36" s="105"/>
      <c r="L36" s="105"/>
      <c r="M36" s="36"/>
      <c r="N36" s="106"/>
      <c r="O36" s="36"/>
      <c r="P36" s="36"/>
      <c r="Q36" s="36"/>
      <c r="R36" s="36"/>
      <c r="S36" s="36"/>
    </row>
    <row r="37" spans="1:19" s="15" customFormat="1" x14ac:dyDescent="0.35">
      <c r="A37" s="40"/>
      <c r="B37" s="96"/>
      <c r="C37" s="36"/>
      <c r="D37" s="104"/>
      <c r="E37" s="103"/>
      <c r="F37" s="106"/>
      <c r="G37" s="103"/>
      <c r="H37" s="52"/>
      <c r="I37" s="36"/>
      <c r="J37" s="107"/>
      <c r="K37" s="105"/>
      <c r="L37" s="105"/>
      <c r="M37" s="36"/>
      <c r="N37" s="106"/>
      <c r="O37" s="36"/>
      <c r="P37" s="36"/>
      <c r="Q37" s="36"/>
      <c r="R37" s="36"/>
      <c r="S37" s="36"/>
    </row>
    <row r="38" spans="1:19" s="15" customFormat="1" x14ac:dyDescent="0.35">
      <c r="A38" s="40"/>
      <c r="B38" s="96"/>
      <c r="C38" s="36"/>
      <c r="D38" s="104"/>
      <c r="E38" s="103"/>
      <c r="F38" s="106"/>
      <c r="G38" s="103"/>
      <c r="H38" s="52"/>
      <c r="I38" s="36"/>
      <c r="J38" s="107"/>
      <c r="K38" s="105"/>
      <c r="L38" s="105"/>
      <c r="M38" s="36"/>
      <c r="N38" s="106"/>
      <c r="O38" s="36"/>
      <c r="P38" s="36"/>
      <c r="Q38" s="36"/>
      <c r="R38" s="36"/>
      <c r="S38" s="36"/>
    </row>
    <row r="39" spans="1:19" s="15" customFormat="1" x14ac:dyDescent="0.35">
      <c r="A39" s="40"/>
      <c r="B39" s="96"/>
      <c r="C39" s="36"/>
      <c r="D39" s="104"/>
      <c r="E39" s="103"/>
      <c r="F39" s="106"/>
      <c r="G39" s="103"/>
      <c r="H39" s="52"/>
      <c r="I39" s="36"/>
      <c r="J39" s="107"/>
      <c r="K39" s="105"/>
      <c r="L39" s="105"/>
      <c r="M39" s="36"/>
      <c r="N39" s="106"/>
      <c r="O39" s="36"/>
      <c r="P39" s="36"/>
      <c r="Q39" s="36"/>
      <c r="R39" s="36"/>
      <c r="S39" s="36"/>
    </row>
    <row r="40" spans="1:19" s="15" customFormat="1" x14ac:dyDescent="0.35">
      <c r="A40" s="40"/>
      <c r="B40" s="96"/>
      <c r="C40" s="36"/>
      <c r="D40" s="104"/>
      <c r="E40" s="103"/>
      <c r="F40" s="106"/>
      <c r="G40" s="103"/>
      <c r="H40" s="52"/>
      <c r="I40" s="36"/>
      <c r="J40" s="107"/>
      <c r="K40" s="105"/>
      <c r="L40" s="105"/>
      <c r="M40" s="36"/>
      <c r="N40" s="106"/>
      <c r="O40" s="36"/>
      <c r="P40" s="36"/>
      <c r="Q40" s="36"/>
      <c r="R40" s="36"/>
      <c r="S40" s="36"/>
    </row>
    <row r="41" spans="1:19" s="15" customFormat="1" x14ac:dyDescent="0.35">
      <c r="A41" s="40"/>
      <c r="B41" s="96"/>
      <c r="C41" s="36"/>
      <c r="D41" s="104"/>
      <c r="E41" s="103"/>
      <c r="F41" s="106"/>
      <c r="G41" s="103"/>
      <c r="H41" s="52"/>
      <c r="I41" s="36"/>
      <c r="J41" s="107"/>
      <c r="K41" s="105"/>
      <c r="L41" s="105"/>
      <c r="M41" s="36"/>
      <c r="N41" s="106"/>
      <c r="O41" s="36"/>
      <c r="P41" s="36"/>
      <c r="Q41" s="36"/>
      <c r="R41" s="36"/>
      <c r="S41" s="36"/>
    </row>
    <row r="42" spans="1:19" s="15" customFormat="1" x14ac:dyDescent="0.35">
      <c r="A42" s="40"/>
      <c r="B42" s="96"/>
      <c r="C42" s="36"/>
      <c r="D42" s="104"/>
      <c r="E42" s="103"/>
      <c r="F42" s="106"/>
      <c r="G42" s="103"/>
      <c r="H42" s="52"/>
      <c r="I42" s="36"/>
      <c r="J42" s="107"/>
      <c r="K42" s="105"/>
      <c r="L42" s="105"/>
      <c r="M42" s="36"/>
      <c r="N42" s="106"/>
      <c r="O42" s="36"/>
      <c r="P42" s="36"/>
      <c r="Q42" s="36"/>
      <c r="R42" s="36"/>
      <c r="S42" s="36"/>
    </row>
    <row r="43" spans="1:19" s="15" customFormat="1" x14ac:dyDescent="0.35">
      <c r="A43" s="40"/>
      <c r="B43" s="96"/>
      <c r="C43" s="36"/>
      <c r="D43" s="104"/>
      <c r="E43" s="103"/>
      <c r="F43" s="106"/>
      <c r="G43" s="103"/>
      <c r="H43" s="52"/>
      <c r="I43" s="36"/>
      <c r="J43" s="107"/>
      <c r="K43" s="105"/>
      <c r="L43" s="105"/>
      <c r="M43" s="36"/>
      <c r="N43" s="106"/>
      <c r="O43" s="36"/>
      <c r="P43" s="36"/>
      <c r="Q43" s="36"/>
      <c r="R43" s="36"/>
      <c r="S43" s="36"/>
    </row>
    <row r="44" spans="1:19" s="15" customFormat="1" x14ac:dyDescent="0.35">
      <c r="A44" s="40"/>
      <c r="B44" s="96"/>
      <c r="C44" s="36"/>
      <c r="D44" s="104"/>
      <c r="E44" s="103"/>
      <c r="F44" s="106"/>
      <c r="G44" s="103"/>
      <c r="H44" s="52"/>
      <c r="I44" s="36"/>
      <c r="J44" s="107"/>
      <c r="K44" s="105"/>
      <c r="L44" s="105"/>
      <c r="M44" s="36"/>
      <c r="N44" s="106"/>
      <c r="O44" s="36"/>
      <c r="P44" s="36"/>
      <c r="Q44" s="36"/>
      <c r="R44" s="36"/>
      <c r="S44" s="36"/>
    </row>
    <row r="45" spans="1:19" s="15" customFormat="1" x14ac:dyDescent="0.35">
      <c r="A45" s="84"/>
      <c r="B45" s="97"/>
      <c r="C45" s="109"/>
      <c r="D45" s="110"/>
      <c r="E45" s="111"/>
      <c r="F45" s="111"/>
      <c r="G45" s="111"/>
      <c r="H45" s="52"/>
      <c r="I45" s="36"/>
      <c r="J45" s="103"/>
      <c r="K45" s="105"/>
      <c r="L45" s="105"/>
      <c r="M45" s="83"/>
      <c r="N45" s="103"/>
      <c r="O45" s="36"/>
      <c r="P45" s="36"/>
      <c r="Q45" s="36"/>
      <c r="R45" s="36"/>
      <c r="S45" s="36"/>
    </row>
    <row r="46" spans="1:19" s="15" customFormat="1" x14ac:dyDescent="0.35">
      <c r="A46" s="84"/>
      <c r="B46" s="98"/>
      <c r="C46" s="109"/>
      <c r="D46" s="110"/>
      <c r="E46" s="111"/>
      <c r="F46" s="111"/>
      <c r="G46" s="111"/>
      <c r="H46" s="52"/>
      <c r="I46" s="108"/>
      <c r="J46" s="83"/>
      <c r="K46" s="83"/>
      <c r="L46" s="83"/>
      <c r="M46" s="83"/>
      <c r="N46" s="103"/>
      <c r="O46" s="52"/>
      <c r="P46" s="36"/>
      <c r="Q46" s="36"/>
      <c r="R46" s="36"/>
      <c r="S46" s="36"/>
    </row>
    <row r="47" spans="1:19" s="15" customFormat="1" ht="41.25" customHeight="1" x14ac:dyDescent="0.35">
      <c r="A47" s="40"/>
      <c r="B47" s="96"/>
      <c r="C47" s="36"/>
      <c r="D47" s="104"/>
      <c r="E47" s="103"/>
      <c r="F47" s="103"/>
      <c r="G47" s="104"/>
      <c r="H47" s="52"/>
      <c r="I47" s="36"/>
      <c r="J47" s="107"/>
      <c r="K47" s="105"/>
      <c r="L47" s="105"/>
      <c r="M47" s="36"/>
      <c r="N47" s="106"/>
      <c r="O47" s="36"/>
      <c r="P47" s="36"/>
      <c r="Q47" s="36"/>
      <c r="R47" s="36"/>
      <c r="S47" s="36"/>
    </row>
    <row r="48" spans="1:19" s="15" customFormat="1" x14ac:dyDescent="0.35">
      <c r="A48" s="40"/>
      <c r="B48" s="96"/>
      <c r="C48" s="36"/>
      <c r="D48" s="104"/>
      <c r="E48" s="103"/>
      <c r="F48" s="103"/>
      <c r="G48" s="104"/>
      <c r="H48" s="52"/>
      <c r="I48" s="36"/>
      <c r="J48" s="107"/>
      <c r="K48" s="105"/>
      <c r="L48" s="105"/>
      <c r="M48" s="36"/>
      <c r="N48" s="106"/>
      <c r="O48" s="36"/>
      <c r="P48" s="36"/>
      <c r="Q48" s="36"/>
      <c r="R48" s="36"/>
      <c r="S48" s="36"/>
    </row>
    <row r="49" spans="1:19" s="15" customFormat="1" x14ac:dyDescent="0.35">
      <c r="A49" s="40"/>
      <c r="B49" s="96"/>
      <c r="C49" s="36"/>
      <c r="D49" s="104"/>
      <c r="E49" s="103"/>
      <c r="F49" s="103"/>
      <c r="G49" s="104"/>
      <c r="H49" s="52"/>
      <c r="I49" s="36"/>
      <c r="J49" s="107"/>
      <c r="K49" s="105"/>
      <c r="L49" s="105"/>
      <c r="M49" s="36"/>
      <c r="N49" s="106"/>
      <c r="O49" s="36"/>
      <c r="P49" s="36"/>
      <c r="Q49" s="36"/>
      <c r="R49" s="36"/>
      <c r="S49" s="36"/>
    </row>
    <row r="50" spans="1:19" s="15" customFormat="1" x14ac:dyDescent="0.35">
      <c r="A50" s="40"/>
      <c r="B50" s="96"/>
      <c r="C50" s="36"/>
      <c r="D50" s="104"/>
      <c r="E50" s="103"/>
      <c r="F50" s="103"/>
      <c r="G50" s="104"/>
      <c r="H50" s="52"/>
      <c r="I50" s="36"/>
      <c r="J50" s="107"/>
      <c r="K50" s="105"/>
      <c r="L50" s="105"/>
      <c r="M50" s="36"/>
      <c r="N50" s="106"/>
      <c r="O50" s="36"/>
      <c r="P50" s="36"/>
      <c r="Q50" s="36"/>
      <c r="R50" s="36"/>
      <c r="S50" s="36"/>
    </row>
    <row r="51" spans="1:19" s="15" customFormat="1" x14ac:dyDescent="0.35">
      <c r="A51" s="40"/>
      <c r="B51" s="96"/>
      <c r="C51" s="36"/>
      <c r="D51" s="104"/>
      <c r="E51" s="103"/>
      <c r="F51" s="103"/>
      <c r="G51" s="104"/>
      <c r="H51" s="52"/>
      <c r="I51" s="36"/>
      <c r="J51" s="107"/>
      <c r="K51" s="105"/>
      <c r="L51" s="105"/>
      <c r="M51" s="36"/>
      <c r="N51" s="106"/>
      <c r="O51" s="36"/>
      <c r="P51" s="36"/>
      <c r="Q51" s="36"/>
      <c r="R51" s="36"/>
      <c r="S51" s="36"/>
    </row>
    <row r="52" spans="1:19" s="15" customFormat="1" x14ac:dyDescent="0.35">
      <c r="A52" s="40"/>
      <c r="B52" s="96"/>
      <c r="C52" s="36"/>
      <c r="D52" s="104"/>
      <c r="E52" s="103"/>
      <c r="F52" s="103"/>
      <c r="G52" s="104"/>
      <c r="H52" s="52"/>
      <c r="I52" s="36"/>
      <c r="J52" s="107"/>
      <c r="K52" s="105"/>
      <c r="L52" s="105"/>
      <c r="M52" s="36"/>
      <c r="N52" s="106"/>
      <c r="O52" s="36"/>
      <c r="P52" s="36"/>
      <c r="Q52" s="36"/>
      <c r="R52" s="36"/>
      <c r="S52" s="36"/>
    </row>
    <row r="53" spans="1:19" s="69" customFormat="1" x14ac:dyDescent="0.35">
      <c r="A53" s="84"/>
      <c r="B53" s="97"/>
      <c r="C53" s="109"/>
      <c r="D53" s="110"/>
      <c r="E53" s="111"/>
      <c r="F53" s="111"/>
      <c r="G53" s="111"/>
      <c r="H53" s="52"/>
      <c r="I53" s="108"/>
      <c r="J53" s="83"/>
      <c r="K53" s="83"/>
      <c r="L53" s="83"/>
      <c r="M53" s="83"/>
      <c r="N53" s="103"/>
      <c r="O53" s="52"/>
      <c r="P53" s="52"/>
      <c r="Q53" s="52"/>
      <c r="R53" s="52"/>
      <c r="S53" s="52"/>
    </row>
    <row r="54" spans="1:19" s="15" customFormat="1" x14ac:dyDescent="0.35">
      <c r="A54" s="40"/>
      <c r="B54" s="96"/>
      <c r="C54" s="83"/>
      <c r="D54" s="104"/>
      <c r="E54" s="103"/>
      <c r="F54" s="106"/>
      <c r="G54" s="103"/>
      <c r="H54" s="52"/>
      <c r="I54" s="36"/>
      <c r="J54" s="107"/>
      <c r="K54" s="105"/>
      <c r="L54" s="105"/>
      <c r="M54" s="36"/>
      <c r="N54" s="106"/>
      <c r="O54" s="36"/>
      <c r="P54" s="36"/>
      <c r="Q54" s="36"/>
      <c r="R54" s="36"/>
      <c r="S54" s="36"/>
    </row>
    <row r="55" spans="1:19" s="15" customFormat="1" x14ac:dyDescent="0.35">
      <c r="A55" s="40"/>
      <c r="B55" s="96"/>
      <c r="C55" s="83"/>
      <c r="D55" s="104"/>
      <c r="E55" s="103"/>
      <c r="F55" s="106"/>
      <c r="G55" s="103"/>
      <c r="H55" s="52"/>
      <c r="I55" s="36"/>
      <c r="J55" s="36"/>
      <c r="K55" s="105"/>
      <c r="L55" s="105"/>
      <c r="M55" s="36"/>
      <c r="N55" s="106"/>
      <c r="O55" s="36"/>
      <c r="P55" s="36"/>
      <c r="Q55" s="36"/>
      <c r="R55" s="36"/>
      <c r="S55" s="36"/>
    </row>
    <row r="56" spans="1:19" s="15" customFormat="1" x14ac:dyDescent="0.35">
      <c r="A56" s="40"/>
      <c r="B56" s="96"/>
      <c r="C56" s="83"/>
      <c r="D56" s="104"/>
      <c r="E56" s="103"/>
      <c r="F56" s="106"/>
      <c r="G56" s="103"/>
      <c r="H56" s="52"/>
      <c r="I56" s="36"/>
      <c r="J56" s="36"/>
      <c r="K56" s="105"/>
      <c r="L56" s="105"/>
      <c r="M56" s="36"/>
      <c r="N56" s="103"/>
      <c r="O56" s="36"/>
      <c r="P56" s="36"/>
      <c r="Q56" s="36"/>
      <c r="R56" s="36"/>
      <c r="S56" s="36"/>
    </row>
    <row r="57" spans="1:19" s="15" customFormat="1" x14ac:dyDescent="0.35">
      <c r="A57" s="40"/>
      <c r="B57" s="96"/>
      <c r="C57" s="36"/>
      <c r="D57" s="104"/>
      <c r="E57" s="103"/>
      <c r="F57" s="106"/>
      <c r="G57" s="103"/>
      <c r="H57" s="52"/>
      <c r="I57" s="36"/>
      <c r="J57" s="107"/>
      <c r="K57" s="105"/>
      <c r="L57" s="105"/>
      <c r="M57" s="36"/>
      <c r="N57" s="106"/>
      <c r="O57" s="36"/>
      <c r="P57" s="36"/>
      <c r="Q57" s="36"/>
      <c r="R57" s="36"/>
      <c r="S57" s="36"/>
    </row>
    <row r="58" spans="1:19" s="15" customFormat="1" x14ac:dyDescent="0.35">
      <c r="A58" s="40"/>
      <c r="B58" s="96"/>
      <c r="C58" s="36"/>
      <c r="D58" s="104"/>
      <c r="E58" s="103"/>
      <c r="F58" s="106"/>
      <c r="G58" s="103"/>
      <c r="H58" s="52"/>
      <c r="I58" s="36"/>
      <c r="J58" s="107"/>
      <c r="K58" s="105"/>
      <c r="L58" s="105"/>
      <c r="M58" s="36"/>
      <c r="N58" s="106"/>
      <c r="O58" s="36"/>
      <c r="P58" s="36"/>
      <c r="Q58" s="36"/>
      <c r="R58" s="36"/>
      <c r="S58" s="36"/>
    </row>
    <row r="59" spans="1:19" s="15" customFormat="1" x14ac:dyDescent="0.35">
      <c r="A59" s="40"/>
      <c r="B59" s="96"/>
      <c r="C59" s="83"/>
      <c r="D59" s="104"/>
      <c r="E59" s="103"/>
      <c r="F59" s="106"/>
      <c r="G59" s="103"/>
      <c r="H59" s="52"/>
      <c r="I59" s="36"/>
      <c r="J59" s="107"/>
      <c r="K59" s="105"/>
      <c r="L59" s="105"/>
      <c r="M59" s="36"/>
      <c r="N59" s="106"/>
      <c r="O59" s="36"/>
      <c r="P59" s="36"/>
      <c r="Q59" s="36"/>
      <c r="R59" s="36"/>
      <c r="S59" s="36"/>
    </row>
    <row r="60" spans="1:19" s="15" customFormat="1" x14ac:dyDescent="0.35">
      <c r="A60" s="40"/>
      <c r="B60" s="96"/>
      <c r="C60" s="83"/>
      <c r="D60" s="104"/>
      <c r="E60" s="103"/>
      <c r="F60" s="106"/>
      <c r="G60" s="103"/>
      <c r="H60" s="52"/>
      <c r="I60" s="36"/>
      <c r="J60" s="36"/>
      <c r="K60" s="105"/>
      <c r="L60" s="105"/>
      <c r="M60" s="36"/>
      <c r="N60" s="106"/>
      <c r="O60" s="36"/>
      <c r="P60" s="36"/>
      <c r="Q60" s="36"/>
      <c r="R60" s="36"/>
      <c r="S60" s="36"/>
    </row>
    <row r="61" spans="1:19" s="15" customFormat="1" x14ac:dyDescent="0.35">
      <c r="A61" s="40"/>
      <c r="B61" s="96"/>
      <c r="C61" s="83"/>
      <c r="D61" s="104"/>
      <c r="E61" s="103"/>
      <c r="F61" s="106"/>
      <c r="G61" s="103"/>
      <c r="H61" s="52"/>
      <c r="I61" s="36"/>
      <c r="J61" s="36"/>
      <c r="K61" s="105"/>
      <c r="L61" s="105"/>
      <c r="M61" s="83"/>
      <c r="N61" s="106"/>
      <c r="O61" s="36"/>
      <c r="P61" s="36"/>
      <c r="Q61" s="36"/>
      <c r="R61" s="36"/>
      <c r="S61" s="36"/>
    </row>
    <row r="62" spans="1:19" s="15" customFormat="1" x14ac:dyDescent="0.35">
      <c r="A62" s="40"/>
      <c r="B62" s="96"/>
      <c r="C62" s="83"/>
      <c r="D62" s="104"/>
      <c r="E62" s="103"/>
      <c r="F62" s="106"/>
      <c r="G62" s="103"/>
      <c r="H62" s="52"/>
      <c r="I62" s="36"/>
      <c r="J62" s="36"/>
      <c r="K62" s="105"/>
      <c r="L62" s="105"/>
      <c r="M62" s="83"/>
      <c r="N62" s="106"/>
      <c r="O62" s="36"/>
      <c r="P62" s="36"/>
      <c r="Q62" s="36"/>
      <c r="R62" s="36"/>
      <c r="S62" s="36"/>
    </row>
    <row r="63" spans="1:19" s="15" customFormat="1" x14ac:dyDescent="0.35">
      <c r="A63" s="40"/>
      <c r="B63" s="96"/>
      <c r="C63" s="83"/>
      <c r="D63" s="104"/>
      <c r="E63" s="103"/>
      <c r="F63" s="106"/>
      <c r="G63" s="103"/>
      <c r="H63" s="52"/>
      <c r="I63" s="36"/>
      <c r="J63" s="107"/>
      <c r="K63" s="105"/>
      <c r="L63" s="105"/>
      <c r="M63" s="83"/>
      <c r="N63" s="106"/>
      <c r="O63" s="36"/>
      <c r="P63" s="36"/>
      <c r="Q63" s="36"/>
      <c r="R63" s="36"/>
      <c r="S63" s="36"/>
    </row>
    <row r="64" spans="1:19" s="69" customFormat="1" x14ac:dyDescent="0.35">
      <c r="A64" s="84"/>
      <c r="B64" s="97"/>
      <c r="C64" s="109"/>
      <c r="D64" s="110"/>
      <c r="E64" s="111"/>
      <c r="F64" s="111"/>
      <c r="G64" s="111"/>
      <c r="H64" s="52"/>
      <c r="I64" s="108"/>
      <c r="J64" s="83"/>
      <c r="K64" s="83"/>
      <c r="L64" s="83"/>
      <c r="M64" s="83"/>
      <c r="N64" s="103"/>
      <c r="O64" s="52"/>
      <c r="P64" s="52"/>
      <c r="Q64" s="52"/>
      <c r="R64" s="52"/>
      <c r="S64" s="52"/>
    </row>
    <row r="65" spans="1:19" s="15" customFormat="1" x14ac:dyDescent="0.35">
      <c r="A65" s="42"/>
      <c r="B65" s="96"/>
      <c r="C65" s="83"/>
      <c r="D65" s="104"/>
      <c r="E65" s="103"/>
      <c r="F65" s="106"/>
      <c r="G65" s="103"/>
      <c r="H65" s="52"/>
      <c r="I65" s="36"/>
      <c r="J65" s="107"/>
      <c r="K65" s="105"/>
      <c r="L65" s="105"/>
      <c r="M65" s="83"/>
      <c r="N65" s="106"/>
      <c r="O65" s="36"/>
      <c r="P65" s="36"/>
      <c r="Q65" s="36"/>
      <c r="R65" s="36"/>
      <c r="S65" s="36"/>
    </row>
    <row r="66" spans="1:19" s="15" customFormat="1" x14ac:dyDescent="0.35">
      <c r="A66" s="42"/>
      <c r="B66" s="96"/>
      <c r="C66" s="83"/>
      <c r="D66" s="104"/>
      <c r="E66" s="103"/>
      <c r="F66" s="106"/>
      <c r="G66" s="103"/>
      <c r="H66" s="52"/>
      <c r="I66" s="36"/>
      <c r="J66" s="107"/>
      <c r="K66" s="105"/>
      <c r="L66" s="105"/>
      <c r="M66" s="83"/>
      <c r="N66" s="106"/>
      <c r="O66" s="36"/>
      <c r="P66" s="36"/>
      <c r="Q66" s="36"/>
      <c r="R66" s="36"/>
      <c r="S66" s="36"/>
    </row>
    <row r="67" spans="1:19" s="15" customFormat="1" x14ac:dyDescent="0.35">
      <c r="A67" s="42"/>
      <c r="B67" s="96"/>
      <c r="C67" s="83"/>
      <c r="D67" s="104"/>
      <c r="E67" s="103"/>
      <c r="F67" s="106"/>
      <c r="G67" s="103"/>
      <c r="H67" s="52"/>
      <c r="I67" s="36"/>
      <c r="J67" s="107"/>
      <c r="K67" s="105"/>
      <c r="L67" s="105"/>
      <c r="M67" s="83"/>
      <c r="N67" s="106"/>
      <c r="O67" s="36"/>
      <c r="P67" s="36"/>
      <c r="Q67" s="36"/>
      <c r="R67" s="36"/>
      <c r="S67" s="36"/>
    </row>
    <row r="68" spans="1:19" s="15" customFormat="1" x14ac:dyDescent="0.35">
      <c r="A68" s="42"/>
      <c r="B68" s="96"/>
      <c r="C68" s="83"/>
      <c r="D68" s="104"/>
      <c r="E68" s="103"/>
      <c r="F68" s="106"/>
      <c r="G68" s="103"/>
      <c r="H68" s="52"/>
      <c r="I68" s="36"/>
      <c r="J68" s="107"/>
      <c r="K68" s="105"/>
      <c r="L68" s="105"/>
      <c r="M68" s="83"/>
      <c r="N68" s="106"/>
      <c r="O68" s="36"/>
      <c r="P68" s="36"/>
      <c r="Q68" s="36"/>
      <c r="R68" s="36"/>
      <c r="S68" s="36"/>
    </row>
    <row r="69" spans="1:19" s="15" customFormat="1" x14ac:dyDescent="0.35">
      <c r="A69" s="42"/>
      <c r="B69" s="96"/>
      <c r="C69" s="83"/>
      <c r="D69" s="104"/>
      <c r="E69" s="103"/>
      <c r="F69" s="106"/>
      <c r="G69" s="103"/>
      <c r="H69" s="52"/>
      <c r="I69" s="103"/>
      <c r="J69" s="103"/>
      <c r="K69" s="105"/>
      <c r="L69" s="105"/>
      <c r="M69" s="83"/>
      <c r="N69" s="106"/>
      <c r="O69" s="36"/>
      <c r="P69" s="36"/>
      <c r="Q69" s="36"/>
      <c r="R69" s="36"/>
      <c r="S69" s="36"/>
    </row>
    <row r="70" spans="1:19" s="15" customFormat="1" x14ac:dyDescent="0.35">
      <c r="A70" s="42"/>
      <c r="B70" s="96"/>
      <c r="C70" s="83"/>
      <c r="D70" s="104"/>
      <c r="E70" s="103"/>
      <c r="F70" s="106"/>
      <c r="G70" s="103"/>
      <c r="H70" s="52"/>
      <c r="I70" s="103"/>
      <c r="J70" s="103"/>
      <c r="K70" s="105"/>
      <c r="L70" s="105"/>
      <c r="M70" s="83"/>
      <c r="N70" s="106"/>
      <c r="O70" s="36"/>
      <c r="P70" s="36"/>
      <c r="Q70" s="36"/>
      <c r="R70" s="36"/>
      <c r="S70" s="36"/>
    </row>
    <row r="71" spans="1:19" s="15" customFormat="1" x14ac:dyDescent="0.35">
      <c r="A71" s="42"/>
      <c r="B71" s="96"/>
      <c r="C71" s="83"/>
      <c r="D71" s="104"/>
      <c r="E71" s="103"/>
      <c r="F71" s="106"/>
      <c r="G71" s="103"/>
      <c r="H71" s="52"/>
      <c r="I71" s="107"/>
      <c r="J71" s="103"/>
      <c r="K71" s="105"/>
      <c r="L71" s="105"/>
      <c r="M71" s="36"/>
      <c r="N71" s="106"/>
      <c r="O71" s="36"/>
      <c r="P71" s="36"/>
      <c r="Q71" s="36"/>
      <c r="R71" s="36"/>
      <c r="S71" s="36"/>
    </row>
    <row r="72" spans="1:19" s="15" customFormat="1" x14ac:dyDescent="0.35">
      <c r="A72" s="42"/>
      <c r="B72" s="96"/>
      <c r="C72" s="83"/>
      <c r="D72" s="104"/>
      <c r="E72" s="103"/>
      <c r="F72" s="106"/>
      <c r="G72" s="103"/>
      <c r="H72" s="52"/>
      <c r="I72" s="107"/>
      <c r="J72" s="103"/>
      <c r="K72" s="105"/>
      <c r="L72" s="105"/>
      <c r="M72" s="36"/>
      <c r="N72" s="106"/>
      <c r="O72" s="36"/>
      <c r="P72" s="36"/>
      <c r="Q72" s="36"/>
      <c r="R72" s="36"/>
      <c r="S72" s="36"/>
    </row>
    <row r="73" spans="1:19" s="15" customFormat="1" x14ac:dyDescent="0.35">
      <c r="A73" s="42"/>
      <c r="B73" s="96"/>
      <c r="C73" s="83"/>
      <c r="D73" s="104"/>
      <c r="E73" s="103"/>
      <c r="F73" s="106"/>
      <c r="G73" s="103"/>
      <c r="H73" s="52"/>
      <c r="I73" s="107"/>
      <c r="J73" s="36"/>
      <c r="K73" s="105"/>
      <c r="L73" s="105"/>
      <c r="M73" s="36"/>
      <c r="N73" s="106"/>
      <c r="O73" s="36"/>
      <c r="P73" s="36"/>
      <c r="Q73" s="36"/>
      <c r="R73" s="36"/>
      <c r="S73" s="36"/>
    </row>
    <row r="74" spans="1:19" s="15" customFormat="1" x14ac:dyDescent="0.35">
      <c r="A74" s="42"/>
      <c r="B74" s="96"/>
      <c r="C74" s="36"/>
      <c r="D74" s="104"/>
      <c r="E74" s="103"/>
      <c r="F74" s="106"/>
      <c r="G74" s="103"/>
      <c r="H74" s="52"/>
      <c r="I74" s="107"/>
      <c r="J74" s="36"/>
      <c r="K74" s="105"/>
      <c r="L74" s="105"/>
      <c r="M74" s="36"/>
      <c r="N74" s="106"/>
      <c r="O74" s="36"/>
      <c r="P74" s="36"/>
      <c r="Q74" s="36"/>
      <c r="R74" s="36"/>
      <c r="S74" s="36"/>
    </row>
    <row r="75" spans="1:19" s="15" customFormat="1" x14ac:dyDescent="0.35">
      <c r="A75" s="42"/>
      <c r="B75" s="96"/>
      <c r="C75" s="36"/>
      <c r="D75" s="104"/>
      <c r="E75" s="103"/>
      <c r="F75" s="106"/>
      <c r="G75" s="103"/>
      <c r="H75" s="52"/>
      <c r="I75" s="107"/>
      <c r="J75" s="36"/>
      <c r="K75" s="105"/>
      <c r="L75" s="105"/>
      <c r="M75" s="36"/>
      <c r="N75" s="106"/>
      <c r="O75" s="36"/>
      <c r="P75" s="36"/>
      <c r="Q75" s="36"/>
      <c r="R75" s="36"/>
      <c r="S75" s="36"/>
    </row>
    <row r="76" spans="1:19" s="29" customFormat="1" x14ac:dyDescent="0.35">
      <c r="A76" s="42"/>
      <c r="B76" s="96"/>
      <c r="C76" s="36"/>
      <c r="D76" s="104"/>
      <c r="E76" s="103"/>
      <c r="F76" s="106"/>
      <c r="G76" s="103"/>
      <c r="H76" s="52"/>
      <c r="I76" s="36"/>
      <c r="J76" s="36"/>
      <c r="K76" s="36"/>
      <c r="L76" s="36"/>
      <c r="M76" s="36"/>
      <c r="N76" s="36"/>
      <c r="O76" s="36"/>
      <c r="P76" s="41"/>
      <c r="Q76" s="41"/>
      <c r="R76" s="41"/>
      <c r="S76" s="41"/>
    </row>
    <row r="77" spans="1:19" s="69" customFormat="1" x14ac:dyDescent="0.35">
      <c r="A77" s="84"/>
      <c r="B77" s="97"/>
      <c r="C77" s="109"/>
      <c r="D77" s="110"/>
      <c r="E77" s="111"/>
      <c r="F77" s="111"/>
      <c r="G77" s="111"/>
      <c r="H77" s="52"/>
      <c r="I77" s="108"/>
      <c r="J77" s="83"/>
      <c r="K77" s="83"/>
      <c r="L77" s="83"/>
      <c r="M77" s="83"/>
      <c r="N77" s="103"/>
      <c r="O77" s="52"/>
      <c r="P77" s="52"/>
      <c r="Q77" s="52"/>
      <c r="R77" s="52"/>
      <c r="S77" s="52"/>
    </row>
    <row r="78" spans="1:19" s="15" customFormat="1" x14ac:dyDescent="0.35">
      <c r="A78" s="31"/>
      <c r="B78" s="99"/>
      <c r="C78" s="36"/>
      <c r="D78" s="36"/>
      <c r="E78" s="103"/>
      <c r="F78" s="106"/>
      <c r="G78" s="103"/>
      <c r="H78" s="52"/>
      <c r="I78" s="36"/>
      <c r="J78" s="36"/>
      <c r="K78" s="36"/>
      <c r="L78" s="36"/>
      <c r="M78" s="36"/>
      <c r="N78" s="36"/>
      <c r="O78" s="36"/>
      <c r="P78" s="36"/>
      <c r="Q78" s="36"/>
      <c r="R78" s="36"/>
      <c r="S78" s="36"/>
    </row>
    <row r="79" spans="1:19" s="15" customFormat="1" x14ac:dyDescent="0.35">
      <c r="A79" s="31"/>
      <c r="B79" s="99"/>
      <c r="C79" s="36"/>
      <c r="D79" s="36"/>
      <c r="E79" s="103"/>
      <c r="F79" s="106"/>
      <c r="G79" s="103"/>
      <c r="H79" s="52"/>
      <c r="I79" s="36"/>
      <c r="J79" s="36"/>
      <c r="K79" s="36"/>
      <c r="L79" s="36"/>
      <c r="M79" s="36"/>
      <c r="N79" s="36"/>
      <c r="O79" s="36"/>
      <c r="P79" s="36"/>
      <c r="Q79" s="36"/>
      <c r="R79" s="36"/>
      <c r="S79" s="36"/>
    </row>
    <row r="80" spans="1:19" s="15" customFormat="1" x14ac:dyDescent="0.35">
      <c r="A80" s="31"/>
      <c r="B80" s="99"/>
      <c r="C80" s="36"/>
      <c r="D80" s="36"/>
      <c r="E80" s="103"/>
      <c r="F80" s="106"/>
      <c r="G80" s="103"/>
      <c r="H80" s="52"/>
      <c r="I80" s="36"/>
      <c r="J80" s="36"/>
      <c r="K80" s="36"/>
      <c r="L80" s="36"/>
      <c r="M80" s="36"/>
      <c r="N80" s="36"/>
      <c r="O80" s="36"/>
      <c r="P80" s="36"/>
      <c r="Q80" s="36"/>
      <c r="R80" s="36"/>
      <c r="S80" s="36"/>
    </row>
    <row r="81" spans="1:19" s="15" customFormat="1" x14ac:dyDescent="0.35">
      <c r="A81" s="31"/>
      <c r="B81" s="99"/>
      <c r="C81" s="36"/>
      <c r="D81" s="36"/>
      <c r="E81" s="103"/>
      <c r="F81" s="106"/>
      <c r="G81" s="103"/>
      <c r="H81" s="52"/>
      <c r="I81" s="36"/>
      <c r="J81" s="36"/>
      <c r="K81" s="36"/>
      <c r="L81" s="36"/>
      <c r="M81" s="36"/>
      <c r="N81" s="36"/>
      <c r="O81" s="36"/>
      <c r="P81" s="36"/>
      <c r="Q81" s="36"/>
      <c r="R81" s="36"/>
      <c r="S81" s="36"/>
    </row>
    <row r="82" spans="1:19" s="69" customFormat="1" x14ac:dyDescent="0.35">
      <c r="A82" s="84"/>
      <c r="B82" s="97"/>
      <c r="C82" s="109"/>
      <c r="D82" s="110"/>
      <c r="E82" s="111"/>
      <c r="F82" s="111"/>
      <c r="G82" s="111"/>
      <c r="H82" s="52"/>
      <c r="I82" s="108"/>
      <c r="J82" s="83"/>
      <c r="K82" s="83"/>
      <c r="L82" s="83"/>
      <c r="M82" s="83"/>
      <c r="N82" s="103"/>
      <c r="O82" s="52"/>
      <c r="P82" s="52"/>
      <c r="Q82" s="52"/>
      <c r="R82" s="52"/>
      <c r="S82" s="52"/>
    </row>
    <row r="83" spans="1:19" s="15" customFormat="1" x14ac:dyDescent="0.35">
      <c r="A83" s="31"/>
      <c r="B83" s="99"/>
      <c r="C83" s="36"/>
      <c r="D83" s="36"/>
      <c r="E83" s="103"/>
      <c r="F83" s="106"/>
      <c r="G83" s="103"/>
      <c r="H83" s="52"/>
      <c r="I83" s="36"/>
      <c r="J83" s="36"/>
      <c r="K83" s="36"/>
      <c r="L83" s="36"/>
      <c r="M83" s="36"/>
      <c r="N83" s="36"/>
      <c r="O83" s="36"/>
      <c r="P83" s="36"/>
      <c r="Q83" s="36"/>
      <c r="R83" s="36"/>
      <c r="S83" s="36"/>
    </row>
    <row r="84" spans="1:19" s="15" customFormat="1" x14ac:dyDescent="0.35">
      <c r="A84" s="31"/>
      <c r="B84" s="99"/>
      <c r="C84" s="36"/>
      <c r="D84" s="36"/>
      <c r="E84" s="103"/>
      <c r="F84" s="106"/>
      <c r="G84" s="103"/>
      <c r="H84" s="52"/>
      <c r="I84" s="36"/>
      <c r="J84" s="36"/>
      <c r="K84" s="36"/>
      <c r="L84" s="36"/>
      <c r="M84" s="36"/>
      <c r="N84" s="36"/>
      <c r="O84" s="36"/>
      <c r="P84" s="36"/>
      <c r="Q84" s="36"/>
      <c r="R84" s="36"/>
      <c r="S84" s="36"/>
    </row>
    <row r="85" spans="1:19" s="15" customFormat="1" x14ac:dyDescent="0.35">
      <c r="A85" s="31"/>
      <c r="B85" s="99"/>
      <c r="C85" s="36"/>
      <c r="D85" s="36"/>
      <c r="E85" s="103"/>
      <c r="F85" s="106"/>
      <c r="G85" s="103"/>
      <c r="H85" s="52"/>
      <c r="I85" s="36"/>
      <c r="J85" s="36"/>
      <c r="K85" s="36"/>
      <c r="L85" s="36"/>
      <c r="M85" s="36"/>
      <c r="N85" s="36"/>
      <c r="O85" s="36"/>
      <c r="P85" s="36"/>
      <c r="Q85" s="36"/>
      <c r="R85" s="36"/>
      <c r="S85" s="36"/>
    </row>
    <row r="86" spans="1:19" s="15" customFormat="1" x14ac:dyDescent="0.35">
      <c r="A86" s="31"/>
      <c r="B86" s="99"/>
      <c r="C86" s="36"/>
      <c r="D86" s="36"/>
      <c r="E86" s="103"/>
      <c r="F86" s="106"/>
      <c r="G86" s="103"/>
      <c r="H86" s="52"/>
      <c r="I86" s="36"/>
      <c r="J86" s="36"/>
      <c r="K86" s="36"/>
      <c r="L86" s="36"/>
      <c r="M86" s="36"/>
      <c r="N86" s="36"/>
      <c r="O86" s="36"/>
      <c r="P86" s="36"/>
      <c r="Q86" s="36"/>
      <c r="R86" s="36"/>
      <c r="S86" s="36"/>
    </row>
    <row r="87" spans="1:19" s="15" customFormat="1" x14ac:dyDescent="0.35">
      <c r="A87" s="31"/>
      <c r="B87" s="99"/>
      <c r="C87" s="36"/>
      <c r="D87" s="36"/>
      <c r="E87" s="103"/>
      <c r="F87" s="106"/>
      <c r="G87" s="103"/>
      <c r="H87" s="52"/>
      <c r="I87" s="36"/>
      <c r="J87" s="36"/>
      <c r="K87" s="36"/>
      <c r="L87" s="36"/>
      <c r="M87" s="36"/>
      <c r="N87" s="36"/>
      <c r="O87" s="36"/>
      <c r="P87" s="36"/>
      <c r="Q87" s="36"/>
      <c r="R87" s="36"/>
      <c r="S87" s="36"/>
    </row>
    <row r="88" spans="1:19" s="15" customFormat="1" x14ac:dyDescent="0.35">
      <c r="A88" s="31"/>
      <c r="B88" s="35"/>
      <c r="C88" s="100"/>
      <c r="D88" s="100"/>
      <c r="E88" s="101"/>
      <c r="F88" s="45"/>
      <c r="G88" s="101"/>
      <c r="H88" s="102"/>
      <c r="I88" s="100"/>
      <c r="J88" s="100"/>
      <c r="K88" s="100"/>
      <c r="L88" s="100"/>
      <c r="M88" s="100"/>
      <c r="N88" s="100"/>
      <c r="O88" s="36"/>
      <c r="P88" s="36"/>
      <c r="Q88" s="36"/>
      <c r="R88" s="36"/>
      <c r="S88" s="36"/>
    </row>
    <row r="89" spans="1:19" s="15" customFormat="1" x14ac:dyDescent="0.35">
      <c r="A89" s="31"/>
      <c r="B89" s="35"/>
      <c r="C89" s="32"/>
      <c r="D89" s="32"/>
      <c r="E89" s="37"/>
      <c r="F89" s="45"/>
      <c r="G89" s="37"/>
      <c r="H89" s="50"/>
      <c r="I89" s="32"/>
      <c r="J89" s="32"/>
      <c r="K89" s="32"/>
      <c r="L89" s="32"/>
      <c r="M89" s="32"/>
      <c r="N89" s="32"/>
      <c r="O89" s="36"/>
      <c r="P89" s="36"/>
      <c r="Q89" s="36"/>
      <c r="R89" s="36"/>
      <c r="S89" s="36"/>
    </row>
    <row r="90" spans="1:19" s="69" customFormat="1" x14ac:dyDescent="0.35">
      <c r="A90" s="63"/>
      <c r="B90" s="64"/>
      <c r="C90" s="64"/>
      <c r="D90" s="28"/>
      <c r="E90" s="59"/>
      <c r="F90" s="47"/>
      <c r="G90" s="47"/>
      <c r="H90" s="73"/>
      <c r="I90" s="65"/>
      <c r="J90" s="66"/>
      <c r="K90" s="66"/>
      <c r="L90" s="66"/>
      <c r="M90" s="67"/>
      <c r="N90" s="80"/>
    </row>
    <row r="91" spans="1:19" s="15" customFormat="1" x14ac:dyDescent="0.35">
      <c r="A91" s="30"/>
      <c r="B91" s="13"/>
      <c r="C91" s="14"/>
      <c r="D91" s="14"/>
      <c r="E91" s="43"/>
      <c r="F91" s="46"/>
      <c r="G91" s="38"/>
      <c r="H91" s="73"/>
      <c r="I91" s="14"/>
      <c r="J91" s="14"/>
      <c r="K91" s="14"/>
      <c r="L91" s="14"/>
      <c r="M91" s="14"/>
      <c r="N91" s="14"/>
    </row>
    <row r="92" spans="1:19" s="15" customFormat="1" x14ac:dyDescent="0.35">
      <c r="A92" s="30"/>
      <c r="B92" s="13"/>
      <c r="C92" s="14"/>
      <c r="D92" s="14"/>
      <c r="E92" s="43"/>
      <c r="F92" s="46"/>
      <c r="G92" s="38"/>
      <c r="H92" s="73"/>
      <c r="I92" s="14"/>
      <c r="J92" s="14"/>
      <c r="K92" s="14"/>
      <c r="L92" s="14"/>
      <c r="M92" s="14"/>
      <c r="N92" s="14"/>
    </row>
    <row r="93" spans="1:19" s="15" customFormat="1" x14ac:dyDescent="0.35">
      <c r="A93" s="30"/>
      <c r="B93" s="13"/>
      <c r="C93" s="14"/>
      <c r="D93" s="14"/>
      <c r="E93" s="43"/>
      <c r="F93" s="46"/>
      <c r="G93" s="38"/>
      <c r="H93" s="73"/>
      <c r="I93" s="14"/>
      <c r="J93" s="14"/>
      <c r="K93" s="14"/>
      <c r="L93" s="14"/>
      <c r="M93" s="14"/>
      <c r="N93" s="14"/>
    </row>
    <row r="94" spans="1:19" s="15" customFormat="1" x14ac:dyDescent="0.35">
      <c r="A94" s="30"/>
      <c r="B94" s="13"/>
      <c r="C94" s="14"/>
      <c r="D94" s="14"/>
      <c r="E94" s="43"/>
      <c r="F94" s="46"/>
      <c r="G94" s="38"/>
      <c r="H94" s="73"/>
      <c r="I94" s="14"/>
      <c r="J94" s="14"/>
      <c r="K94" s="14"/>
      <c r="L94" s="14"/>
      <c r="M94" s="14"/>
      <c r="N94" s="14"/>
    </row>
    <row r="95" spans="1:19" s="15" customFormat="1" x14ac:dyDescent="0.35">
      <c r="A95" s="30"/>
      <c r="B95" s="13"/>
      <c r="C95" s="14"/>
      <c r="D95" s="14"/>
      <c r="E95" s="43"/>
      <c r="F95" s="46"/>
      <c r="G95" s="38"/>
      <c r="H95" s="73"/>
      <c r="I95" s="14"/>
      <c r="J95" s="14"/>
      <c r="K95" s="14"/>
      <c r="L95" s="14"/>
      <c r="M95" s="14"/>
      <c r="N95" s="14"/>
    </row>
    <row r="96" spans="1:19" s="15" customFormat="1" x14ac:dyDescent="0.35">
      <c r="A96" s="30"/>
      <c r="B96" s="13"/>
      <c r="C96" s="14"/>
      <c r="D96" s="14"/>
      <c r="E96" s="43"/>
      <c r="F96" s="46"/>
      <c r="G96" s="38"/>
      <c r="H96" s="73"/>
      <c r="I96" s="14"/>
      <c r="J96" s="14"/>
      <c r="K96" s="14"/>
      <c r="L96" s="14"/>
      <c r="M96" s="14"/>
      <c r="N96" s="14"/>
    </row>
    <row r="97" spans="1:15" s="15" customFormat="1" x14ac:dyDescent="0.35">
      <c r="A97" s="30"/>
      <c r="B97" s="13"/>
      <c r="C97" s="14"/>
      <c r="D97" s="14"/>
      <c r="E97" s="43"/>
      <c r="F97" s="46"/>
      <c r="G97" s="38"/>
      <c r="H97" s="73"/>
      <c r="I97" s="14"/>
      <c r="J97" s="14"/>
      <c r="K97" s="14"/>
      <c r="L97" s="14"/>
      <c r="M97" s="14"/>
      <c r="N97" s="14"/>
    </row>
    <row r="98" spans="1:15" s="15" customFormat="1" x14ac:dyDescent="0.35">
      <c r="A98" s="30"/>
      <c r="B98" s="13"/>
      <c r="C98" s="14"/>
      <c r="D98" s="14"/>
      <c r="E98" s="43"/>
      <c r="F98" s="46"/>
      <c r="G98" s="38"/>
      <c r="H98" s="73"/>
      <c r="I98" s="14"/>
      <c r="J98" s="14"/>
      <c r="K98" s="14"/>
      <c r="L98" s="14"/>
      <c r="M98" s="14"/>
      <c r="N98" s="14"/>
    </row>
    <row r="99" spans="1:15" s="34" customFormat="1" x14ac:dyDescent="0.35">
      <c r="A99" s="31"/>
      <c r="B99" s="35"/>
      <c r="C99" s="32"/>
      <c r="D99" s="32"/>
      <c r="E99" s="44"/>
      <c r="F99" s="45"/>
      <c r="G99" s="38"/>
      <c r="H99" s="73"/>
      <c r="I99" s="33"/>
      <c r="J99" s="33"/>
      <c r="K99" s="33"/>
      <c r="L99" s="33"/>
      <c r="M99" s="33"/>
      <c r="N99" s="33"/>
    </row>
    <row r="100" spans="1:15" s="34" customFormat="1" x14ac:dyDescent="0.35">
      <c r="A100" s="31"/>
      <c r="B100" s="35"/>
      <c r="C100" s="32"/>
      <c r="D100" s="32"/>
      <c r="E100" s="44"/>
      <c r="F100" s="45"/>
      <c r="G100" s="61"/>
      <c r="H100" s="73"/>
      <c r="I100" s="33"/>
      <c r="J100" s="33"/>
      <c r="K100" s="33"/>
      <c r="L100" s="33"/>
      <c r="M100" s="33"/>
      <c r="N100" s="33"/>
    </row>
    <row r="101" spans="1:15" s="70" customFormat="1" x14ac:dyDescent="0.35">
      <c r="A101" s="63"/>
      <c r="B101" s="64"/>
      <c r="C101" s="64"/>
      <c r="D101" s="28"/>
      <c r="E101" s="59"/>
      <c r="F101" s="47"/>
      <c r="G101" s="47"/>
      <c r="H101" s="85"/>
      <c r="I101" s="65"/>
      <c r="J101" s="66"/>
      <c r="K101" s="66"/>
      <c r="L101" s="66"/>
      <c r="M101" s="67"/>
      <c r="N101" s="74"/>
    </row>
    <row r="102" spans="1:15" s="15" customFormat="1" x14ac:dyDescent="0.35">
      <c r="A102" s="26"/>
      <c r="B102" s="72"/>
      <c r="C102" s="72"/>
      <c r="D102" s="12"/>
      <c r="E102" s="48"/>
      <c r="F102" s="39"/>
      <c r="G102" s="23"/>
      <c r="H102" s="73"/>
      <c r="I102" s="48"/>
      <c r="J102" s="75"/>
      <c r="K102" s="75"/>
      <c r="L102" s="75"/>
      <c r="M102" s="76"/>
      <c r="N102" s="77"/>
      <c r="O102" s="78"/>
    </row>
    <row r="103" spans="1:15" s="15" customFormat="1" x14ac:dyDescent="0.35">
      <c r="A103" s="26"/>
      <c r="B103" s="72"/>
      <c r="C103" s="72"/>
      <c r="D103" s="12"/>
      <c r="E103" s="48"/>
      <c r="F103" s="39"/>
      <c r="G103" s="23"/>
      <c r="H103" s="73"/>
      <c r="I103" s="48"/>
      <c r="J103" s="75"/>
      <c r="K103" s="75"/>
      <c r="L103" s="75"/>
      <c r="M103" s="76"/>
      <c r="N103" s="77"/>
      <c r="O103" s="78"/>
    </row>
    <row r="104" spans="1:15" s="15" customFormat="1" x14ac:dyDescent="0.35">
      <c r="A104" s="26"/>
      <c r="B104" s="72"/>
      <c r="C104" s="72"/>
      <c r="D104" s="12"/>
      <c r="E104" s="48"/>
      <c r="F104" s="39"/>
      <c r="G104" s="23"/>
      <c r="H104" s="73"/>
      <c r="I104" s="48"/>
      <c r="J104" s="75"/>
      <c r="K104" s="75"/>
      <c r="L104" s="75"/>
      <c r="M104" s="76"/>
      <c r="N104" s="77"/>
      <c r="O104" s="78"/>
    </row>
    <row r="105" spans="1:15" s="15" customFormat="1" x14ac:dyDescent="0.35">
      <c r="A105" s="26"/>
      <c r="B105" s="72"/>
      <c r="C105" s="72"/>
      <c r="D105" s="12"/>
      <c r="E105" s="48"/>
      <c r="F105" s="39"/>
      <c r="G105" s="23"/>
      <c r="H105" s="73"/>
      <c r="I105" s="48"/>
      <c r="J105" s="75"/>
      <c r="K105" s="75"/>
      <c r="L105" s="75"/>
      <c r="M105" s="76"/>
      <c r="N105" s="77"/>
      <c r="O105" s="78"/>
    </row>
    <row r="106" spans="1:15" s="15" customFormat="1" ht="27.9" customHeight="1" x14ac:dyDescent="0.35">
      <c r="A106" s="26"/>
      <c r="B106" s="72"/>
      <c r="C106" s="72"/>
      <c r="D106" s="12"/>
      <c r="E106" s="48"/>
      <c r="F106" s="39"/>
      <c r="G106" s="23"/>
      <c r="H106" s="73"/>
      <c r="I106" s="48"/>
      <c r="J106" s="75"/>
      <c r="K106" s="75"/>
      <c r="L106" s="75"/>
      <c r="M106" s="79"/>
      <c r="N106" s="79"/>
      <c r="O106" s="78"/>
    </row>
    <row r="107" spans="1:15" s="15" customFormat="1" x14ac:dyDescent="0.35">
      <c r="A107" s="26"/>
      <c r="B107" s="72"/>
      <c r="C107" s="72"/>
      <c r="D107" s="12"/>
      <c r="E107" s="48"/>
      <c r="F107" s="39"/>
      <c r="G107" s="23"/>
      <c r="H107" s="73"/>
      <c r="I107" s="48"/>
      <c r="J107" s="75"/>
      <c r="K107" s="75"/>
      <c r="L107" s="75"/>
      <c r="M107" s="79"/>
      <c r="N107" s="79"/>
      <c r="O107" s="78"/>
    </row>
    <row r="108" spans="1:15" s="70" customFormat="1" x14ac:dyDescent="0.35">
      <c r="A108" s="63"/>
      <c r="B108" s="64"/>
      <c r="C108" s="64"/>
      <c r="D108" s="28"/>
      <c r="E108" s="59"/>
      <c r="F108" s="47"/>
      <c r="G108" s="47"/>
      <c r="H108" s="85"/>
      <c r="I108" s="65"/>
      <c r="J108" s="66"/>
      <c r="K108" s="66"/>
      <c r="L108" s="66"/>
      <c r="M108" s="67"/>
      <c r="N108" s="80"/>
    </row>
    <row r="109" spans="1:15" s="15" customFormat="1" x14ac:dyDescent="0.35">
      <c r="A109" s="26"/>
      <c r="B109" s="13"/>
      <c r="C109" s="13"/>
      <c r="D109" s="12"/>
      <c r="E109" s="48"/>
      <c r="F109" s="39"/>
      <c r="G109" s="38"/>
      <c r="H109" s="73"/>
      <c r="I109" s="48"/>
      <c r="J109" s="81"/>
      <c r="K109" s="79"/>
      <c r="L109" s="79"/>
      <c r="M109" s="79"/>
      <c r="N109" s="79"/>
      <c r="O109" s="78"/>
    </row>
    <row r="110" spans="1:15" s="15" customFormat="1" x14ac:dyDescent="0.35">
      <c r="A110" s="26"/>
      <c r="B110" s="13"/>
      <c r="C110" s="13"/>
      <c r="D110" s="12"/>
      <c r="E110" s="48"/>
      <c r="F110" s="39"/>
      <c r="G110" s="38"/>
      <c r="H110" s="73"/>
      <c r="I110" s="48"/>
      <c r="J110" s="81"/>
      <c r="K110" s="79"/>
      <c r="L110" s="79"/>
      <c r="M110" s="79"/>
      <c r="N110" s="79"/>
      <c r="O110" s="78"/>
    </row>
    <row r="111" spans="1:15" s="15" customFormat="1" x14ac:dyDescent="0.35">
      <c r="A111" s="26"/>
      <c r="B111" s="13"/>
      <c r="C111" s="13"/>
      <c r="D111" s="12"/>
      <c r="E111" s="48"/>
      <c r="F111" s="39"/>
      <c r="G111" s="38"/>
      <c r="H111" s="73"/>
      <c r="I111" s="48"/>
      <c r="J111" s="81"/>
      <c r="K111" s="79"/>
      <c r="L111" s="79"/>
      <c r="M111" s="79"/>
      <c r="N111" s="79"/>
      <c r="O111" s="78"/>
    </row>
    <row r="112" spans="1:15" s="15" customFormat="1" x14ac:dyDescent="0.35">
      <c r="A112" s="26"/>
      <c r="B112" s="13"/>
      <c r="C112" s="13"/>
      <c r="D112" s="12"/>
      <c r="E112" s="48"/>
      <c r="F112" s="39"/>
      <c r="G112" s="38"/>
      <c r="H112" s="73"/>
      <c r="I112" s="51"/>
      <c r="J112" s="79"/>
      <c r="K112" s="75"/>
      <c r="L112" s="75"/>
      <c r="M112" s="79"/>
      <c r="N112" s="79"/>
      <c r="O112" s="78"/>
    </row>
    <row r="113" spans="1:15" s="15" customFormat="1" x14ac:dyDescent="0.35">
      <c r="A113" s="26"/>
      <c r="B113" s="79"/>
      <c r="C113" s="79"/>
      <c r="D113" s="12"/>
      <c r="E113" s="51"/>
      <c r="F113" s="39"/>
      <c r="G113" s="38"/>
      <c r="H113" s="73"/>
      <c r="I113" s="51"/>
      <c r="J113" s="75"/>
      <c r="K113" s="75"/>
      <c r="L113" s="75"/>
      <c r="M113" s="79"/>
      <c r="N113" s="79"/>
      <c r="O113" s="78"/>
    </row>
    <row r="114" spans="1:15" x14ac:dyDescent="0.35">
      <c r="A114" s="63"/>
      <c r="B114" s="64"/>
      <c r="C114" s="64"/>
      <c r="D114" s="28"/>
      <c r="E114" s="59"/>
      <c r="F114" s="47"/>
      <c r="G114" s="47"/>
      <c r="H114" s="85"/>
      <c r="I114" s="65"/>
      <c r="J114" s="66"/>
      <c r="K114" s="66"/>
      <c r="L114" s="66"/>
      <c r="M114" s="67"/>
      <c r="N114" s="68"/>
    </row>
    <row r="115" spans="1:15" x14ac:dyDescent="0.35">
      <c r="A115" s="26"/>
      <c r="B115" s="72"/>
      <c r="C115" s="72"/>
      <c r="D115" s="12"/>
      <c r="E115" s="27"/>
      <c r="F115" s="39"/>
      <c r="G115" s="23"/>
      <c r="H115" s="73"/>
      <c r="I115" s="82"/>
      <c r="J115" s="75"/>
      <c r="K115" s="75"/>
      <c r="L115" s="75"/>
      <c r="M115" s="76"/>
      <c r="N115" s="77"/>
    </row>
    <row r="116" spans="1:15" x14ac:dyDescent="0.35">
      <c r="A116" s="26"/>
      <c r="B116" s="72"/>
      <c r="C116" s="72"/>
      <c r="D116" s="12"/>
      <c r="E116" s="27"/>
      <c r="F116" s="39"/>
      <c r="G116" s="23"/>
      <c r="H116" s="73"/>
      <c r="I116" s="82"/>
      <c r="J116" s="75"/>
      <c r="K116" s="75"/>
      <c r="L116" s="75"/>
      <c r="M116" s="76"/>
      <c r="N116" s="77"/>
    </row>
    <row r="117" spans="1:15" x14ac:dyDescent="0.35">
      <c r="A117" s="26"/>
      <c r="B117" s="72"/>
      <c r="C117" s="72"/>
      <c r="D117" s="12"/>
      <c r="E117" s="27"/>
      <c r="F117" s="39"/>
      <c r="G117" s="23"/>
      <c r="H117" s="73"/>
      <c r="I117" s="82"/>
      <c r="J117" s="75"/>
      <c r="K117" s="75"/>
      <c r="L117" s="75"/>
      <c r="M117" s="76"/>
      <c r="N117" s="77"/>
    </row>
    <row r="118" spans="1:15" x14ac:dyDescent="0.35">
      <c r="A118" s="26"/>
      <c r="B118" s="72"/>
      <c r="C118" s="72"/>
      <c r="D118" s="12"/>
      <c r="E118" s="27"/>
      <c r="F118" s="39"/>
      <c r="G118" s="23"/>
      <c r="H118" s="73"/>
      <c r="I118" s="14"/>
      <c r="J118" s="14"/>
      <c r="K118" s="14"/>
      <c r="L118" s="14"/>
      <c r="M118" s="14"/>
      <c r="N118" s="14"/>
    </row>
    <row r="119" spans="1:15" x14ac:dyDescent="0.35">
      <c r="A119" s="26"/>
      <c r="B119" s="72"/>
      <c r="C119" s="72"/>
      <c r="D119" s="12"/>
      <c r="E119" s="27"/>
      <c r="F119" s="39"/>
      <c r="G119" s="23"/>
      <c r="H119" s="73"/>
      <c r="I119" s="14"/>
      <c r="J119" s="14"/>
      <c r="K119" s="14"/>
      <c r="L119" s="14"/>
      <c r="M119" s="14"/>
      <c r="N119" s="14"/>
    </row>
    <row r="120" spans="1:15" x14ac:dyDescent="0.35">
      <c r="A120" s="30"/>
      <c r="B120" s="72"/>
      <c r="C120" s="72"/>
      <c r="D120" s="12"/>
      <c r="E120" s="27"/>
      <c r="F120" s="39"/>
      <c r="G120" s="23"/>
      <c r="H120" s="73"/>
      <c r="I120" s="14"/>
      <c r="J120" s="14"/>
      <c r="K120" s="14"/>
      <c r="L120" s="14"/>
      <c r="M120" s="14"/>
      <c r="N120" s="14"/>
    </row>
    <row r="121" spans="1:15" x14ac:dyDescent="0.35">
      <c r="A121" s="30"/>
      <c r="B121" s="72"/>
      <c r="C121" s="72"/>
      <c r="D121" s="12"/>
      <c r="E121" s="27"/>
      <c r="F121" s="39"/>
      <c r="G121" s="23"/>
      <c r="H121" s="73"/>
      <c r="I121" s="14"/>
      <c r="J121" s="14"/>
      <c r="K121" s="14"/>
      <c r="L121" s="14"/>
      <c r="M121" s="14"/>
      <c r="N121" s="14"/>
    </row>
    <row r="122" spans="1:15" x14ac:dyDescent="0.35">
      <c r="A122" s="30"/>
      <c r="B122" s="72"/>
      <c r="C122" s="72"/>
      <c r="D122" s="12"/>
      <c r="E122" s="27"/>
      <c r="F122" s="39"/>
      <c r="G122" s="23"/>
      <c r="H122" s="73"/>
      <c r="I122" s="14"/>
      <c r="J122" s="14"/>
      <c r="K122" s="14"/>
      <c r="L122" s="14"/>
      <c r="M122" s="14"/>
      <c r="N122" s="14"/>
    </row>
    <row r="123" spans="1:15" x14ac:dyDescent="0.35">
      <c r="A123" s="63"/>
      <c r="B123" s="64"/>
      <c r="C123" s="64"/>
      <c r="D123" s="28"/>
      <c r="E123" s="59"/>
      <c r="F123" s="47"/>
      <c r="G123" s="47"/>
      <c r="H123" s="73"/>
      <c r="I123" s="65"/>
      <c r="J123" s="66"/>
      <c r="K123" s="66"/>
      <c r="L123" s="66"/>
      <c r="M123" s="67"/>
      <c r="N123" s="68"/>
    </row>
    <row r="124" spans="1:15" x14ac:dyDescent="0.35">
      <c r="A124" s="26"/>
      <c r="B124" s="72"/>
      <c r="C124" s="72"/>
      <c r="D124" s="12"/>
      <c r="E124" s="27"/>
      <c r="F124" s="39"/>
      <c r="G124" s="23"/>
      <c r="H124" s="12"/>
      <c r="I124" s="82"/>
      <c r="J124" s="75"/>
      <c r="K124" s="75"/>
      <c r="L124" s="75"/>
      <c r="M124" s="76"/>
      <c r="N124" s="77"/>
    </row>
    <row r="125" spans="1:15" s="69" customFormat="1" x14ac:dyDescent="0.35">
      <c r="A125" s="63"/>
      <c r="B125" s="64"/>
      <c r="C125" s="64"/>
      <c r="D125" s="28"/>
      <c r="E125" s="59"/>
      <c r="F125" s="47"/>
      <c r="G125" s="47"/>
      <c r="H125" s="73"/>
      <c r="I125" s="65"/>
      <c r="J125" s="66"/>
      <c r="K125" s="66"/>
      <c r="L125" s="66"/>
      <c r="M125" s="67"/>
      <c r="N125" s="68"/>
    </row>
    <row r="126" spans="1:15" s="15" customFormat="1" x14ac:dyDescent="0.35">
      <c r="A126" s="26"/>
      <c r="B126" s="72"/>
      <c r="C126" s="72"/>
      <c r="D126" s="12"/>
      <c r="E126" s="27"/>
      <c r="F126" s="39"/>
      <c r="G126" s="23"/>
      <c r="H126" s="12"/>
      <c r="I126" s="82"/>
      <c r="J126" s="75"/>
      <c r="K126" s="75"/>
      <c r="L126" s="75"/>
      <c r="M126" s="76"/>
      <c r="N126" s="77"/>
      <c r="O126" s="78"/>
    </row>
  </sheetData>
  <autoFilter ref="A3:S4" xr:uid="{00000000-0009-0000-0000-000005000000}"/>
  <mergeCells count="2">
    <mergeCell ref="A1:N1"/>
    <mergeCell ref="A2:N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9"/>
  <sheetViews>
    <sheetView topLeftCell="D18" zoomScale="115" zoomScaleNormal="115" workbookViewId="0">
      <selection activeCell="F28" sqref="F28"/>
    </sheetView>
  </sheetViews>
  <sheetFormatPr defaultColWidth="10.90625" defaultRowHeight="13" x14ac:dyDescent="0.35"/>
  <cols>
    <col min="1" max="1" width="16.453125" style="89" customWidth="1"/>
    <col min="2" max="3" width="15.453125" style="89" customWidth="1"/>
    <col min="4" max="4" width="16.90625" style="89" customWidth="1"/>
    <col min="5" max="5" width="17" style="89" customWidth="1"/>
    <col min="6" max="7" width="22.453125" style="89" customWidth="1"/>
    <col min="8" max="8" width="16.36328125" style="89" customWidth="1"/>
    <col min="9" max="9" width="15.453125" style="89" customWidth="1"/>
    <col min="10" max="10" width="23" style="89" customWidth="1"/>
    <col min="11" max="11" width="12.36328125" style="86" bestFit="1" customWidth="1"/>
    <col min="12" max="12" width="10.90625" style="86"/>
    <col min="13" max="13" width="14" style="86" customWidth="1"/>
    <col min="14" max="16384" width="10.90625" style="86"/>
  </cols>
  <sheetData>
    <row r="1" spans="1:13" ht="26" x14ac:dyDescent="0.35">
      <c r="A1" s="156" t="s">
        <v>2</v>
      </c>
      <c r="B1" s="157" t="s">
        <v>8</v>
      </c>
      <c r="C1" s="157" t="s">
        <v>545</v>
      </c>
      <c r="D1" s="157" t="s">
        <v>34</v>
      </c>
      <c r="E1" s="158" t="s">
        <v>35</v>
      </c>
      <c r="F1" s="158" t="s">
        <v>84</v>
      </c>
      <c r="G1" s="159" t="s">
        <v>86</v>
      </c>
      <c r="H1" s="157" t="s">
        <v>546</v>
      </c>
      <c r="I1" s="160" t="s">
        <v>36</v>
      </c>
      <c r="J1" s="161" t="s">
        <v>71</v>
      </c>
      <c r="L1" s="112" t="s">
        <v>63</v>
      </c>
      <c r="M1" s="146"/>
    </row>
    <row r="2" spans="1:13" ht="14.5" x14ac:dyDescent="0.35">
      <c r="A2" s="88" t="s">
        <v>41</v>
      </c>
      <c r="B2" s="88" t="s">
        <v>14</v>
      </c>
      <c r="C2" s="162">
        <f>Advances!J8+Lydia!G4</f>
        <v>1737250</v>
      </c>
      <c r="D2" s="163">
        <f>'Personal Recieved'!D9+'Balance UGX'!M2</f>
        <v>6390500</v>
      </c>
      <c r="E2" s="163">
        <f>GETPIVOTDATA("Sum of Spent  in national currency (UGX)",'Personal Costs'!$A$3,"Name","Lydia")</f>
        <v>6703700</v>
      </c>
      <c r="F2" s="163"/>
      <c r="G2" s="162"/>
      <c r="H2" s="164">
        <f>Advances!K8+Lydia!G137</f>
        <v>1424050</v>
      </c>
      <c r="I2" s="165">
        <f>C2+D2-E2+F2-G2</f>
        <v>1424050</v>
      </c>
      <c r="J2" s="894">
        <f>H2-I2</f>
        <v>0</v>
      </c>
      <c r="K2" s="86" t="s">
        <v>15</v>
      </c>
      <c r="L2" s="88" t="s">
        <v>41</v>
      </c>
      <c r="M2" s="892">
        <f>GETPIVOTDATA("Spent  in national currency (UGX)",'Airtime summary'!$A$40,"Name","Lydia")</f>
        <v>240000</v>
      </c>
    </row>
    <row r="3" spans="1:13" ht="14.5" x14ac:dyDescent="0.35">
      <c r="A3" s="88" t="s">
        <v>152</v>
      </c>
      <c r="B3" s="88" t="s">
        <v>14</v>
      </c>
      <c r="C3" s="162">
        <v>0</v>
      </c>
      <c r="D3" s="163">
        <f>0+M3</f>
        <v>50000</v>
      </c>
      <c r="E3" s="163">
        <f>GETPIVOTDATA("Sum of Spent  in national currency (UGX)",'Personal Costs'!$A$3,"Name","Rebecca")</f>
        <v>50000</v>
      </c>
      <c r="F3" s="163"/>
      <c r="G3" s="162"/>
      <c r="H3" s="164">
        <v>0</v>
      </c>
      <c r="I3" s="165">
        <f t="shared" ref="I3:I9" si="0">C3+D3-E3+F3-G3</f>
        <v>0</v>
      </c>
      <c r="J3" s="166">
        <f t="shared" ref="J3:J9" si="1">H3-I3</f>
        <v>0</v>
      </c>
      <c r="L3" s="88" t="s">
        <v>152</v>
      </c>
      <c r="M3" s="892">
        <f>GETPIVOTDATA("Spent  in national currency (UGX)",'Airtime summary'!$A$40,"Name","Rebecca")</f>
        <v>50000</v>
      </c>
    </row>
    <row r="4" spans="1:13" ht="14.5" x14ac:dyDescent="0.35">
      <c r="A4" s="88" t="s">
        <v>533</v>
      </c>
      <c r="B4" s="88" t="s">
        <v>14</v>
      </c>
      <c r="C4" s="162">
        <f>Mary!G4</f>
        <v>0</v>
      </c>
      <c r="D4" s="163">
        <f>'Personal Recieved'!D10+'Balance UGX'!M4</f>
        <v>40000</v>
      </c>
      <c r="E4" s="163">
        <f>GETPIVOTDATA("Sum of Spent  in national currency (UGX)",'Personal Costs'!$A$3,"Name","Mary")</f>
        <v>40000</v>
      </c>
      <c r="F4" s="163"/>
      <c r="G4" s="162"/>
      <c r="H4" s="164">
        <f>Mary!G8</f>
        <v>0</v>
      </c>
      <c r="I4" s="165">
        <f t="shared" si="0"/>
        <v>0</v>
      </c>
      <c r="J4" s="166">
        <f t="shared" si="1"/>
        <v>0</v>
      </c>
      <c r="L4" s="88" t="s">
        <v>533</v>
      </c>
      <c r="M4" s="892">
        <f>GETPIVOTDATA("Spent  in national currency (UGX)",'Airtime summary'!$A$40,"Name","Mary")</f>
        <v>30000</v>
      </c>
    </row>
    <row r="5" spans="1:13" ht="14.5" x14ac:dyDescent="0.35">
      <c r="A5" s="88" t="s">
        <v>187</v>
      </c>
      <c r="B5" s="88" t="s">
        <v>110</v>
      </c>
      <c r="C5" s="162">
        <f>Mary!G4</f>
        <v>0</v>
      </c>
      <c r="D5" s="163">
        <f>'Personal Recieved'!D8+'Balance UGX'!M5</f>
        <v>375000</v>
      </c>
      <c r="E5" s="163">
        <f>GETPIVOTDATA("Sum of Spent  in national currency (UGX)",'Personal Costs'!$A$3,"Name","Judith")</f>
        <v>375000</v>
      </c>
      <c r="F5" s="163"/>
      <c r="G5" s="162"/>
      <c r="H5" s="164">
        <f>Judith!G26</f>
        <v>0</v>
      </c>
      <c r="I5" s="165">
        <f t="shared" si="0"/>
        <v>0</v>
      </c>
      <c r="J5" s="166">
        <f t="shared" si="1"/>
        <v>0</v>
      </c>
      <c r="L5" s="88" t="s">
        <v>187</v>
      </c>
      <c r="M5" s="892">
        <f>GETPIVOTDATA("Spent  in national currency (UGX)",'Airtime summary'!$A$40,"Name","Judith")</f>
        <v>40000</v>
      </c>
    </row>
    <row r="6" spans="1:13" ht="14.5" x14ac:dyDescent="0.35">
      <c r="A6" s="88" t="s">
        <v>174</v>
      </c>
      <c r="B6" s="88" t="s">
        <v>110</v>
      </c>
      <c r="C6" s="162">
        <f>Ashiraf!G4</f>
        <v>-16000</v>
      </c>
      <c r="D6" s="163">
        <f>'Personal Recieved'!D5+'Balance UGX'!M6</f>
        <v>1427000</v>
      </c>
      <c r="E6" s="163">
        <f>GETPIVOTDATA("Sum of Spent  in national currency (UGX)",'Personal Costs'!$A$3,"Name","Ashiraf")</f>
        <v>1360000</v>
      </c>
      <c r="F6" s="163"/>
      <c r="G6" s="162"/>
      <c r="H6" s="164">
        <f>Ashiraf!G128</f>
        <v>51000</v>
      </c>
      <c r="I6" s="165">
        <f t="shared" si="0"/>
        <v>51000</v>
      </c>
      <c r="J6" s="166">
        <f t="shared" si="1"/>
        <v>0</v>
      </c>
      <c r="L6" s="88" t="s">
        <v>174</v>
      </c>
      <c r="M6" s="892">
        <f>GETPIVOTDATA("Spent  in national currency (UGX)",'Airtime summary'!$A$40,"Name","Ashiraf")</f>
        <v>100000</v>
      </c>
    </row>
    <row r="7" spans="1:13" ht="14.5" x14ac:dyDescent="0.35">
      <c r="A7" s="88" t="s">
        <v>186</v>
      </c>
      <c r="B7" s="88" t="s">
        <v>110</v>
      </c>
      <c r="C7" s="162">
        <f>Raff!G4</f>
        <v>0</v>
      </c>
      <c r="D7" s="163">
        <f>'Personal Recieved'!D11+'Balance UGX'!M7</f>
        <v>853000</v>
      </c>
      <c r="E7" s="163">
        <f>GETPIVOTDATA("Sum of Spent  in national currency (UGX)",'Personal Costs'!$A$3,"Name","Raff")</f>
        <v>849000</v>
      </c>
      <c r="F7" s="163"/>
      <c r="G7" s="162"/>
      <c r="H7" s="164">
        <f>Raff!G75</f>
        <v>4000</v>
      </c>
      <c r="I7" s="165">
        <f t="shared" si="0"/>
        <v>4000</v>
      </c>
      <c r="J7" s="166">
        <f t="shared" si="1"/>
        <v>0</v>
      </c>
      <c r="L7" s="88" t="s">
        <v>186</v>
      </c>
      <c r="M7" s="892">
        <f>GETPIVOTDATA("Spent  in national currency (UGX)",'Airtime summary'!$A$40,"Name","Raff")</f>
        <v>60000</v>
      </c>
    </row>
    <row r="8" spans="1:13" ht="14.5" x14ac:dyDescent="0.35">
      <c r="A8" s="88" t="s">
        <v>125</v>
      </c>
      <c r="B8" s="88" t="s">
        <v>119</v>
      </c>
      <c r="C8" s="162">
        <f>'i18'!G4</f>
        <v>1000</v>
      </c>
      <c r="D8" s="163">
        <f>'Personal Recieved'!D7+'Balance UGX'!M8</f>
        <v>1824000</v>
      </c>
      <c r="E8" s="163">
        <f>GETPIVOTDATA("Sum of Spent  in national currency (UGX)",'Personal Costs'!$A$3,"Name","i18")</f>
        <v>1673000</v>
      </c>
      <c r="F8" s="163"/>
      <c r="G8" s="162"/>
      <c r="H8" s="164">
        <f>'i18'!G141</f>
        <v>152000</v>
      </c>
      <c r="I8" s="165">
        <f t="shared" si="0"/>
        <v>152000</v>
      </c>
      <c r="J8" s="166">
        <f t="shared" si="1"/>
        <v>0</v>
      </c>
      <c r="L8" s="88" t="s">
        <v>125</v>
      </c>
      <c r="M8" s="892">
        <f>GETPIVOTDATA("Spent  in national currency (UGX)",'Airtime summary'!$A$40,"Name","i07")</f>
        <v>125000</v>
      </c>
    </row>
    <row r="9" spans="1:13" ht="14.5" x14ac:dyDescent="0.35">
      <c r="A9" s="88" t="s">
        <v>151</v>
      </c>
      <c r="B9" s="88" t="s">
        <v>119</v>
      </c>
      <c r="C9" s="162">
        <f>'i07'!G4</f>
        <v>20400</v>
      </c>
      <c r="D9" s="163">
        <f>'Personal Recieved'!D6+'Balance UGX'!M9</f>
        <v>2818000</v>
      </c>
      <c r="E9" s="163">
        <f>GETPIVOTDATA("Sum of Spent  in national currency (UGX)",'Personal Costs'!$A$3,"Name","i07")</f>
        <v>2756000</v>
      </c>
      <c r="F9" s="163"/>
      <c r="G9" s="162"/>
      <c r="H9" s="164">
        <f>'i07'!G89</f>
        <v>82400</v>
      </c>
      <c r="I9" s="165">
        <f t="shared" si="0"/>
        <v>82400</v>
      </c>
      <c r="J9" s="166">
        <f t="shared" si="1"/>
        <v>0</v>
      </c>
      <c r="L9" s="88" t="s">
        <v>151</v>
      </c>
      <c r="M9" s="892">
        <f>GETPIVOTDATA("Spent  in national currency (UGX)",'Airtime summary'!$A$40,"Name","i07")</f>
        <v>125000</v>
      </c>
    </row>
    <row r="10" spans="1:13" ht="14.5" x14ac:dyDescent="0.35">
      <c r="A10" s="88" t="s">
        <v>62</v>
      </c>
      <c r="B10" s="136"/>
      <c r="C10" s="162">
        <f>'Airtime summary'!G4</f>
        <v>0</v>
      </c>
      <c r="D10" s="163"/>
      <c r="E10" s="163"/>
      <c r="F10" s="163"/>
      <c r="G10" s="162"/>
      <c r="H10" s="164">
        <f>'Airtime summary'!G36</f>
        <v>40000</v>
      </c>
      <c r="I10" s="165">
        <f>'Airtime summary'!G37</f>
        <v>40000</v>
      </c>
      <c r="J10" s="166">
        <f t="shared" ref="J10" si="2">H10-I10</f>
        <v>0</v>
      </c>
      <c r="L10" s="147" t="s">
        <v>62</v>
      </c>
      <c r="M10" s="146"/>
    </row>
    <row r="11" spans="1:13" s="87" customFormat="1" ht="14.5" x14ac:dyDescent="0.35">
      <c r="A11" s="167"/>
      <c r="B11" s="168"/>
      <c r="C11" s="169"/>
      <c r="D11" s="169"/>
      <c r="E11" s="170"/>
      <c r="F11" s="242" t="s">
        <v>85</v>
      </c>
      <c r="G11" s="243" t="s">
        <v>70</v>
      </c>
      <c r="H11" s="169"/>
      <c r="I11" s="171"/>
      <c r="J11" s="166"/>
      <c r="L11"/>
      <c r="M11" s="214">
        <f>SUM(M2:M9)</f>
        <v>770000</v>
      </c>
    </row>
    <row r="12" spans="1:13" x14ac:dyDescent="0.3">
      <c r="A12" s="172" t="s">
        <v>72</v>
      </c>
      <c r="B12" s="173"/>
      <c r="C12" s="174">
        <f>SUM(C2:C11)</f>
        <v>1742650</v>
      </c>
      <c r="D12" s="174">
        <f>SUM(D2:D11)</f>
        <v>13777500</v>
      </c>
      <c r="E12" s="174">
        <f>SUM(E2:E11)</f>
        <v>13806700</v>
      </c>
      <c r="F12" s="173"/>
      <c r="G12" s="175"/>
      <c r="H12" s="176">
        <f>SUM(H2:H11)</f>
        <v>1753450</v>
      </c>
      <c r="I12" s="177">
        <f>SUM(I2:I11)</f>
        <v>1753450</v>
      </c>
      <c r="J12" s="178">
        <f>H12-I12</f>
        <v>0</v>
      </c>
    </row>
    <row r="13" spans="1:13" x14ac:dyDescent="0.3">
      <c r="A13" s="179"/>
      <c r="B13" s="180"/>
      <c r="C13" s="181"/>
      <c r="D13" s="182"/>
      <c r="E13" s="182"/>
      <c r="F13" s="182"/>
      <c r="G13" s="182"/>
      <c r="H13" s="181"/>
      <c r="I13" s="183"/>
      <c r="J13" s="166"/>
    </row>
    <row r="14" spans="1:13" x14ac:dyDescent="0.3">
      <c r="A14" s="184" t="s">
        <v>73</v>
      </c>
      <c r="B14" s="185"/>
      <c r="C14" s="186">
        <f>'Bank reconciliation UGX'!D11</f>
        <v>53314725</v>
      </c>
      <c r="D14" s="220">
        <f>'Bank reconciliation UGX'!D13</f>
        <v>0</v>
      </c>
      <c r="E14" s="186">
        <f>GETPIVOTDATA("Sum of Spent  in national currency (UGX)",'Personal Costs'!$A$3,"Name","Bank UGX")</f>
        <v>4000</v>
      </c>
      <c r="F14" s="186"/>
      <c r="G14" s="186">
        <f>'Bank reconciliation UGX'!E12+'Bank reconciliation UGX'!E13</f>
        <v>24834628</v>
      </c>
      <c r="H14" s="220">
        <f>'Bank reconciliation UGX'!D42</f>
        <v>28476097</v>
      </c>
      <c r="I14" s="187">
        <f>C14+D14-E14+F14-G14</f>
        <v>28476097</v>
      </c>
      <c r="J14" s="166">
        <f>H14-I14</f>
        <v>0</v>
      </c>
    </row>
    <row r="15" spans="1:13" x14ac:dyDescent="0.3">
      <c r="A15" s="184" t="s">
        <v>89</v>
      </c>
      <c r="B15" s="185"/>
      <c r="C15" s="186">
        <f>'UGX-Operational Account'!D14</f>
        <v>11949645</v>
      </c>
      <c r="D15" s="220">
        <v>0</v>
      </c>
      <c r="E15" s="186">
        <f>GETPIVOTDATA("Sum of Spent  in national currency (UGX)",'Personal Costs'!$A$3,"Name","Bank Opp")</f>
        <v>14434628</v>
      </c>
      <c r="F15" s="186">
        <f>'UGX-Operational Account'!D15+'UGX-Operational Account'!D22</f>
        <v>24834628</v>
      </c>
      <c r="G15" s="186">
        <f>'UGX-Operational Account'!E16+'UGX-Operational Account'!E17+'UGX-Operational Account'!E23</f>
        <v>13659000</v>
      </c>
      <c r="H15" s="220">
        <f>'UGX-Operational Account'!D55</f>
        <v>8690645</v>
      </c>
      <c r="I15" s="187">
        <f>C15+D15-E15+F15-G15</f>
        <v>8690645</v>
      </c>
      <c r="J15" s="166">
        <f>H15-I15</f>
        <v>0</v>
      </c>
    </row>
    <row r="16" spans="1:13" x14ac:dyDescent="0.3">
      <c r="A16" s="188" t="s">
        <v>74</v>
      </c>
      <c r="B16" s="189"/>
      <c r="C16" s="189">
        <f t="shared" ref="C16:I16" si="3">SUM(C14:C15)</f>
        <v>65264370</v>
      </c>
      <c r="D16" s="189">
        <f t="shared" si="3"/>
        <v>0</v>
      </c>
      <c r="E16" s="291">
        <f t="shared" si="3"/>
        <v>14438628</v>
      </c>
      <c r="F16" s="189">
        <f t="shared" si="3"/>
        <v>24834628</v>
      </c>
      <c r="G16" s="189">
        <f t="shared" si="3"/>
        <v>38493628</v>
      </c>
      <c r="H16" s="189">
        <f t="shared" si="3"/>
        <v>37166742</v>
      </c>
      <c r="I16" s="190">
        <f t="shared" si="3"/>
        <v>37166742</v>
      </c>
      <c r="J16" s="191">
        <f>H16-I16</f>
        <v>0</v>
      </c>
    </row>
    <row r="17" spans="1:11" x14ac:dyDescent="0.3">
      <c r="A17" s="192" t="s">
        <v>75</v>
      </c>
      <c r="B17" s="193"/>
      <c r="C17" s="193"/>
      <c r="D17" s="247"/>
      <c r="E17" s="290"/>
      <c r="F17" s="193"/>
      <c r="G17" s="193"/>
      <c r="H17" s="193"/>
      <c r="I17" s="194"/>
      <c r="J17" s="195"/>
    </row>
    <row r="18" spans="1:11" ht="13.5" thickBot="1" x14ac:dyDescent="0.35">
      <c r="A18" s="196"/>
      <c r="B18" s="197"/>
      <c r="C18" s="197"/>
      <c r="D18" s="197"/>
      <c r="E18" s="197"/>
      <c r="F18" s="197"/>
      <c r="G18" s="197"/>
      <c r="H18" s="197"/>
      <c r="I18" s="198"/>
      <c r="J18" s="166"/>
    </row>
    <row r="19" spans="1:11" ht="13.5" thickBot="1" x14ac:dyDescent="0.35">
      <c r="A19" s="199" t="s">
        <v>76</v>
      </c>
      <c r="B19" s="200"/>
      <c r="C19" s="200"/>
      <c r="D19" s="200"/>
      <c r="E19" s="200">
        <f>E12+E16</f>
        <v>28245328</v>
      </c>
      <c r="F19" s="200"/>
      <c r="G19" s="200"/>
      <c r="H19" s="200"/>
      <c r="I19" s="201"/>
      <c r="J19" s="202"/>
    </row>
    <row r="20" spans="1:11" x14ac:dyDescent="0.3">
      <c r="A20" s="203"/>
      <c r="B20" s="204"/>
      <c r="C20" s="204"/>
      <c r="D20" s="204"/>
      <c r="E20" s="204"/>
      <c r="F20" s="204"/>
      <c r="G20" s="204"/>
      <c r="H20" s="204"/>
      <c r="I20" s="205"/>
      <c r="J20" s="166"/>
    </row>
    <row r="21" spans="1:11" ht="15.5" x14ac:dyDescent="0.35">
      <c r="A21" s="206" t="s">
        <v>37</v>
      </c>
      <c r="B21" s="207"/>
      <c r="C21" s="208">
        <f>'UGX Cash Box September 24'!G3</f>
        <v>8319976</v>
      </c>
      <c r="D21" s="209">
        <f>'Personal Recieved'!C15</f>
        <v>244000</v>
      </c>
      <c r="E21" s="209">
        <f>GETPIVOTDATA("Sum of spent in national currency (Ugx)",'Personal Recieved'!$A$3)</f>
        <v>14061500</v>
      </c>
      <c r="F21" s="209">
        <f>'UGX-Operational Account'!E16+'UGX-Operational Account'!E17+'UGX-Operational Account'!E23</f>
        <v>13659000</v>
      </c>
      <c r="G21" s="209">
        <v>0</v>
      </c>
      <c r="H21" s="209">
        <f>'UGX Cash Box September 24'!G120</f>
        <v>8161476</v>
      </c>
      <c r="I21" s="210">
        <f>C21+D21-E21+F21</f>
        <v>8161476</v>
      </c>
      <c r="J21" s="166">
        <f t="shared" ref="J21" si="4">H21-I21</f>
        <v>0</v>
      </c>
      <c r="K21" s="215"/>
    </row>
    <row r="22" spans="1:11" ht="16" thickBot="1" x14ac:dyDescent="0.4">
      <c r="A22" s="211"/>
      <c r="B22" s="212"/>
      <c r="C22" s="212"/>
      <c r="D22" s="212"/>
      <c r="E22" s="212"/>
      <c r="F22" s="212"/>
      <c r="G22" s="212"/>
      <c r="H22" s="212"/>
      <c r="I22" s="212"/>
      <c r="J22" s="678"/>
      <c r="K22" s="216"/>
    </row>
    <row r="23" spans="1:11" ht="15.5" x14ac:dyDescent="0.35">
      <c r="A23" s="675"/>
      <c r="B23" s="679"/>
      <c r="C23" s="149"/>
      <c r="D23" s="916" t="s">
        <v>38</v>
      </c>
      <c r="E23" s="916"/>
      <c r="F23" s="149"/>
      <c r="G23" s="149"/>
      <c r="H23" s="149"/>
      <c r="I23" s="218"/>
      <c r="J23" s="150"/>
      <c r="K23" s="217"/>
    </row>
    <row r="24" spans="1:11" ht="46.5" x14ac:dyDescent="0.35">
      <c r="A24" s="676"/>
      <c r="B24" s="680"/>
      <c r="C24" s="152" t="s">
        <v>547</v>
      </c>
      <c r="D24" s="152" t="s">
        <v>64</v>
      </c>
      <c r="E24" s="152" t="s">
        <v>65</v>
      </c>
      <c r="F24" s="152"/>
      <c r="G24" s="152"/>
      <c r="H24" s="152" t="s">
        <v>548</v>
      </c>
      <c r="I24" s="152" t="s">
        <v>66</v>
      </c>
      <c r="J24" s="153" t="s">
        <v>67</v>
      </c>
    </row>
    <row r="25" spans="1:11" ht="31.5" thickBot="1" x14ac:dyDescent="0.4">
      <c r="A25" s="677" t="s">
        <v>68</v>
      </c>
      <c r="B25" s="681"/>
      <c r="C25" s="154">
        <f>C21+C16+C12</f>
        <v>75326996</v>
      </c>
      <c r="D25" s="154">
        <f>D14</f>
        <v>0</v>
      </c>
      <c r="E25" s="154">
        <f>E19</f>
        <v>28245328</v>
      </c>
      <c r="F25" s="682"/>
      <c r="G25" s="154">
        <f>G2</f>
        <v>0</v>
      </c>
      <c r="H25" s="154">
        <f>H21+H16+H12</f>
        <v>47081668</v>
      </c>
      <c r="I25" s="154">
        <f>C25+D25-E25</f>
        <v>47081668</v>
      </c>
      <c r="J25" s="155">
        <f>G25+H25-I25</f>
        <v>0</v>
      </c>
      <c r="K25" s="219"/>
    </row>
    <row r="27" spans="1:11" x14ac:dyDescent="0.35">
      <c r="K27" s="89"/>
    </row>
    <row r="29" spans="1:11" x14ac:dyDescent="0.35">
      <c r="G29" s="314"/>
    </row>
  </sheetData>
  <mergeCells count="1">
    <mergeCell ref="D23:E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3"/>
  <sheetViews>
    <sheetView topLeftCell="A9" zoomScale="81" zoomScaleNormal="81" workbookViewId="0">
      <selection activeCell="F24" sqref="F24"/>
    </sheetView>
  </sheetViews>
  <sheetFormatPr defaultColWidth="8.90625" defaultRowHeight="14.5" x14ac:dyDescent="0.35"/>
  <cols>
    <col min="1" max="1" width="12.453125" customWidth="1"/>
    <col min="2" max="2" width="19.08984375" customWidth="1"/>
    <col min="3" max="5" width="19.90625" customWidth="1"/>
    <col min="6" max="6" width="20.453125" customWidth="1"/>
    <col min="7" max="8" width="20.08984375" customWidth="1"/>
    <col min="9" max="9" width="21" customWidth="1"/>
    <col min="10" max="10" width="13.6328125" customWidth="1"/>
  </cols>
  <sheetData>
    <row r="1" spans="1:11" ht="26" x14ac:dyDescent="0.35">
      <c r="A1" s="156" t="s">
        <v>2</v>
      </c>
      <c r="B1" s="157" t="s">
        <v>8</v>
      </c>
      <c r="C1" s="157" t="s">
        <v>549</v>
      </c>
      <c r="D1" s="157" t="s">
        <v>34</v>
      </c>
      <c r="E1" s="158" t="s">
        <v>35</v>
      </c>
      <c r="F1" s="158" t="s">
        <v>69</v>
      </c>
      <c r="G1" s="159" t="s">
        <v>70</v>
      </c>
      <c r="H1" s="157" t="s">
        <v>546</v>
      </c>
      <c r="I1" s="160" t="s">
        <v>36</v>
      </c>
      <c r="J1" s="161" t="s">
        <v>71</v>
      </c>
      <c r="K1" s="86"/>
    </row>
    <row r="2" spans="1:11" x14ac:dyDescent="0.35">
      <c r="A2" s="88" t="s">
        <v>41</v>
      </c>
      <c r="B2" s="88" t="s">
        <v>14</v>
      </c>
      <c r="C2" s="162">
        <v>0</v>
      </c>
      <c r="D2" s="163">
        <v>0</v>
      </c>
      <c r="E2" s="163"/>
      <c r="F2" s="163"/>
      <c r="G2" s="162"/>
      <c r="H2" s="164">
        <v>0</v>
      </c>
      <c r="I2" s="165">
        <f>C2+D2-E2</f>
        <v>0</v>
      </c>
      <c r="J2" s="166">
        <f>H2-I2</f>
        <v>0</v>
      </c>
      <c r="K2" s="86" t="s">
        <v>15</v>
      </c>
    </row>
    <row r="3" spans="1:11" x14ac:dyDescent="0.35">
      <c r="A3" s="88" t="s">
        <v>126</v>
      </c>
      <c r="B3" s="88" t="s">
        <v>110</v>
      </c>
      <c r="C3" s="162">
        <v>0</v>
      </c>
      <c r="D3" s="163">
        <v>0</v>
      </c>
      <c r="E3" s="163"/>
      <c r="F3" s="163"/>
      <c r="G3" s="162"/>
      <c r="H3" s="164">
        <v>0</v>
      </c>
      <c r="I3" s="165">
        <f t="shared" ref="I3:I6" si="0">C3+D3-E3</f>
        <v>0</v>
      </c>
      <c r="J3" s="166">
        <f t="shared" ref="J3" si="1">H3-I3</f>
        <v>0</v>
      </c>
      <c r="K3" s="86"/>
    </row>
    <row r="4" spans="1:11" x14ac:dyDescent="0.35">
      <c r="A4" s="88" t="s">
        <v>125</v>
      </c>
      <c r="B4" s="88" t="s">
        <v>110</v>
      </c>
      <c r="C4" s="162">
        <v>0</v>
      </c>
      <c r="D4" s="163">
        <v>0</v>
      </c>
      <c r="E4" s="163"/>
      <c r="F4" s="163"/>
      <c r="G4" s="162"/>
      <c r="H4" s="164">
        <v>0</v>
      </c>
      <c r="I4" s="165">
        <f t="shared" si="0"/>
        <v>0</v>
      </c>
      <c r="J4" s="166">
        <f t="shared" ref="J4:J6" si="2">H4-I4</f>
        <v>0</v>
      </c>
      <c r="K4" s="86"/>
    </row>
    <row r="5" spans="1:11" x14ac:dyDescent="0.35">
      <c r="A5" s="88" t="s">
        <v>132</v>
      </c>
      <c r="B5" s="88" t="s">
        <v>119</v>
      </c>
      <c r="C5" s="162">
        <v>0</v>
      </c>
      <c r="D5" s="163">
        <v>0</v>
      </c>
      <c r="E5" s="163"/>
      <c r="F5" s="163"/>
      <c r="G5" s="162"/>
      <c r="H5" s="164">
        <v>0</v>
      </c>
      <c r="I5" s="165">
        <v>0</v>
      </c>
      <c r="J5" s="166">
        <f t="shared" si="2"/>
        <v>0</v>
      </c>
      <c r="K5" s="86"/>
    </row>
    <row r="6" spans="1:11" x14ac:dyDescent="0.35">
      <c r="A6" s="88" t="s">
        <v>62</v>
      </c>
      <c r="B6" s="136"/>
      <c r="C6" s="162">
        <v>0</v>
      </c>
      <c r="D6" s="163">
        <v>0</v>
      </c>
      <c r="E6" s="163"/>
      <c r="F6" s="163"/>
      <c r="G6" s="162"/>
      <c r="H6" s="164">
        <v>0</v>
      </c>
      <c r="I6" s="165">
        <f t="shared" si="0"/>
        <v>0</v>
      </c>
      <c r="J6" s="166">
        <f t="shared" si="2"/>
        <v>0</v>
      </c>
      <c r="K6" s="86"/>
    </row>
    <row r="7" spans="1:11" x14ac:dyDescent="0.35">
      <c r="A7" s="167"/>
      <c r="B7" s="168"/>
      <c r="C7" s="169"/>
      <c r="D7" s="169"/>
      <c r="E7" s="170"/>
      <c r="F7" s="170"/>
      <c r="G7" s="169"/>
      <c r="H7" s="169"/>
      <c r="I7" s="171"/>
      <c r="J7" s="166"/>
      <c r="K7" s="87"/>
    </row>
    <row r="8" spans="1:11" x14ac:dyDescent="0.35">
      <c r="A8" s="172" t="s">
        <v>72</v>
      </c>
      <c r="B8" s="173"/>
      <c r="C8" s="174">
        <f>SUM(C2:C7)</f>
        <v>0</v>
      </c>
      <c r="D8" s="174">
        <f>SUM(D2:D7)</f>
        <v>0</v>
      </c>
      <c r="E8" s="174">
        <f>SUM(E2:E7)</f>
        <v>0</v>
      </c>
      <c r="F8" s="173"/>
      <c r="G8" s="175"/>
      <c r="H8" s="176">
        <f>SUM(H2:H7)</f>
        <v>0</v>
      </c>
      <c r="I8" s="177">
        <f>SUM(I2:I7)</f>
        <v>0</v>
      </c>
      <c r="J8" s="178">
        <f>H8-I8</f>
        <v>0</v>
      </c>
      <c r="K8" s="86"/>
    </row>
    <row r="9" spans="1:11" x14ac:dyDescent="0.35">
      <c r="A9" s="179"/>
      <c r="B9" s="180"/>
      <c r="C9" s="181"/>
      <c r="D9" s="182"/>
      <c r="E9" s="182"/>
      <c r="F9" s="182"/>
      <c r="G9" s="182"/>
      <c r="H9" s="181"/>
      <c r="I9" s="183"/>
      <c r="J9" s="178"/>
      <c r="K9" s="86"/>
    </row>
    <row r="10" spans="1:11" x14ac:dyDescent="0.35">
      <c r="A10" s="184" t="s">
        <v>77</v>
      </c>
      <c r="B10" s="185"/>
      <c r="C10" s="186">
        <f>'Bank reconciliation USD'!D14</f>
        <v>24.28</v>
      </c>
      <c r="D10" s="186">
        <f>'Bank reconciliation USD'!D15</f>
        <v>20000</v>
      </c>
      <c r="E10" s="186">
        <f>GETPIVOTDATA("Sum of Spent in $",'Personal Costs'!$A$3,"Name","Bank USD")</f>
        <v>28.68</v>
      </c>
      <c r="F10" s="186"/>
      <c r="G10" s="186">
        <v>0</v>
      </c>
      <c r="H10" s="220">
        <f>'Bank reconciliation USD'!D41</f>
        <v>19995.599999999999</v>
      </c>
      <c r="I10" s="187">
        <f>C10+D10-E10+F10-G10</f>
        <v>19995.599999999999</v>
      </c>
      <c r="J10" s="166">
        <f t="shared" ref="J10:J11" si="3">H10-I10</f>
        <v>0</v>
      </c>
      <c r="K10" s="86"/>
    </row>
    <row r="11" spans="1:11" x14ac:dyDescent="0.35">
      <c r="A11" s="188" t="s">
        <v>74</v>
      </c>
      <c r="B11" s="189"/>
      <c r="C11" s="189">
        <f t="shared" ref="C11:I11" si="4">SUM(C10:C10)</f>
        <v>24.28</v>
      </c>
      <c r="D11" s="189">
        <f t="shared" si="4"/>
        <v>20000</v>
      </c>
      <c r="E11" s="189">
        <f t="shared" si="4"/>
        <v>28.68</v>
      </c>
      <c r="F11" s="189">
        <f t="shared" si="4"/>
        <v>0</v>
      </c>
      <c r="G11" s="189">
        <f t="shared" si="4"/>
        <v>0</v>
      </c>
      <c r="H11" s="189">
        <f t="shared" si="4"/>
        <v>19995.599999999999</v>
      </c>
      <c r="I11" s="190">
        <f t="shared" si="4"/>
        <v>19995.599999999999</v>
      </c>
      <c r="J11" s="166">
        <f t="shared" si="3"/>
        <v>0</v>
      </c>
      <c r="K11" s="86"/>
    </row>
    <row r="12" spans="1:11" x14ac:dyDescent="0.35">
      <c r="A12" s="192" t="s">
        <v>75</v>
      </c>
      <c r="B12" s="193"/>
      <c r="C12" s="193"/>
      <c r="D12" s="193"/>
      <c r="E12" s="193"/>
      <c r="F12" s="193">
        <f>F11+F16</f>
        <v>0</v>
      </c>
      <c r="G12" s="193">
        <f>G11</f>
        <v>0</v>
      </c>
      <c r="H12" s="193"/>
      <c r="I12" s="194"/>
      <c r="J12" s="195"/>
      <c r="K12" s="86"/>
    </row>
    <row r="13" spans="1:11" ht="15" thickBot="1" x14ac:dyDescent="0.4">
      <c r="A13" s="196"/>
      <c r="B13" s="197"/>
      <c r="C13" s="197"/>
      <c r="D13" s="197"/>
      <c r="E13" s="197"/>
      <c r="F13" s="197"/>
      <c r="G13" s="197"/>
      <c r="H13" s="197"/>
      <c r="I13" s="198"/>
      <c r="J13" s="166"/>
      <c r="K13" s="86"/>
    </row>
    <row r="14" spans="1:11" ht="15" thickBot="1" x14ac:dyDescent="0.4">
      <c r="A14" s="199" t="s">
        <v>76</v>
      </c>
      <c r="B14" s="200"/>
      <c r="C14" s="200"/>
      <c r="D14" s="200"/>
      <c r="E14" s="200">
        <f>E8+E11</f>
        <v>28.68</v>
      </c>
      <c r="F14" s="200"/>
      <c r="G14" s="200"/>
      <c r="H14" s="200"/>
      <c r="I14" s="201"/>
      <c r="J14" s="202"/>
      <c r="K14" s="86"/>
    </row>
    <row r="15" spans="1:11" ht="15" thickBot="1" x14ac:dyDescent="0.4">
      <c r="A15" s="203"/>
      <c r="B15" s="204"/>
      <c r="C15" s="204"/>
      <c r="D15" s="204"/>
      <c r="E15" s="204"/>
      <c r="F15" s="204"/>
      <c r="G15" s="204"/>
      <c r="H15" s="204"/>
      <c r="I15" s="205"/>
      <c r="J15" s="166"/>
      <c r="K15" s="86"/>
    </row>
    <row r="16" spans="1:11" ht="15.5" x14ac:dyDescent="0.35">
      <c r="A16" s="206" t="s">
        <v>37</v>
      </c>
      <c r="B16" s="207"/>
      <c r="C16" s="208">
        <f>'USD-cash box '!G4</f>
        <v>5</v>
      </c>
      <c r="D16" s="209">
        <v>0</v>
      </c>
      <c r="E16" s="209">
        <v>0</v>
      </c>
      <c r="F16" s="209">
        <v>0</v>
      </c>
      <c r="G16" s="209">
        <v>0</v>
      </c>
      <c r="H16" s="209">
        <f>'USD-cash box '!G5</f>
        <v>5</v>
      </c>
      <c r="I16" s="210">
        <f>C16+D16-E16+F16-G16</f>
        <v>5</v>
      </c>
      <c r="J16" s="166">
        <f t="shared" ref="J16" si="5">H16-I16</f>
        <v>0</v>
      </c>
      <c r="K16" s="150"/>
    </row>
    <row r="17" spans="1:11" ht="15" customHeight="1" thickBot="1" x14ac:dyDescent="0.4">
      <c r="A17" s="211"/>
      <c r="B17" s="212"/>
      <c r="C17" s="212"/>
      <c r="D17" s="212"/>
      <c r="E17" s="212"/>
      <c r="F17" s="212"/>
      <c r="G17" s="212"/>
      <c r="H17" s="212"/>
      <c r="I17" s="212"/>
      <c r="J17" s="213"/>
      <c r="K17" s="153" t="s">
        <v>67</v>
      </c>
    </row>
    <row r="18" spans="1:11" ht="16" thickBot="1" x14ac:dyDescent="0.4">
      <c r="A18" s="148"/>
      <c r="B18" s="149"/>
      <c r="C18" s="149"/>
      <c r="D18" s="916" t="s">
        <v>38</v>
      </c>
      <c r="E18" s="916"/>
      <c r="F18" s="149"/>
      <c r="G18" s="149"/>
      <c r="H18" s="149"/>
      <c r="I18" s="149"/>
      <c r="J18" s="150"/>
      <c r="K18" s="155">
        <f>I18-J18</f>
        <v>0</v>
      </c>
    </row>
    <row r="19" spans="1:11" ht="47" thickBot="1" x14ac:dyDescent="0.4">
      <c r="A19" s="151"/>
      <c r="B19" s="152"/>
      <c r="C19" s="152" t="s">
        <v>547</v>
      </c>
      <c r="D19" s="152" t="s">
        <v>80</v>
      </c>
      <c r="E19" s="152" t="s">
        <v>81</v>
      </c>
      <c r="F19" s="152"/>
      <c r="G19" s="152"/>
      <c r="H19" s="152" t="s">
        <v>548</v>
      </c>
      <c r="I19" s="152" t="s">
        <v>66</v>
      </c>
      <c r="J19" s="355" t="s">
        <v>67</v>
      </c>
      <c r="K19" s="86"/>
    </row>
    <row r="20" spans="1:11" ht="31.5" thickBot="1" x14ac:dyDescent="0.4">
      <c r="A20" s="258" t="s">
        <v>68</v>
      </c>
      <c r="B20" s="259"/>
      <c r="C20" s="259">
        <f>C16+C11+C8</f>
        <v>29.28</v>
      </c>
      <c r="D20" s="259">
        <f>D11</f>
        <v>20000</v>
      </c>
      <c r="E20" s="259">
        <f>E14</f>
        <v>28.68</v>
      </c>
      <c r="F20" s="259"/>
      <c r="G20" s="259">
        <f>G10</f>
        <v>0</v>
      </c>
      <c r="H20" s="259">
        <f>H16+H11+H8</f>
        <v>20000.599999999999</v>
      </c>
      <c r="I20" s="354">
        <f>C20+D20-E20-G20</f>
        <v>20000.599999999999</v>
      </c>
      <c r="J20" s="807">
        <f>H20-I20</f>
        <v>0</v>
      </c>
      <c r="K20" s="86"/>
    </row>
    <row r="21" spans="1:11" x14ac:dyDescent="0.35">
      <c r="A21" s="260"/>
      <c r="B21" s="260"/>
      <c r="C21" s="260"/>
      <c r="D21" s="260"/>
      <c r="E21" s="260"/>
      <c r="F21" s="260"/>
      <c r="G21" s="260"/>
      <c r="H21" s="260"/>
      <c r="I21" s="261"/>
      <c r="J21" s="356"/>
    </row>
    <row r="22" spans="1:11" x14ac:dyDescent="0.35">
      <c r="A22" s="260"/>
      <c r="B22" s="260"/>
      <c r="C22" s="260"/>
      <c r="D22" s="260"/>
      <c r="E22" s="260"/>
      <c r="F22" s="260"/>
      <c r="G22" s="262"/>
      <c r="H22" s="262"/>
      <c r="I22" s="261"/>
      <c r="J22" s="90"/>
    </row>
    <row r="23" spans="1:11" x14ac:dyDescent="0.35">
      <c r="A23" s="262"/>
      <c r="B23" s="262"/>
      <c r="C23" s="260"/>
      <c r="D23" s="262"/>
      <c r="E23" s="262"/>
      <c r="F23" s="260"/>
      <c r="G23" s="260"/>
      <c r="H23" s="260"/>
      <c r="I23" s="261"/>
      <c r="J23" s="90"/>
    </row>
    <row r="24" spans="1:11" x14ac:dyDescent="0.35">
      <c r="A24" s="260"/>
      <c r="B24" s="260"/>
      <c r="C24" s="262"/>
      <c r="D24" s="260"/>
      <c r="E24" s="260"/>
      <c r="F24" s="262"/>
      <c r="G24" s="263"/>
      <c r="H24" s="263"/>
      <c r="I24" s="261"/>
      <c r="J24" s="90"/>
    </row>
    <row r="25" spans="1:11" x14ac:dyDescent="0.35">
      <c r="A25" s="263"/>
      <c r="B25" s="263"/>
      <c r="C25" s="263"/>
      <c r="D25" s="263"/>
      <c r="E25" s="263"/>
      <c r="F25" s="263"/>
      <c r="G25" s="263"/>
      <c r="H25" s="263"/>
      <c r="I25" s="264"/>
      <c r="J25" s="90"/>
    </row>
    <row r="26" spans="1:11" x14ac:dyDescent="0.35">
      <c r="A26" s="263"/>
      <c r="B26" s="263"/>
      <c r="C26" s="263"/>
      <c r="D26" s="265"/>
      <c r="E26" s="265"/>
      <c r="F26" s="266"/>
      <c r="G26" s="263"/>
      <c r="H26" s="263"/>
      <c r="I26" s="264"/>
      <c r="J26" s="90"/>
    </row>
    <row r="27" spans="1:11" x14ac:dyDescent="0.35">
      <c r="A27" s="263"/>
      <c r="B27" s="263"/>
      <c r="C27" s="263"/>
      <c r="D27" s="265"/>
      <c r="E27" s="265"/>
      <c r="F27" s="266"/>
      <c r="G27" s="263"/>
      <c r="H27" s="263"/>
      <c r="I27" s="264"/>
      <c r="J27" s="90"/>
    </row>
    <row r="28" spans="1:11" x14ac:dyDescent="0.35">
      <c r="A28" s="263"/>
      <c r="B28" s="263"/>
      <c r="C28" s="263"/>
      <c r="D28" s="265"/>
      <c r="E28" s="265"/>
      <c r="F28" s="266"/>
      <c r="G28" s="263"/>
      <c r="H28" s="263"/>
      <c r="I28" s="264"/>
      <c r="J28" s="90"/>
    </row>
    <row r="29" spans="1:11" x14ac:dyDescent="0.35">
      <c r="A29" s="267"/>
      <c r="B29" s="267"/>
      <c r="C29" s="267"/>
      <c r="D29" s="267"/>
      <c r="E29" s="267"/>
      <c r="F29" s="267"/>
      <c r="G29" s="267"/>
      <c r="H29" s="267"/>
      <c r="I29" s="90"/>
      <c r="J29" s="90"/>
    </row>
    <row r="30" spans="1:11" x14ac:dyDescent="0.35">
      <c r="A30" s="90"/>
      <c r="B30" s="90"/>
      <c r="C30" s="90"/>
      <c r="D30" s="90"/>
      <c r="E30" s="90"/>
      <c r="F30" s="90"/>
      <c r="G30" s="90"/>
      <c r="H30" s="90"/>
      <c r="I30" s="90"/>
      <c r="J30" s="90"/>
    </row>
    <row r="31" spans="1:11" x14ac:dyDescent="0.35">
      <c r="A31" s="90"/>
      <c r="B31" s="90"/>
      <c r="C31" s="90"/>
      <c r="D31" s="90"/>
      <c r="E31" s="90"/>
      <c r="F31" s="90"/>
      <c r="G31" s="90"/>
      <c r="H31" s="90"/>
      <c r="I31" s="90"/>
      <c r="J31" s="90"/>
    </row>
    <row r="32" spans="1:11" x14ac:dyDescent="0.35">
      <c r="A32" s="90"/>
      <c r="B32" s="90"/>
      <c r="C32" s="90"/>
      <c r="D32" s="90"/>
      <c r="E32" s="90"/>
      <c r="F32" s="90"/>
      <c r="G32" s="90"/>
      <c r="H32" s="90"/>
      <c r="I32" s="90"/>
      <c r="J32" s="90"/>
    </row>
    <row r="33" spans="1:10" x14ac:dyDescent="0.35">
      <c r="A33" s="90"/>
      <c r="B33" s="90"/>
      <c r="C33" s="90"/>
      <c r="D33" s="90"/>
      <c r="E33" s="90"/>
      <c r="F33" s="90"/>
      <c r="G33" s="90"/>
      <c r="H33" s="90"/>
      <c r="I33" s="90"/>
      <c r="J33" s="90"/>
    </row>
  </sheetData>
  <mergeCells count="1">
    <mergeCell ref="D18:E18"/>
  </mergeCells>
  <pageMargins left="0.7" right="0.7" top="0.78740157499999996" bottom="0.78740157499999996"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4"/>
  <sheetViews>
    <sheetView zoomScale="125" workbookViewId="0">
      <selection activeCell="A8" sqref="A8:E8"/>
    </sheetView>
  </sheetViews>
  <sheetFormatPr defaultColWidth="16" defaultRowHeight="13" x14ac:dyDescent="0.3"/>
  <cols>
    <col min="1" max="1" width="9.54296875" style="3" customWidth="1"/>
    <col min="2" max="2" width="8.08984375" style="3" customWidth="1"/>
    <col min="3" max="3" width="28.6328125" style="3" customWidth="1"/>
    <col min="4" max="4" width="9.54296875" style="17" customWidth="1"/>
    <col min="5" max="5" width="10.08984375" style="17" customWidth="1"/>
    <col min="6" max="6" width="3.6328125" style="3" customWidth="1"/>
    <col min="7" max="7" width="10.453125" style="3" customWidth="1"/>
    <col min="8" max="8" width="3.36328125" style="3" bestFit="1" customWidth="1"/>
    <col min="9" max="9" width="29.36328125" style="3" customWidth="1"/>
    <col min="10" max="10" width="9.453125" style="17" customWidth="1"/>
    <col min="11" max="11" width="10.36328125" style="17" customWidth="1"/>
    <col min="12" max="14" width="16" style="3"/>
    <col min="15" max="15" width="20.6328125" style="3" bestFit="1" customWidth="1"/>
    <col min="16" max="258" width="16" style="3"/>
    <col min="259" max="259" width="6" style="3" customWidth="1"/>
    <col min="260" max="260" width="26.6328125" style="3" customWidth="1"/>
    <col min="261" max="261" width="11.6328125" style="3" bestFit="1" customWidth="1"/>
    <col min="262" max="262" width="11.453125" style="3" bestFit="1" customWidth="1"/>
    <col min="263" max="263" width="12.6328125" style="3" bestFit="1" customWidth="1"/>
    <col min="264" max="264" width="5.6328125" style="3" customWidth="1"/>
    <col min="265" max="265" width="28.08984375" style="3" customWidth="1"/>
    <col min="266" max="514" width="16" style="3"/>
    <col min="515" max="515" width="6" style="3" customWidth="1"/>
    <col min="516" max="516" width="26.6328125" style="3" customWidth="1"/>
    <col min="517" max="517" width="11.6328125" style="3" bestFit="1" customWidth="1"/>
    <col min="518" max="518" width="11.453125" style="3" bestFit="1" customWidth="1"/>
    <col min="519" max="519" width="12.6328125" style="3" bestFit="1" customWidth="1"/>
    <col min="520" max="520" width="5.6328125" style="3" customWidth="1"/>
    <col min="521" max="521" width="28.08984375" style="3" customWidth="1"/>
    <col min="522" max="770" width="16" style="3"/>
    <col min="771" max="771" width="6" style="3" customWidth="1"/>
    <col min="772" max="772" width="26.6328125" style="3" customWidth="1"/>
    <col min="773" max="773" width="11.6328125" style="3" bestFit="1" customWidth="1"/>
    <col min="774" max="774" width="11.453125" style="3" bestFit="1" customWidth="1"/>
    <col min="775" max="775" width="12.6328125" style="3" bestFit="1" customWidth="1"/>
    <col min="776" max="776" width="5.6328125" style="3" customWidth="1"/>
    <col min="777" max="777" width="28.08984375" style="3" customWidth="1"/>
    <col min="778" max="1026" width="16" style="3"/>
    <col min="1027" max="1027" width="6" style="3" customWidth="1"/>
    <col min="1028" max="1028" width="26.6328125" style="3" customWidth="1"/>
    <col min="1029" max="1029" width="11.6328125" style="3" bestFit="1" customWidth="1"/>
    <col min="1030" max="1030" width="11.453125" style="3" bestFit="1" customWidth="1"/>
    <col min="1031" max="1031" width="12.6328125" style="3" bestFit="1" customWidth="1"/>
    <col min="1032" max="1032" width="5.6328125" style="3" customWidth="1"/>
    <col min="1033" max="1033" width="28.08984375" style="3" customWidth="1"/>
    <col min="1034" max="1282" width="16" style="3"/>
    <col min="1283" max="1283" width="6" style="3" customWidth="1"/>
    <col min="1284" max="1284" width="26.6328125" style="3" customWidth="1"/>
    <col min="1285" max="1285" width="11.6328125" style="3" bestFit="1" customWidth="1"/>
    <col min="1286" max="1286" width="11.453125" style="3" bestFit="1" customWidth="1"/>
    <col min="1287" max="1287" width="12.6328125" style="3" bestFit="1" customWidth="1"/>
    <col min="1288" max="1288" width="5.6328125" style="3" customWidth="1"/>
    <col min="1289" max="1289" width="28.08984375" style="3" customWidth="1"/>
    <col min="1290" max="1538" width="16" style="3"/>
    <col min="1539" max="1539" width="6" style="3" customWidth="1"/>
    <col min="1540" max="1540" width="26.6328125" style="3" customWidth="1"/>
    <col min="1541" max="1541" width="11.6328125" style="3" bestFit="1" customWidth="1"/>
    <col min="1542" max="1542" width="11.453125" style="3" bestFit="1" customWidth="1"/>
    <col min="1543" max="1543" width="12.6328125" style="3" bestFit="1" customWidth="1"/>
    <col min="1544" max="1544" width="5.6328125" style="3" customWidth="1"/>
    <col min="1545" max="1545" width="28.08984375" style="3" customWidth="1"/>
    <col min="1546" max="1794" width="16" style="3"/>
    <col min="1795" max="1795" width="6" style="3" customWidth="1"/>
    <col min="1796" max="1796" width="26.6328125" style="3" customWidth="1"/>
    <col min="1797" max="1797" width="11.6328125" style="3" bestFit="1" customWidth="1"/>
    <col min="1798" max="1798" width="11.453125" style="3" bestFit="1" customWidth="1"/>
    <col min="1799" max="1799" width="12.6328125" style="3" bestFit="1" customWidth="1"/>
    <col min="1800" max="1800" width="5.6328125" style="3" customWidth="1"/>
    <col min="1801" max="1801" width="28.08984375" style="3" customWidth="1"/>
    <col min="1802" max="2050" width="16" style="3"/>
    <col min="2051" max="2051" width="6" style="3" customWidth="1"/>
    <col min="2052" max="2052" width="26.6328125" style="3" customWidth="1"/>
    <col min="2053" max="2053" width="11.6328125" style="3" bestFit="1" customWidth="1"/>
    <col min="2054" max="2054" width="11.453125" style="3" bestFit="1" customWidth="1"/>
    <col min="2055" max="2055" width="12.6328125" style="3" bestFit="1" customWidth="1"/>
    <col min="2056" max="2056" width="5.6328125" style="3" customWidth="1"/>
    <col min="2057" max="2057" width="28.08984375" style="3" customWidth="1"/>
    <col min="2058" max="2306" width="16" style="3"/>
    <col min="2307" max="2307" width="6" style="3" customWidth="1"/>
    <col min="2308" max="2308" width="26.6328125" style="3" customWidth="1"/>
    <col min="2309" max="2309" width="11.6328125" style="3" bestFit="1" customWidth="1"/>
    <col min="2310" max="2310" width="11.453125" style="3" bestFit="1" customWidth="1"/>
    <col min="2311" max="2311" width="12.6328125" style="3" bestFit="1" customWidth="1"/>
    <col min="2312" max="2312" width="5.6328125" style="3" customWidth="1"/>
    <col min="2313" max="2313" width="28.08984375" style="3" customWidth="1"/>
    <col min="2314" max="2562" width="16" style="3"/>
    <col min="2563" max="2563" width="6" style="3" customWidth="1"/>
    <col min="2564" max="2564" width="26.6328125" style="3" customWidth="1"/>
    <col min="2565" max="2565" width="11.6328125" style="3" bestFit="1" customWidth="1"/>
    <col min="2566" max="2566" width="11.453125" style="3" bestFit="1" customWidth="1"/>
    <col min="2567" max="2567" width="12.6328125" style="3" bestFit="1" customWidth="1"/>
    <col min="2568" max="2568" width="5.6328125" style="3" customWidth="1"/>
    <col min="2569" max="2569" width="28.08984375" style="3" customWidth="1"/>
    <col min="2570" max="2818" width="16" style="3"/>
    <col min="2819" max="2819" width="6" style="3" customWidth="1"/>
    <col min="2820" max="2820" width="26.6328125" style="3" customWidth="1"/>
    <col min="2821" max="2821" width="11.6328125" style="3" bestFit="1" customWidth="1"/>
    <col min="2822" max="2822" width="11.453125" style="3" bestFit="1" customWidth="1"/>
    <col min="2823" max="2823" width="12.6328125" style="3" bestFit="1" customWidth="1"/>
    <col min="2824" max="2824" width="5.6328125" style="3" customWidth="1"/>
    <col min="2825" max="2825" width="28.08984375" style="3" customWidth="1"/>
    <col min="2826" max="3074" width="16" style="3"/>
    <col min="3075" max="3075" width="6" style="3" customWidth="1"/>
    <col min="3076" max="3076" width="26.6328125" style="3" customWidth="1"/>
    <col min="3077" max="3077" width="11.6328125" style="3" bestFit="1" customWidth="1"/>
    <col min="3078" max="3078" width="11.453125" style="3" bestFit="1" customWidth="1"/>
    <col min="3079" max="3079" width="12.6328125" style="3" bestFit="1" customWidth="1"/>
    <col min="3080" max="3080" width="5.6328125" style="3" customWidth="1"/>
    <col min="3081" max="3081" width="28.08984375" style="3" customWidth="1"/>
    <col min="3082" max="3330" width="16" style="3"/>
    <col min="3331" max="3331" width="6" style="3" customWidth="1"/>
    <col min="3332" max="3332" width="26.6328125" style="3" customWidth="1"/>
    <col min="3333" max="3333" width="11.6328125" style="3" bestFit="1" customWidth="1"/>
    <col min="3334" max="3334" width="11.453125" style="3" bestFit="1" customWidth="1"/>
    <col min="3335" max="3335" width="12.6328125" style="3" bestFit="1" customWidth="1"/>
    <col min="3336" max="3336" width="5.6328125" style="3" customWidth="1"/>
    <col min="3337" max="3337" width="28.08984375" style="3" customWidth="1"/>
    <col min="3338" max="3586" width="16" style="3"/>
    <col min="3587" max="3587" width="6" style="3" customWidth="1"/>
    <col min="3588" max="3588" width="26.6328125" style="3" customWidth="1"/>
    <col min="3589" max="3589" width="11.6328125" style="3" bestFit="1" customWidth="1"/>
    <col min="3590" max="3590" width="11.453125" style="3" bestFit="1" customWidth="1"/>
    <col min="3591" max="3591" width="12.6328125" style="3" bestFit="1" customWidth="1"/>
    <col min="3592" max="3592" width="5.6328125" style="3" customWidth="1"/>
    <col min="3593" max="3593" width="28.08984375" style="3" customWidth="1"/>
    <col min="3594" max="3842" width="16" style="3"/>
    <col min="3843" max="3843" width="6" style="3" customWidth="1"/>
    <col min="3844" max="3844" width="26.6328125" style="3" customWidth="1"/>
    <col min="3845" max="3845" width="11.6328125" style="3" bestFit="1" customWidth="1"/>
    <col min="3846" max="3846" width="11.453125" style="3" bestFit="1" customWidth="1"/>
    <col min="3847" max="3847" width="12.6328125" style="3" bestFit="1" customWidth="1"/>
    <col min="3848" max="3848" width="5.6328125" style="3" customWidth="1"/>
    <col min="3849" max="3849" width="28.08984375" style="3" customWidth="1"/>
    <col min="3850" max="4098" width="16" style="3"/>
    <col min="4099" max="4099" width="6" style="3" customWidth="1"/>
    <col min="4100" max="4100" width="26.6328125" style="3" customWidth="1"/>
    <col min="4101" max="4101" width="11.6328125" style="3" bestFit="1" customWidth="1"/>
    <col min="4102" max="4102" width="11.453125" style="3" bestFit="1" customWidth="1"/>
    <col min="4103" max="4103" width="12.6328125" style="3" bestFit="1" customWidth="1"/>
    <col min="4104" max="4104" width="5.6328125" style="3" customWidth="1"/>
    <col min="4105" max="4105" width="28.08984375" style="3" customWidth="1"/>
    <col min="4106" max="4354" width="16" style="3"/>
    <col min="4355" max="4355" width="6" style="3" customWidth="1"/>
    <col min="4356" max="4356" width="26.6328125" style="3" customWidth="1"/>
    <col min="4357" max="4357" width="11.6328125" style="3" bestFit="1" customWidth="1"/>
    <col min="4358" max="4358" width="11.453125" style="3" bestFit="1" customWidth="1"/>
    <col min="4359" max="4359" width="12.6328125" style="3" bestFit="1" customWidth="1"/>
    <col min="4360" max="4360" width="5.6328125" style="3" customWidth="1"/>
    <col min="4361" max="4361" width="28.08984375" style="3" customWidth="1"/>
    <col min="4362" max="4610" width="16" style="3"/>
    <col min="4611" max="4611" width="6" style="3" customWidth="1"/>
    <col min="4612" max="4612" width="26.6328125" style="3" customWidth="1"/>
    <col min="4613" max="4613" width="11.6328125" style="3" bestFit="1" customWidth="1"/>
    <col min="4614" max="4614" width="11.453125" style="3" bestFit="1" customWidth="1"/>
    <col min="4615" max="4615" width="12.6328125" style="3" bestFit="1" customWidth="1"/>
    <col min="4616" max="4616" width="5.6328125" style="3" customWidth="1"/>
    <col min="4617" max="4617" width="28.08984375" style="3" customWidth="1"/>
    <col min="4618" max="4866" width="16" style="3"/>
    <col min="4867" max="4867" width="6" style="3" customWidth="1"/>
    <col min="4868" max="4868" width="26.6328125" style="3" customWidth="1"/>
    <col min="4869" max="4869" width="11.6328125" style="3" bestFit="1" customWidth="1"/>
    <col min="4870" max="4870" width="11.453125" style="3" bestFit="1" customWidth="1"/>
    <col min="4871" max="4871" width="12.6328125" style="3" bestFit="1" customWidth="1"/>
    <col min="4872" max="4872" width="5.6328125" style="3" customWidth="1"/>
    <col min="4873" max="4873" width="28.08984375" style="3" customWidth="1"/>
    <col min="4874" max="5122" width="16" style="3"/>
    <col min="5123" max="5123" width="6" style="3" customWidth="1"/>
    <col min="5124" max="5124" width="26.6328125" style="3" customWidth="1"/>
    <col min="5125" max="5125" width="11.6328125" style="3" bestFit="1" customWidth="1"/>
    <col min="5126" max="5126" width="11.453125" style="3" bestFit="1" customWidth="1"/>
    <col min="5127" max="5127" width="12.6328125" style="3" bestFit="1" customWidth="1"/>
    <col min="5128" max="5128" width="5.6328125" style="3" customWidth="1"/>
    <col min="5129" max="5129" width="28.08984375" style="3" customWidth="1"/>
    <col min="5130" max="5378" width="16" style="3"/>
    <col min="5379" max="5379" width="6" style="3" customWidth="1"/>
    <col min="5380" max="5380" width="26.6328125" style="3" customWidth="1"/>
    <col min="5381" max="5381" width="11.6328125" style="3" bestFit="1" customWidth="1"/>
    <col min="5382" max="5382" width="11.453125" style="3" bestFit="1" customWidth="1"/>
    <col min="5383" max="5383" width="12.6328125" style="3" bestFit="1" customWidth="1"/>
    <col min="5384" max="5384" width="5.6328125" style="3" customWidth="1"/>
    <col min="5385" max="5385" width="28.08984375" style="3" customWidth="1"/>
    <col min="5386" max="5634" width="16" style="3"/>
    <col min="5635" max="5635" width="6" style="3" customWidth="1"/>
    <col min="5636" max="5636" width="26.6328125" style="3" customWidth="1"/>
    <col min="5637" max="5637" width="11.6328125" style="3" bestFit="1" customWidth="1"/>
    <col min="5638" max="5638" width="11.453125" style="3" bestFit="1" customWidth="1"/>
    <col min="5639" max="5639" width="12.6328125" style="3" bestFit="1" customWidth="1"/>
    <col min="5640" max="5640" width="5.6328125" style="3" customWidth="1"/>
    <col min="5641" max="5641" width="28.08984375" style="3" customWidth="1"/>
    <col min="5642" max="5890" width="16" style="3"/>
    <col min="5891" max="5891" width="6" style="3" customWidth="1"/>
    <col min="5892" max="5892" width="26.6328125" style="3" customWidth="1"/>
    <col min="5893" max="5893" width="11.6328125" style="3" bestFit="1" customWidth="1"/>
    <col min="5894" max="5894" width="11.453125" style="3" bestFit="1" customWidth="1"/>
    <col min="5895" max="5895" width="12.6328125" style="3" bestFit="1" customWidth="1"/>
    <col min="5896" max="5896" width="5.6328125" style="3" customWidth="1"/>
    <col min="5897" max="5897" width="28.08984375" style="3" customWidth="1"/>
    <col min="5898" max="6146" width="16" style="3"/>
    <col min="6147" max="6147" width="6" style="3" customWidth="1"/>
    <col min="6148" max="6148" width="26.6328125" style="3" customWidth="1"/>
    <col min="6149" max="6149" width="11.6328125" style="3" bestFit="1" customWidth="1"/>
    <col min="6150" max="6150" width="11.453125" style="3" bestFit="1" customWidth="1"/>
    <col min="6151" max="6151" width="12.6328125" style="3" bestFit="1" customWidth="1"/>
    <col min="6152" max="6152" width="5.6328125" style="3" customWidth="1"/>
    <col min="6153" max="6153" width="28.08984375" style="3" customWidth="1"/>
    <col min="6154" max="6402" width="16" style="3"/>
    <col min="6403" max="6403" width="6" style="3" customWidth="1"/>
    <col min="6404" max="6404" width="26.6328125" style="3" customWidth="1"/>
    <col min="6405" max="6405" width="11.6328125" style="3" bestFit="1" customWidth="1"/>
    <col min="6406" max="6406" width="11.453125" style="3" bestFit="1" customWidth="1"/>
    <col min="6407" max="6407" width="12.6328125" style="3" bestFit="1" customWidth="1"/>
    <col min="6408" max="6408" width="5.6328125" style="3" customWidth="1"/>
    <col min="6409" max="6409" width="28.08984375" style="3" customWidth="1"/>
    <col min="6410" max="6658" width="16" style="3"/>
    <col min="6659" max="6659" width="6" style="3" customWidth="1"/>
    <col min="6660" max="6660" width="26.6328125" style="3" customWidth="1"/>
    <col min="6661" max="6661" width="11.6328125" style="3" bestFit="1" customWidth="1"/>
    <col min="6662" max="6662" width="11.453125" style="3" bestFit="1" customWidth="1"/>
    <col min="6663" max="6663" width="12.6328125" style="3" bestFit="1" customWidth="1"/>
    <col min="6664" max="6664" width="5.6328125" style="3" customWidth="1"/>
    <col min="6665" max="6665" width="28.08984375" style="3" customWidth="1"/>
    <col min="6666" max="6914" width="16" style="3"/>
    <col min="6915" max="6915" width="6" style="3" customWidth="1"/>
    <col min="6916" max="6916" width="26.6328125" style="3" customWidth="1"/>
    <col min="6917" max="6917" width="11.6328125" style="3" bestFit="1" customWidth="1"/>
    <col min="6918" max="6918" width="11.453125" style="3" bestFit="1" customWidth="1"/>
    <col min="6919" max="6919" width="12.6328125" style="3" bestFit="1" customWidth="1"/>
    <col min="6920" max="6920" width="5.6328125" style="3" customWidth="1"/>
    <col min="6921" max="6921" width="28.08984375" style="3" customWidth="1"/>
    <col min="6922" max="7170" width="16" style="3"/>
    <col min="7171" max="7171" width="6" style="3" customWidth="1"/>
    <col min="7172" max="7172" width="26.6328125" style="3" customWidth="1"/>
    <col min="7173" max="7173" width="11.6328125" style="3" bestFit="1" customWidth="1"/>
    <col min="7174" max="7174" width="11.453125" style="3" bestFit="1" customWidth="1"/>
    <col min="7175" max="7175" width="12.6328125" style="3" bestFit="1" customWidth="1"/>
    <col min="7176" max="7176" width="5.6328125" style="3" customWidth="1"/>
    <col min="7177" max="7177" width="28.08984375" style="3" customWidth="1"/>
    <col min="7178" max="7426" width="16" style="3"/>
    <col min="7427" max="7427" width="6" style="3" customWidth="1"/>
    <col min="7428" max="7428" width="26.6328125" style="3" customWidth="1"/>
    <col min="7429" max="7429" width="11.6328125" style="3" bestFit="1" customWidth="1"/>
    <col min="7430" max="7430" width="11.453125" style="3" bestFit="1" customWidth="1"/>
    <col min="7431" max="7431" width="12.6328125" style="3" bestFit="1" customWidth="1"/>
    <col min="7432" max="7432" width="5.6328125" style="3" customWidth="1"/>
    <col min="7433" max="7433" width="28.08984375" style="3" customWidth="1"/>
    <col min="7434" max="7682" width="16" style="3"/>
    <col min="7683" max="7683" width="6" style="3" customWidth="1"/>
    <col min="7684" max="7684" width="26.6328125" style="3" customWidth="1"/>
    <col min="7685" max="7685" width="11.6328125" style="3" bestFit="1" customWidth="1"/>
    <col min="7686" max="7686" width="11.453125" style="3" bestFit="1" customWidth="1"/>
    <col min="7687" max="7687" width="12.6328125" style="3" bestFit="1" customWidth="1"/>
    <col min="7688" max="7688" width="5.6328125" style="3" customWidth="1"/>
    <col min="7689" max="7689" width="28.08984375" style="3" customWidth="1"/>
    <col min="7690" max="7938" width="16" style="3"/>
    <col min="7939" max="7939" width="6" style="3" customWidth="1"/>
    <col min="7940" max="7940" width="26.6328125" style="3" customWidth="1"/>
    <col min="7941" max="7941" width="11.6328125" style="3" bestFit="1" customWidth="1"/>
    <col min="7942" max="7942" width="11.453125" style="3" bestFit="1" customWidth="1"/>
    <col min="7943" max="7943" width="12.6328125" style="3" bestFit="1" customWidth="1"/>
    <col min="7944" max="7944" width="5.6328125" style="3" customWidth="1"/>
    <col min="7945" max="7945" width="28.08984375" style="3" customWidth="1"/>
    <col min="7946" max="8194" width="16" style="3"/>
    <col min="8195" max="8195" width="6" style="3" customWidth="1"/>
    <col min="8196" max="8196" width="26.6328125" style="3" customWidth="1"/>
    <col min="8197" max="8197" width="11.6328125" style="3" bestFit="1" customWidth="1"/>
    <col min="8198" max="8198" width="11.453125" style="3" bestFit="1" customWidth="1"/>
    <col min="8199" max="8199" width="12.6328125" style="3" bestFit="1" customWidth="1"/>
    <col min="8200" max="8200" width="5.6328125" style="3" customWidth="1"/>
    <col min="8201" max="8201" width="28.08984375" style="3" customWidth="1"/>
    <col min="8202" max="8450" width="16" style="3"/>
    <col min="8451" max="8451" width="6" style="3" customWidth="1"/>
    <col min="8452" max="8452" width="26.6328125" style="3" customWidth="1"/>
    <col min="8453" max="8453" width="11.6328125" style="3" bestFit="1" customWidth="1"/>
    <col min="8454" max="8454" width="11.453125" style="3" bestFit="1" customWidth="1"/>
    <col min="8455" max="8455" width="12.6328125" style="3" bestFit="1" customWidth="1"/>
    <col min="8456" max="8456" width="5.6328125" style="3" customWidth="1"/>
    <col min="8457" max="8457" width="28.08984375" style="3" customWidth="1"/>
    <col min="8458" max="8706" width="16" style="3"/>
    <col min="8707" max="8707" width="6" style="3" customWidth="1"/>
    <col min="8708" max="8708" width="26.6328125" style="3" customWidth="1"/>
    <col min="8709" max="8709" width="11.6328125" style="3" bestFit="1" customWidth="1"/>
    <col min="8710" max="8710" width="11.453125" style="3" bestFit="1" customWidth="1"/>
    <col min="8711" max="8711" width="12.6328125" style="3" bestFit="1" customWidth="1"/>
    <col min="8712" max="8712" width="5.6328125" style="3" customWidth="1"/>
    <col min="8713" max="8713" width="28.08984375" style="3" customWidth="1"/>
    <col min="8714" max="8962" width="16" style="3"/>
    <col min="8963" max="8963" width="6" style="3" customWidth="1"/>
    <col min="8964" max="8964" width="26.6328125" style="3" customWidth="1"/>
    <col min="8965" max="8965" width="11.6328125" style="3" bestFit="1" customWidth="1"/>
    <col min="8966" max="8966" width="11.453125" style="3" bestFit="1" customWidth="1"/>
    <col min="8967" max="8967" width="12.6328125" style="3" bestFit="1" customWidth="1"/>
    <col min="8968" max="8968" width="5.6328125" style="3" customWidth="1"/>
    <col min="8969" max="8969" width="28.08984375" style="3" customWidth="1"/>
    <col min="8970" max="9218" width="16" style="3"/>
    <col min="9219" max="9219" width="6" style="3" customWidth="1"/>
    <col min="9220" max="9220" width="26.6328125" style="3" customWidth="1"/>
    <col min="9221" max="9221" width="11.6328125" style="3" bestFit="1" customWidth="1"/>
    <col min="9222" max="9222" width="11.453125" style="3" bestFit="1" customWidth="1"/>
    <col min="9223" max="9223" width="12.6328125" style="3" bestFit="1" customWidth="1"/>
    <col min="9224" max="9224" width="5.6328125" style="3" customWidth="1"/>
    <col min="9225" max="9225" width="28.08984375" style="3" customWidth="1"/>
    <col min="9226" max="9474" width="16" style="3"/>
    <col min="9475" max="9475" width="6" style="3" customWidth="1"/>
    <col min="9476" max="9476" width="26.6328125" style="3" customWidth="1"/>
    <col min="9477" max="9477" width="11.6328125" style="3" bestFit="1" customWidth="1"/>
    <col min="9478" max="9478" width="11.453125" style="3" bestFit="1" customWidth="1"/>
    <col min="9479" max="9479" width="12.6328125" style="3" bestFit="1" customWidth="1"/>
    <col min="9480" max="9480" width="5.6328125" style="3" customWidth="1"/>
    <col min="9481" max="9481" width="28.08984375" style="3" customWidth="1"/>
    <col min="9482" max="9730" width="16" style="3"/>
    <col min="9731" max="9731" width="6" style="3" customWidth="1"/>
    <col min="9732" max="9732" width="26.6328125" style="3" customWidth="1"/>
    <col min="9733" max="9733" width="11.6328125" style="3" bestFit="1" customWidth="1"/>
    <col min="9734" max="9734" width="11.453125" style="3" bestFit="1" customWidth="1"/>
    <col min="9735" max="9735" width="12.6328125" style="3" bestFit="1" customWidth="1"/>
    <col min="9736" max="9736" width="5.6328125" style="3" customWidth="1"/>
    <col min="9737" max="9737" width="28.08984375" style="3" customWidth="1"/>
    <col min="9738" max="9986" width="16" style="3"/>
    <col min="9987" max="9987" width="6" style="3" customWidth="1"/>
    <col min="9988" max="9988" width="26.6328125" style="3" customWidth="1"/>
    <col min="9989" max="9989" width="11.6328125" style="3" bestFit="1" customWidth="1"/>
    <col min="9990" max="9990" width="11.453125" style="3" bestFit="1" customWidth="1"/>
    <col min="9991" max="9991" width="12.6328125" style="3" bestFit="1" customWidth="1"/>
    <col min="9992" max="9992" width="5.6328125" style="3" customWidth="1"/>
    <col min="9993" max="9993" width="28.08984375" style="3" customWidth="1"/>
    <col min="9994" max="10242" width="16" style="3"/>
    <col min="10243" max="10243" width="6" style="3" customWidth="1"/>
    <col min="10244" max="10244" width="26.6328125" style="3" customWidth="1"/>
    <col min="10245" max="10245" width="11.6328125" style="3" bestFit="1" customWidth="1"/>
    <col min="10246" max="10246" width="11.453125" style="3" bestFit="1" customWidth="1"/>
    <col min="10247" max="10247" width="12.6328125" style="3" bestFit="1" customWidth="1"/>
    <col min="10248" max="10248" width="5.6328125" style="3" customWidth="1"/>
    <col min="10249" max="10249" width="28.08984375" style="3" customWidth="1"/>
    <col min="10250" max="10498" width="16" style="3"/>
    <col min="10499" max="10499" width="6" style="3" customWidth="1"/>
    <col min="10500" max="10500" width="26.6328125" style="3" customWidth="1"/>
    <col min="10501" max="10501" width="11.6328125" style="3" bestFit="1" customWidth="1"/>
    <col min="10502" max="10502" width="11.453125" style="3" bestFit="1" customWidth="1"/>
    <col min="10503" max="10503" width="12.6328125" style="3" bestFit="1" customWidth="1"/>
    <col min="10504" max="10504" width="5.6328125" style="3" customWidth="1"/>
    <col min="10505" max="10505" width="28.08984375" style="3" customWidth="1"/>
    <col min="10506" max="10754" width="16" style="3"/>
    <col min="10755" max="10755" width="6" style="3" customWidth="1"/>
    <col min="10756" max="10756" width="26.6328125" style="3" customWidth="1"/>
    <col min="10757" max="10757" width="11.6328125" style="3" bestFit="1" customWidth="1"/>
    <col min="10758" max="10758" width="11.453125" style="3" bestFit="1" customWidth="1"/>
    <col min="10759" max="10759" width="12.6328125" style="3" bestFit="1" customWidth="1"/>
    <col min="10760" max="10760" width="5.6328125" style="3" customWidth="1"/>
    <col min="10761" max="10761" width="28.08984375" style="3" customWidth="1"/>
    <col min="10762" max="11010" width="16" style="3"/>
    <col min="11011" max="11011" width="6" style="3" customWidth="1"/>
    <col min="11012" max="11012" width="26.6328125" style="3" customWidth="1"/>
    <col min="11013" max="11013" width="11.6328125" style="3" bestFit="1" customWidth="1"/>
    <col min="11014" max="11014" width="11.453125" style="3" bestFit="1" customWidth="1"/>
    <col min="11015" max="11015" width="12.6328125" style="3" bestFit="1" customWidth="1"/>
    <col min="11016" max="11016" width="5.6328125" style="3" customWidth="1"/>
    <col min="11017" max="11017" width="28.08984375" style="3" customWidth="1"/>
    <col min="11018" max="11266" width="16" style="3"/>
    <col min="11267" max="11267" width="6" style="3" customWidth="1"/>
    <col min="11268" max="11268" width="26.6328125" style="3" customWidth="1"/>
    <col min="11269" max="11269" width="11.6328125" style="3" bestFit="1" customWidth="1"/>
    <col min="11270" max="11270" width="11.453125" style="3" bestFit="1" customWidth="1"/>
    <col min="11271" max="11271" width="12.6328125" style="3" bestFit="1" customWidth="1"/>
    <col min="11272" max="11272" width="5.6328125" style="3" customWidth="1"/>
    <col min="11273" max="11273" width="28.08984375" style="3" customWidth="1"/>
    <col min="11274" max="11522" width="16" style="3"/>
    <col min="11523" max="11523" width="6" style="3" customWidth="1"/>
    <col min="11524" max="11524" width="26.6328125" style="3" customWidth="1"/>
    <col min="11525" max="11525" width="11.6328125" style="3" bestFit="1" customWidth="1"/>
    <col min="11526" max="11526" width="11.453125" style="3" bestFit="1" customWidth="1"/>
    <col min="11527" max="11527" width="12.6328125" style="3" bestFit="1" customWidth="1"/>
    <col min="11528" max="11528" width="5.6328125" style="3" customWidth="1"/>
    <col min="11529" max="11529" width="28.08984375" style="3" customWidth="1"/>
    <col min="11530" max="11778" width="16" style="3"/>
    <col min="11779" max="11779" width="6" style="3" customWidth="1"/>
    <col min="11780" max="11780" width="26.6328125" style="3" customWidth="1"/>
    <col min="11781" max="11781" width="11.6328125" style="3" bestFit="1" customWidth="1"/>
    <col min="11782" max="11782" width="11.453125" style="3" bestFit="1" customWidth="1"/>
    <col min="11783" max="11783" width="12.6328125" style="3" bestFit="1" customWidth="1"/>
    <col min="11784" max="11784" width="5.6328125" style="3" customWidth="1"/>
    <col min="11785" max="11785" width="28.08984375" style="3" customWidth="1"/>
    <col min="11786" max="12034" width="16" style="3"/>
    <col min="12035" max="12035" width="6" style="3" customWidth="1"/>
    <col min="12036" max="12036" width="26.6328125" style="3" customWidth="1"/>
    <col min="12037" max="12037" width="11.6328125" style="3" bestFit="1" customWidth="1"/>
    <col min="12038" max="12038" width="11.453125" style="3" bestFit="1" customWidth="1"/>
    <col min="12039" max="12039" width="12.6328125" style="3" bestFit="1" customWidth="1"/>
    <col min="12040" max="12040" width="5.6328125" style="3" customWidth="1"/>
    <col min="12041" max="12041" width="28.08984375" style="3" customWidth="1"/>
    <col min="12042" max="12290" width="16" style="3"/>
    <col min="12291" max="12291" width="6" style="3" customWidth="1"/>
    <col min="12292" max="12292" width="26.6328125" style="3" customWidth="1"/>
    <col min="12293" max="12293" width="11.6328125" style="3" bestFit="1" customWidth="1"/>
    <col min="12294" max="12294" width="11.453125" style="3" bestFit="1" customWidth="1"/>
    <col min="12295" max="12295" width="12.6328125" style="3" bestFit="1" customWidth="1"/>
    <col min="12296" max="12296" width="5.6328125" style="3" customWidth="1"/>
    <col min="12297" max="12297" width="28.08984375" style="3" customWidth="1"/>
    <col min="12298" max="12546" width="16" style="3"/>
    <col min="12547" max="12547" width="6" style="3" customWidth="1"/>
    <col min="12548" max="12548" width="26.6328125" style="3" customWidth="1"/>
    <col min="12549" max="12549" width="11.6328125" style="3" bestFit="1" customWidth="1"/>
    <col min="12550" max="12550" width="11.453125" style="3" bestFit="1" customWidth="1"/>
    <col min="12551" max="12551" width="12.6328125" style="3" bestFit="1" customWidth="1"/>
    <col min="12552" max="12552" width="5.6328125" style="3" customWidth="1"/>
    <col min="12553" max="12553" width="28.08984375" style="3" customWidth="1"/>
    <col min="12554" max="12802" width="16" style="3"/>
    <col min="12803" max="12803" width="6" style="3" customWidth="1"/>
    <col min="12804" max="12804" width="26.6328125" style="3" customWidth="1"/>
    <col min="12805" max="12805" width="11.6328125" style="3" bestFit="1" customWidth="1"/>
    <col min="12806" max="12806" width="11.453125" style="3" bestFit="1" customWidth="1"/>
    <col min="12807" max="12807" width="12.6328125" style="3" bestFit="1" customWidth="1"/>
    <col min="12808" max="12808" width="5.6328125" style="3" customWidth="1"/>
    <col min="12809" max="12809" width="28.08984375" style="3" customWidth="1"/>
    <col min="12810" max="13058" width="16" style="3"/>
    <col min="13059" max="13059" width="6" style="3" customWidth="1"/>
    <col min="13060" max="13060" width="26.6328125" style="3" customWidth="1"/>
    <col min="13061" max="13061" width="11.6328125" style="3" bestFit="1" customWidth="1"/>
    <col min="13062" max="13062" width="11.453125" style="3" bestFit="1" customWidth="1"/>
    <col min="13063" max="13063" width="12.6328125" style="3" bestFit="1" customWidth="1"/>
    <col min="13064" max="13064" width="5.6328125" style="3" customWidth="1"/>
    <col min="13065" max="13065" width="28.08984375" style="3" customWidth="1"/>
    <col min="13066" max="13314" width="16" style="3"/>
    <col min="13315" max="13315" width="6" style="3" customWidth="1"/>
    <col min="13316" max="13316" width="26.6328125" style="3" customWidth="1"/>
    <col min="13317" max="13317" width="11.6328125" style="3" bestFit="1" customWidth="1"/>
    <col min="13318" max="13318" width="11.453125" style="3" bestFit="1" customWidth="1"/>
    <col min="13319" max="13319" width="12.6328125" style="3" bestFit="1" customWidth="1"/>
    <col min="13320" max="13320" width="5.6328125" style="3" customWidth="1"/>
    <col min="13321" max="13321" width="28.08984375" style="3" customWidth="1"/>
    <col min="13322" max="13570" width="16" style="3"/>
    <col min="13571" max="13571" width="6" style="3" customWidth="1"/>
    <col min="13572" max="13572" width="26.6328125" style="3" customWidth="1"/>
    <col min="13573" max="13573" width="11.6328125" style="3" bestFit="1" customWidth="1"/>
    <col min="13574" max="13574" width="11.453125" style="3" bestFit="1" customWidth="1"/>
    <col min="13575" max="13575" width="12.6328125" style="3" bestFit="1" customWidth="1"/>
    <col min="13576" max="13576" width="5.6328125" style="3" customWidth="1"/>
    <col min="13577" max="13577" width="28.08984375" style="3" customWidth="1"/>
    <col min="13578" max="13826" width="16" style="3"/>
    <col min="13827" max="13827" width="6" style="3" customWidth="1"/>
    <col min="13828" max="13828" width="26.6328125" style="3" customWidth="1"/>
    <col min="13829" max="13829" width="11.6328125" style="3" bestFit="1" customWidth="1"/>
    <col min="13830" max="13830" width="11.453125" style="3" bestFit="1" customWidth="1"/>
    <col min="13831" max="13831" width="12.6328125" style="3" bestFit="1" customWidth="1"/>
    <col min="13832" max="13832" width="5.6328125" style="3" customWidth="1"/>
    <col min="13833" max="13833" width="28.08984375" style="3" customWidth="1"/>
    <col min="13834" max="14082" width="16" style="3"/>
    <col min="14083" max="14083" width="6" style="3" customWidth="1"/>
    <col min="14084" max="14084" width="26.6328125" style="3" customWidth="1"/>
    <col min="14085" max="14085" width="11.6328125" style="3" bestFit="1" customWidth="1"/>
    <col min="14086" max="14086" width="11.453125" style="3" bestFit="1" customWidth="1"/>
    <col min="14087" max="14087" width="12.6328125" style="3" bestFit="1" customWidth="1"/>
    <col min="14088" max="14088" width="5.6328125" style="3" customWidth="1"/>
    <col min="14089" max="14089" width="28.08984375" style="3" customWidth="1"/>
    <col min="14090" max="14338" width="16" style="3"/>
    <col min="14339" max="14339" width="6" style="3" customWidth="1"/>
    <col min="14340" max="14340" width="26.6328125" style="3" customWidth="1"/>
    <col min="14341" max="14341" width="11.6328125" style="3" bestFit="1" customWidth="1"/>
    <col min="14342" max="14342" width="11.453125" style="3" bestFit="1" customWidth="1"/>
    <col min="14343" max="14343" width="12.6328125" style="3" bestFit="1" customWidth="1"/>
    <col min="14344" max="14344" width="5.6328125" style="3" customWidth="1"/>
    <col min="14345" max="14345" width="28.08984375" style="3" customWidth="1"/>
    <col min="14346" max="14594" width="16" style="3"/>
    <col min="14595" max="14595" width="6" style="3" customWidth="1"/>
    <col min="14596" max="14596" width="26.6328125" style="3" customWidth="1"/>
    <col min="14597" max="14597" width="11.6328125" style="3" bestFit="1" customWidth="1"/>
    <col min="14598" max="14598" width="11.453125" style="3" bestFit="1" customWidth="1"/>
    <col min="14599" max="14599" width="12.6328125" style="3" bestFit="1" customWidth="1"/>
    <col min="14600" max="14600" width="5.6328125" style="3" customWidth="1"/>
    <col min="14601" max="14601" width="28.08984375" style="3" customWidth="1"/>
    <col min="14602" max="14850" width="16" style="3"/>
    <col min="14851" max="14851" width="6" style="3" customWidth="1"/>
    <col min="14852" max="14852" width="26.6328125" style="3" customWidth="1"/>
    <col min="14853" max="14853" width="11.6328125" style="3" bestFit="1" customWidth="1"/>
    <col min="14854" max="14854" width="11.453125" style="3" bestFit="1" customWidth="1"/>
    <col min="14855" max="14855" width="12.6328125" style="3" bestFit="1" customWidth="1"/>
    <col min="14856" max="14856" width="5.6328125" style="3" customWidth="1"/>
    <col min="14857" max="14857" width="28.08984375" style="3" customWidth="1"/>
    <col min="14858" max="15106" width="16" style="3"/>
    <col min="15107" max="15107" width="6" style="3" customWidth="1"/>
    <col min="15108" max="15108" width="26.6328125" style="3" customWidth="1"/>
    <col min="15109" max="15109" width="11.6328125" style="3" bestFit="1" customWidth="1"/>
    <col min="15110" max="15110" width="11.453125" style="3" bestFit="1" customWidth="1"/>
    <col min="15111" max="15111" width="12.6328125" style="3" bestFit="1" customWidth="1"/>
    <col min="15112" max="15112" width="5.6328125" style="3" customWidth="1"/>
    <col min="15113" max="15113" width="28.08984375" style="3" customWidth="1"/>
    <col min="15114" max="15362" width="16" style="3"/>
    <col min="15363" max="15363" width="6" style="3" customWidth="1"/>
    <col min="15364" max="15364" width="26.6328125" style="3" customWidth="1"/>
    <col min="15365" max="15365" width="11.6328125" style="3" bestFit="1" customWidth="1"/>
    <col min="15366" max="15366" width="11.453125" style="3" bestFit="1" customWidth="1"/>
    <col min="15367" max="15367" width="12.6328125" style="3" bestFit="1" customWidth="1"/>
    <col min="15368" max="15368" width="5.6328125" style="3" customWidth="1"/>
    <col min="15369" max="15369" width="28.08984375" style="3" customWidth="1"/>
    <col min="15370" max="15618" width="16" style="3"/>
    <col min="15619" max="15619" width="6" style="3" customWidth="1"/>
    <col min="15620" max="15620" width="26.6328125" style="3" customWidth="1"/>
    <col min="15621" max="15621" width="11.6328125" style="3" bestFit="1" customWidth="1"/>
    <col min="15622" max="15622" width="11.453125" style="3" bestFit="1" customWidth="1"/>
    <col min="15623" max="15623" width="12.6328125" style="3" bestFit="1" customWidth="1"/>
    <col min="15624" max="15624" width="5.6328125" style="3" customWidth="1"/>
    <col min="15625" max="15625" width="28.08984375" style="3" customWidth="1"/>
    <col min="15626" max="15874" width="16" style="3"/>
    <col min="15875" max="15875" width="6" style="3" customWidth="1"/>
    <col min="15876" max="15876" width="26.6328125" style="3" customWidth="1"/>
    <col min="15877" max="15877" width="11.6328125" style="3" bestFit="1" customWidth="1"/>
    <col min="15878" max="15878" width="11.453125" style="3" bestFit="1" customWidth="1"/>
    <col min="15879" max="15879" width="12.6328125" style="3" bestFit="1" customWidth="1"/>
    <col min="15880" max="15880" width="5.6328125" style="3" customWidth="1"/>
    <col min="15881" max="15881" width="28.08984375" style="3" customWidth="1"/>
    <col min="15882" max="16130" width="16" style="3"/>
    <col min="16131" max="16131" width="6" style="3" customWidth="1"/>
    <col min="16132" max="16132" width="26.6328125" style="3" customWidth="1"/>
    <col min="16133" max="16133" width="11.6328125" style="3" bestFit="1" customWidth="1"/>
    <col min="16134" max="16134" width="11.453125" style="3" bestFit="1" customWidth="1"/>
    <col min="16135" max="16135" width="12.6328125" style="3" bestFit="1" customWidth="1"/>
    <col min="16136" max="16136" width="5.6328125" style="3" customWidth="1"/>
    <col min="16137" max="16137" width="28.08984375" style="3" customWidth="1"/>
    <col min="16138" max="16384" width="16" style="3"/>
  </cols>
  <sheetData>
    <row r="1" spans="1:11" x14ac:dyDescent="0.3">
      <c r="A1" s="924"/>
      <c r="B1" s="924"/>
      <c r="C1" s="924"/>
      <c r="D1" s="924"/>
      <c r="E1" s="924"/>
      <c r="F1" s="924"/>
      <c r="G1" s="924"/>
      <c r="H1" s="924"/>
      <c r="I1" s="924"/>
      <c r="J1" s="924"/>
      <c r="K1" s="924"/>
    </row>
    <row r="2" spans="1:11" x14ac:dyDescent="0.3">
      <c r="A2" s="362"/>
      <c r="B2" s="362"/>
      <c r="C2" s="362"/>
      <c r="D2" s="363"/>
      <c r="E2" s="363"/>
      <c r="F2" s="362"/>
      <c r="G2" s="362"/>
      <c r="H2" s="362"/>
      <c r="I2" s="362"/>
      <c r="J2" s="363"/>
      <c r="K2" s="363"/>
    </row>
    <row r="3" spans="1:11" x14ac:dyDescent="0.3">
      <c r="A3" s="361" t="s">
        <v>16</v>
      </c>
      <c r="B3" s="360"/>
      <c r="C3" s="360"/>
      <c r="D3" s="364"/>
      <c r="E3" s="364"/>
      <c r="F3" s="360"/>
      <c r="G3" s="360"/>
      <c r="H3" s="360"/>
      <c r="I3" s="360"/>
      <c r="J3" s="364"/>
      <c r="K3" s="364"/>
    </row>
    <row r="4" spans="1:11" x14ac:dyDescent="0.3">
      <c r="A4" s="361" t="s">
        <v>19</v>
      </c>
      <c r="B4" s="361"/>
      <c r="C4" s="361" t="s">
        <v>18</v>
      </c>
      <c r="D4" s="365"/>
      <c r="E4" s="366"/>
      <c r="F4" s="361"/>
      <c r="G4" s="361"/>
      <c r="H4" s="361"/>
      <c r="I4" s="360"/>
      <c r="J4" s="364"/>
      <c r="K4" s="364"/>
    </row>
    <row r="5" spans="1:11" x14ac:dyDescent="0.3">
      <c r="A5" s="361" t="s">
        <v>79</v>
      </c>
      <c r="B5" s="361"/>
      <c r="C5" s="413" t="s">
        <v>183</v>
      </c>
      <c r="D5" s="366"/>
      <c r="E5" s="366"/>
      <c r="F5" s="361"/>
      <c r="G5" s="361"/>
      <c r="H5" s="361"/>
      <c r="I5" s="360"/>
      <c r="J5" s="364"/>
      <c r="K5" s="364"/>
    </row>
    <row r="6" spans="1:11" x14ac:dyDescent="0.3">
      <c r="A6" s="361"/>
      <c r="B6" s="361"/>
      <c r="C6" s="367">
        <v>2024</v>
      </c>
      <c r="D6" s="366"/>
      <c r="E6" s="366"/>
      <c r="F6" s="361"/>
      <c r="G6" s="361"/>
      <c r="H6" s="361"/>
      <c r="I6" s="360"/>
      <c r="J6" s="364"/>
      <c r="K6" s="364"/>
    </row>
    <row r="7" spans="1:11" x14ac:dyDescent="0.3">
      <c r="A7" s="360"/>
      <c r="B7" s="361"/>
      <c r="C7" s="361"/>
      <c r="D7" s="366"/>
      <c r="E7" s="366"/>
      <c r="F7" s="361"/>
      <c r="G7" s="361"/>
      <c r="H7" s="361"/>
      <c r="I7" s="919"/>
      <c r="J7" s="919"/>
      <c r="K7" s="919"/>
    </row>
    <row r="8" spans="1:11" ht="15.75" customHeight="1" x14ac:dyDescent="0.3">
      <c r="A8" s="919" t="s">
        <v>147</v>
      </c>
      <c r="B8" s="919"/>
      <c r="C8" s="919"/>
      <c r="D8" s="919"/>
      <c r="E8" s="919"/>
      <c r="F8" s="370"/>
      <c r="G8" s="371"/>
      <c r="H8" s="361"/>
      <c r="I8" s="360"/>
      <c r="J8" s="364"/>
      <c r="K8" s="364"/>
    </row>
    <row r="9" spans="1:11" x14ac:dyDescent="0.3">
      <c r="A9" s="360"/>
      <c r="B9" s="360"/>
      <c r="C9" s="360"/>
      <c r="D9" s="364"/>
      <c r="E9" s="364"/>
      <c r="F9" s="360"/>
      <c r="G9" s="360"/>
      <c r="H9" s="360"/>
      <c r="I9" s="360"/>
      <c r="J9" s="364"/>
      <c r="K9" s="364"/>
    </row>
    <row r="10" spans="1:11" ht="13.5" thickBot="1" x14ac:dyDescent="0.35">
      <c r="A10" s="360"/>
      <c r="B10" s="360"/>
      <c r="C10" s="360"/>
      <c r="D10" s="364"/>
      <c r="E10" s="364"/>
      <c r="F10" s="360"/>
      <c r="G10" s="501"/>
      <c r="H10" s="501"/>
      <c r="I10" s="501"/>
      <c r="J10" s="502"/>
      <c r="K10" s="502"/>
    </row>
    <row r="11" spans="1:11" ht="12.75" customHeight="1" thickBot="1" x14ac:dyDescent="0.35">
      <c r="A11" s="920" t="s">
        <v>25</v>
      </c>
      <c r="B11" s="921"/>
      <c r="C11" s="921"/>
      <c r="D11" s="921"/>
      <c r="E11" s="922"/>
      <c r="F11" s="370"/>
      <c r="G11" s="923"/>
      <c r="H11" s="923"/>
      <c r="I11" s="923"/>
      <c r="J11" s="923"/>
      <c r="K11" s="923"/>
    </row>
    <row r="12" spans="1:11" x14ac:dyDescent="0.3">
      <c r="A12" s="414"/>
      <c r="B12" s="415"/>
      <c r="C12" s="415"/>
      <c r="D12" s="416"/>
      <c r="E12" s="417"/>
      <c r="F12" s="360"/>
      <c r="G12" s="503"/>
      <c r="H12" s="503"/>
      <c r="I12" s="503"/>
      <c r="J12" s="504"/>
      <c r="K12" s="504"/>
    </row>
    <row r="13" spans="1:11" s="6" customFormat="1" ht="13.5" thickBot="1" x14ac:dyDescent="0.35">
      <c r="A13" s="372" t="s">
        <v>0</v>
      </c>
      <c r="B13" s="373" t="s">
        <v>26</v>
      </c>
      <c r="C13" s="373" t="s">
        <v>27</v>
      </c>
      <c r="D13" s="374" t="s">
        <v>28</v>
      </c>
      <c r="E13" s="375" t="s">
        <v>29</v>
      </c>
      <c r="F13" s="376"/>
      <c r="G13" s="505"/>
      <c r="H13" s="505"/>
      <c r="I13" s="505"/>
      <c r="J13" s="506"/>
      <c r="K13" s="506"/>
    </row>
    <row r="14" spans="1:11" ht="12.75" customHeight="1" x14ac:dyDescent="0.3">
      <c r="A14" s="663">
        <v>45536</v>
      </c>
      <c r="B14" s="665"/>
      <c r="C14" s="664" t="s">
        <v>61</v>
      </c>
      <c r="D14" s="450">
        <v>24.28</v>
      </c>
      <c r="E14" s="451"/>
      <c r="F14" s="272"/>
      <c r="G14" s="482"/>
      <c r="H14" s="272"/>
      <c r="I14" s="272"/>
      <c r="J14" s="483"/>
      <c r="K14" s="484"/>
    </row>
    <row r="15" spans="1:11" ht="12.75" customHeight="1" thickBot="1" x14ac:dyDescent="0.35">
      <c r="A15" s="482">
        <v>45546</v>
      </c>
      <c r="B15" s="666">
        <v>1</v>
      </c>
      <c r="C15" s="272" t="s">
        <v>550</v>
      </c>
      <c r="D15" s="662">
        <v>20000</v>
      </c>
      <c r="E15" s="659"/>
      <c r="F15" s="272"/>
      <c r="G15" s="482"/>
      <c r="H15" s="272"/>
      <c r="I15" s="272"/>
      <c r="J15" s="483"/>
      <c r="K15" s="484"/>
    </row>
    <row r="16" spans="1:11" ht="12.75" customHeight="1" thickBot="1" x14ac:dyDescent="0.35">
      <c r="A16" s="667">
        <v>45535</v>
      </c>
      <c r="B16" s="668"/>
      <c r="C16" s="651" t="s">
        <v>46</v>
      </c>
      <c r="D16" s="652">
        <f>SUM(D14:D15)-SUM(E14:E15)</f>
        <v>20024.28</v>
      </c>
      <c r="E16" s="653"/>
      <c r="F16" s="452"/>
      <c r="G16" s="485"/>
      <c r="H16" s="272"/>
      <c r="I16" s="486"/>
      <c r="J16" s="487"/>
      <c r="K16" s="488"/>
    </row>
    <row r="17" spans="1:11" ht="12.75" customHeight="1" x14ac:dyDescent="0.3">
      <c r="A17" s="453"/>
      <c r="B17" s="454"/>
      <c r="C17" s="454"/>
      <c r="D17" s="455"/>
      <c r="E17" s="456"/>
      <c r="F17" s="5"/>
      <c r="G17" s="5"/>
      <c r="H17" s="5"/>
      <c r="I17" s="5"/>
      <c r="J17" s="489"/>
      <c r="K17" s="489"/>
    </row>
    <row r="18" spans="1:11" ht="12.75" customHeight="1" x14ac:dyDescent="0.3">
      <c r="A18" s="282"/>
      <c r="B18" s="10"/>
      <c r="C18" s="10"/>
      <c r="D18" s="16"/>
      <c r="E18" s="16"/>
      <c r="F18" s="481"/>
      <c r="G18" s="490"/>
      <c r="H18" s="401"/>
      <c r="I18" s="401"/>
      <c r="J18" s="491"/>
      <c r="K18" s="491"/>
    </row>
    <row r="19" spans="1:11" ht="13.5" thickBot="1" x14ac:dyDescent="0.35">
      <c r="A19" s="660"/>
    </row>
    <row r="20" spans="1:11" ht="18.5" x14ac:dyDescent="0.45">
      <c r="C20" s="91" t="s">
        <v>144</v>
      </c>
    </row>
    <row r="21" spans="1:11" ht="18.5" x14ac:dyDescent="0.45">
      <c r="C21" s="480" t="s">
        <v>169</v>
      </c>
    </row>
    <row r="22" spans="1:11" x14ac:dyDescent="0.3">
      <c r="C22" s="925" t="s">
        <v>20</v>
      </c>
      <c r="D22" s="926"/>
      <c r="E22" s="927"/>
    </row>
    <row r="23" spans="1:11" x14ac:dyDescent="0.3">
      <c r="C23" s="368" t="s">
        <v>21</v>
      </c>
      <c r="D23" s="928" t="s">
        <v>31</v>
      </c>
      <c r="E23" s="929"/>
    </row>
    <row r="24" spans="1:11" x14ac:dyDescent="0.3">
      <c r="C24" s="368" t="s">
        <v>22</v>
      </c>
      <c r="D24" s="930" t="s">
        <v>32</v>
      </c>
      <c r="E24" s="931"/>
    </row>
    <row r="25" spans="1:11" x14ac:dyDescent="0.3">
      <c r="C25" s="369" t="s">
        <v>24</v>
      </c>
      <c r="D25" s="917" t="s">
        <v>33</v>
      </c>
      <c r="E25" s="918"/>
    </row>
    <row r="26" spans="1:11" ht="13.5" thickBot="1" x14ac:dyDescent="0.35">
      <c r="D26" s="462"/>
      <c r="E26" s="462"/>
    </row>
    <row r="27" spans="1:11" ht="13.5" thickBot="1" x14ac:dyDescent="0.35">
      <c r="A27" s="470" t="s">
        <v>0</v>
      </c>
      <c r="B27" s="477" t="s">
        <v>145</v>
      </c>
      <c r="C27" s="546" t="s">
        <v>5</v>
      </c>
      <c r="D27" s="548" t="s">
        <v>134</v>
      </c>
      <c r="E27" s="462"/>
    </row>
    <row r="28" spans="1:11" ht="12.75" customHeight="1" x14ac:dyDescent="0.3">
      <c r="A28" s="471"/>
      <c r="B28" s="478"/>
      <c r="C28" s="474"/>
      <c r="D28" s="467"/>
    </row>
    <row r="29" spans="1:11" x14ac:dyDescent="0.3">
      <c r="A29" s="472"/>
      <c r="B29" s="469"/>
      <c r="C29" s="475" t="s">
        <v>135</v>
      </c>
      <c r="D29" s="468">
        <f>D16</f>
        <v>20024.28</v>
      </c>
    </row>
    <row r="30" spans="1:11" x14ac:dyDescent="0.3">
      <c r="A30" s="472"/>
      <c r="B30" s="469"/>
      <c r="C30" s="475"/>
      <c r="D30" s="468"/>
    </row>
    <row r="31" spans="1:11" x14ac:dyDescent="0.3">
      <c r="A31" s="472"/>
      <c r="B31" s="469"/>
      <c r="C31" s="493" t="s">
        <v>136</v>
      </c>
      <c r="D31" s="468"/>
    </row>
    <row r="32" spans="1:11" x14ac:dyDescent="0.3">
      <c r="A32" s="472"/>
      <c r="B32" s="469"/>
      <c r="C32" s="493" t="s">
        <v>137</v>
      </c>
      <c r="D32" s="468"/>
    </row>
    <row r="33" spans="1:5" x14ac:dyDescent="0.3">
      <c r="A33" s="472"/>
      <c r="B33" s="469"/>
      <c r="C33" s="475" t="s">
        <v>138</v>
      </c>
      <c r="D33" s="468"/>
    </row>
    <row r="34" spans="1:5" x14ac:dyDescent="0.3">
      <c r="A34" s="472"/>
      <c r="B34" s="469"/>
      <c r="C34" s="475"/>
      <c r="D34" s="468"/>
    </row>
    <row r="35" spans="1:5" x14ac:dyDescent="0.3">
      <c r="A35" s="472"/>
      <c r="B35" s="469"/>
      <c r="C35" s="493" t="s">
        <v>139</v>
      </c>
      <c r="D35" s="468"/>
    </row>
    <row r="36" spans="1:5" x14ac:dyDescent="0.3">
      <c r="A36" s="472"/>
      <c r="B36" s="469"/>
      <c r="C36" s="493" t="s">
        <v>140</v>
      </c>
      <c r="D36" s="468"/>
    </row>
    <row r="37" spans="1:5" x14ac:dyDescent="0.3">
      <c r="A37" s="482">
        <v>45546</v>
      </c>
      <c r="B37" s="469">
        <v>2</v>
      </c>
      <c r="C37" s="475" t="s">
        <v>551</v>
      </c>
      <c r="D37" s="468">
        <v>-20</v>
      </c>
    </row>
    <row r="38" spans="1:5" x14ac:dyDescent="0.3">
      <c r="A38" s="482">
        <v>45546</v>
      </c>
      <c r="B38" s="469">
        <v>3</v>
      </c>
      <c r="C38" s="475" t="s">
        <v>552</v>
      </c>
      <c r="D38" s="468">
        <v>-8.68</v>
      </c>
    </row>
    <row r="39" spans="1:5" ht="13.5" thickBot="1" x14ac:dyDescent="0.35">
      <c r="A39" s="473"/>
      <c r="B39" s="469"/>
      <c r="C39" s="475"/>
      <c r="D39" s="468"/>
    </row>
    <row r="40" spans="1:5" ht="13.5" thickBot="1" x14ac:dyDescent="0.35">
      <c r="A40" s="875">
        <v>45565</v>
      </c>
      <c r="B40" s="464"/>
      <c r="C40" s="547" t="s">
        <v>141</v>
      </c>
      <c r="D40" s="548">
        <f>SUM(D29:D39)</f>
        <v>19995.599999999999</v>
      </c>
      <c r="E40" s="544"/>
    </row>
    <row r="41" spans="1:5" ht="13.5" thickBot="1" x14ac:dyDescent="0.35">
      <c r="C41" s="494" t="s">
        <v>141</v>
      </c>
      <c r="D41" s="548">
        <v>19995.599999999999</v>
      </c>
      <c r="E41" s="545"/>
    </row>
    <row r="43" spans="1:5" x14ac:dyDescent="0.3">
      <c r="C43" s="3" t="s">
        <v>142</v>
      </c>
      <c r="D43" s="17">
        <f>D40-D41</f>
        <v>0</v>
      </c>
    </row>
    <row r="44" spans="1:5" x14ac:dyDescent="0.3">
      <c r="C44" s="3" t="s">
        <v>143</v>
      </c>
    </row>
  </sheetData>
  <mergeCells count="9">
    <mergeCell ref="D25:E25"/>
    <mergeCell ref="A8:E8"/>
    <mergeCell ref="A11:E11"/>
    <mergeCell ref="G11:K11"/>
    <mergeCell ref="A1:K1"/>
    <mergeCell ref="I7:K7"/>
    <mergeCell ref="C22:E22"/>
    <mergeCell ref="D23:E23"/>
    <mergeCell ref="D24:E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01"/>
  <sheetViews>
    <sheetView zoomScale="125" workbookViewId="0">
      <selection activeCell="D46" sqref="D46"/>
    </sheetView>
  </sheetViews>
  <sheetFormatPr defaultColWidth="16" defaultRowHeight="13" x14ac:dyDescent="0.3"/>
  <cols>
    <col min="1" max="1" width="11.81640625" style="3" customWidth="1"/>
    <col min="2" max="2" width="8.453125" style="3" bestFit="1" customWidth="1"/>
    <col min="3" max="3" width="30.453125" style="3" customWidth="1"/>
    <col min="4" max="4" width="14.54296875" style="3" customWidth="1"/>
    <col min="5" max="5" width="15" style="3" customWidth="1"/>
    <col min="6" max="6" width="4.6328125" style="3" customWidth="1"/>
    <col min="7" max="7" width="10.6328125" style="3" customWidth="1"/>
    <col min="8" max="8" width="3.36328125" style="3" bestFit="1" customWidth="1"/>
    <col min="9" max="9" width="29.90625" style="3" customWidth="1"/>
    <col min="10" max="10" width="11" style="3" customWidth="1"/>
    <col min="11" max="11" width="16.453125" style="3" customWidth="1"/>
    <col min="12" max="14" width="16" style="3"/>
    <col min="15" max="15" width="20.6328125" style="3" bestFit="1" customWidth="1"/>
    <col min="16" max="258" width="16" style="3"/>
    <col min="259" max="259" width="6" style="3" customWidth="1"/>
    <col min="260" max="260" width="26.6328125" style="3" customWidth="1"/>
    <col min="261" max="261" width="11.6328125" style="3" bestFit="1" customWidth="1"/>
    <col min="262" max="262" width="11.453125" style="3" bestFit="1" customWidth="1"/>
    <col min="263" max="263" width="12.6328125" style="3" bestFit="1" customWidth="1"/>
    <col min="264" max="264" width="5.6328125" style="3" customWidth="1"/>
    <col min="265" max="265" width="28.08984375" style="3" customWidth="1"/>
    <col min="266" max="514" width="16" style="3"/>
    <col min="515" max="515" width="6" style="3" customWidth="1"/>
    <col min="516" max="516" width="26.6328125" style="3" customWidth="1"/>
    <col min="517" max="517" width="11.6328125" style="3" bestFit="1" customWidth="1"/>
    <col min="518" max="518" width="11.453125" style="3" bestFit="1" customWidth="1"/>
    <col min="519" max="519" width="12.6328125" style="3" bestFit="1" customWidth="1"/>
    <col min="520" max="520" width="5.6328125" style="3" customWidth="1"/>
    <col min="521" max="521" width="28.08984375" style="3" customWidth="1"/>
    <col min="522" max="770" width="16" style="3"/>
    <col min="771" max="771" width="6" style="3" customWidth="1"/>
    <col min="772" max="772" width="26.6328125" style="3" customWidth="1"/>
    <col min="773" max="773" width="11.6328125" style="3" bestFit="1" customWidth="1"/>
    <col min="774" max="774" width="11.453125" style="3" bestFit="1" customWidth="1"/>
    <col min="775" max="775" width="12.6328125" style="3" bestFit="1" customWidth="1"/>
    <col min="776" max="776" width="5.6328125" style="3" customWidth="1"/>
    <col min="777" max="777" width="28.08984375" style="3" customWidth="1"/>
    <col min="778" max="1026" width="16" style="3"/>
    <col min="1027" max="1027" width="6" style="3" customWidth="1"/>
    <col min="1028" max="1028" width="26.6328125" style="3" customWidth="1"/>
    <col min="1029" max="1029" width="11.6328125" style="3" bestFit="1" customWidth="1"/>
    <col min="1030" max="1030" width="11.453125" style="3" bestFit="1" customWidth="1"/>
    <col min="1031" max="1031" width="12.6328125" style="3" bestFit="1" customWidth="1"/>
    <col min="1032" max="1032" width="5.6328125" style="3" customWidth="1"/>
    <col min="1033" max="1033" width="28.08984375" style="3" customWidth="1"/>
    <col min="1034" max="1282" width="16" style="3"/>
    <col min="1283" max="1283" width="6" style="3" customWidth="1"/>
    <col min="1284" max="1284" width="26.6328125" style="3" customWidth="1"/>
    <col min="1285" max="1285" width="11.6328125" style="3" bestFit="1" customWidth="1"/>
    <col min="1286" max="1286" width="11.453125" style="3" bestFit="1" customWidth="1"/>
    <col min="1287" max="1287" width="12.6328125" style="3" bestFit="1" customWidth="1"/>
    <col min="1288" max="1288" width="5.6328125" style="3" customWidth="1"/>
    <col min="1289" max="1289" width="28.08984375" style="3" customWidth="1"/>
    <col min="1290" max="1538" width="16" style="3"/>
    <col min="1539" max="1539" width="6" style="3" customWidth="1"/>
    <col min="1540" max="1540" width="26.6328125" style="3" customWidth="1"/>
    <col min="1541" max="1541" width="11.6328125" style="3" bestFit="1" customWidth="1"/>
    <col min="1542" max="1542" width="11.453125" style="3" bestFit="1" customWidth="1"/>
    <col min="1543" max="1543" width="12.6328125" style="3" bestFit="1" customWidth="1"/>
    <col min="1544" max="1544" width="5.6328125" style="3" customWidth="1"/>
    <col min="1545" max="1545" width="28.08984375" style="3" customWidth="1"/>
    <col min="1546" max="1794" width="16" style="3"/>
    <col min="1795" max="1795" width="6" style="3" customWidth="1"/>
    <col min="1796" max="1796" width="26.6328125" style="3" customWidth="1"/>
    <col min="1797" max="1797" width="11.6328125" style="3" bestFit="1" customWidth="1"/>
    <col min="1798" max="1798" width="11.453125" style="3" bestFit="1" customWidth="1"/>
    <col min="1799" max="1799" width="12.6328125" style="3" bestFit="1" customWidth="1"/>
    <col min="1800" max="1800" width="5.6328125" style="3" customWidth="1"/>
    <col min="1801" max="1801" width="28.08984375" style="3" customWidth="1"/>
    <col min="1802" max="2050" width="16" style="3"/>
    <col min="2051" max="2051" width="6" style="3" customWidth="1"/>
    <col min="2052" max="2052" width="26.6328125" style="3" customWidth="1"/>
    <col min="2053" max="2053" width="11.6328125" style="3" bestFit="1" customWidth="1"/>
    <col min="2054" max="2054" width="11.453125" style="3" bestFit="1" customWidth="1"/>
    <col min="2055" max="2055" width="12.6328125" style="3" bestFit="1" customWidth="1"/>
    <col min="2056" max="2056" width="5.6328125" style="3" customWidth="1"/>
    <col min="2057" max="2057" width="28.08984375" style="3" customWidth="1"/>
    <col min="2058" max="2306" width="16" style="3"/>
    <col min="2307" max="2307" width="6" style="3" customWidth="1"/>
    <col min="2308" max="2308" width="26.6328125" style="3" customWidth="1"/>
    <col min="2309" max="2309" width="11.6328125" style="3" bestFit="1" customWidth="1"/>
    <col min="2310" max="2310" width="11.453125" style="3" bestFit="1" customWidth="1"/>
    <col min="2311" max="2311" width="12.6328125" style="3" bestFit="1" customWidth="1"/>
    <col min="2312" max="2312" width="5.6328125" style="3" customWidth="1"/>
    <col min="2313" max="2313" width="28.08984375" style="3" customWidth="1"/>
    <col min="2314" max="2562" width="16" style="3"/>
    <col min="2563" max="2563" width="6" style="3" customWidth="1"/>
    <col min="2564" max="2564" width="26.6328125" style="3" customWidth="1"/>
    <col min="2565" max="2565" width="11.6328125" style="3" bestFit="1" customWidth="1"/>
    <col min="2566" max="2566" width="11.453125" style="3" bestFit="1" customWidth="1"/>
    <col min="2567" max="2567" width="12.6328125" style="3" bestFit="1" customWidth="1"/>
    <col min="2568" max="2568" width="5.6328125" style="3" customWidth="1"/>
    <col min="2569" max="2569" width="28.08984375" style="3" customWidth="1"/>
    <col min="2570" max="2818" width="16" style="3"/>
    <col min="2819" max="2819" width="6" style="3" customWidth="1"/>
    <col min="2820" max="2820" width="26.6328125" style="3" customWidth="1"/>
    <col min="2821" max="2821" width="11.6328125" style="3" bestFit="1" customWidth="1"/>
    <col min="2822" max="2822" width="11.453125" style="3" bestFit="1" customWidth="1"/>
    <col min="2823" max="2823" width="12.6328125" style="3" bestFit="1" customWidth="1"/>
    <col min="2824" max="2824" width="5.6328125" style="3" customWidth="1"/>
    <col min="2825" max="2825" width="28.08984375" style="3" customWidth="1"/>
    <col min="2826" max="3074" width="16" style="3"/>
    <col min="3075" max="3075" width="6" style="3" customWidth="1"/>
    <col min="3076" max="3076" width="26.6328125" style="3" customWidth="1"/>
    <col min="3077" max="3077" width="11.6328125" style="3" bestFit="1" customWidth="1"/>
    <col min="3078" max="3078" width="11.453125" style="3" bestFit="1" customWidth="1"/>
    <col min="3079" max="3079" width="12.6328125" style="3" bestFit="1" customWidth="1"/>
    <col min="3080" max="3080" width="5.6328125" style="3" customWidth="1"/>
    <col min="3081" max="3081" width="28.08984375" style="3" customWidth="1"/>
    <col min="3082" max="3330" width="16" style="3"/>
    <col min="3331" max="3331" width="6" style="3" customWidth="1"/>
    <col min="3332" max="3332" width="26.6328125" style="3" customWidth="1"/>
    <col min="3333" max="3333" width="11.6328125" style="3" bestFit="1" customWidth="1"/>
    <col min="3334" max="3334" width="11.453125" style="3" bestFit="1" customWidth="1"/>
    <col min="3335" max="3335" width="12.6328125" style="3" bestFit="1" customWidth="1"/>
    <col min="3336" max="3336" width="5.6328125" style="3" customWidth="1"/>
    <col min="3337" max="3337" width="28.08984375" style="3" customWidth="1"/>
    <col min="3338" max="3586" width="16" style="3"/>
    <col min="3587" max="3587" width="6" style="3" customWidth="1"/>
    <col min="3588" max="3588" width="26.6328125" style="3" customWidth="1"/>
    <col min="3589" max="3589" width="11.6328125" style="3" bestFit="1" customWidth="1"/>
    <col min="3590" max="3590" width="11.453125" style="3" bestFit="1" customWidth="1"/>
    <col min="3591" max="3591" width="12.6328125" style="3" bestFit="1" customWidth="1"/>
    <col min="3592" max="3592" width="5.6328125" style="3" customWidth="1"/>
    <col min="3593" max="3593" width="28.08984375" style="3" customWidth="1"/>
    <col min="3594" max="3842" width="16" style="3"/>
    <col min="3843" max="3843" width="6" style="3" customWidth="1"/>
    <col min="3844" max="3844" width="26.6328125" style="3" customWidth="1"/>
    <col min="3845" max="3845" width="11.6328125" style="3" bestFit="1" customWidth="1"/>
    <col min="3846" max="3846" width="11.453125" style="3" bestFit="1" customWidth="1"/>
    <col min="3847" max="3847" width="12.6328125" style="3" bestFit="1" customWidth="1"/>
    <col min="3848" max="3848" width="5.6328125" style="3" customWidth="1"/>
    <col min="3849" max="3849" width="28.08984375" style="3" customWidth="1"/>
    <col min="3850" max="4098" width="16" style="3"/>
    <col min="4099" max="4099" width="6" style="3" customWidth="1"/>
    <col min="4100" max="4100" width="26.6328125" style="3" customWidth="1"/>
    <col min="4101" max="4101" width="11.6328125" style="3" bestFit="1" customWidth="1"/>
    <col min="4102" max="4102" width="11.453125" style="3" bestFit="1" customWidth="1"/>
    <col min="4103" max="4103" width="12.6328125" style="3" bestFit="1" customWidth="1"/>
    <col min="4104" max="4104" width="5.6328125" style="3" customWidth="1"/>
    <col min="4105" max="4105" width="28.08984375" style="3" customWidth="1"/>
    <col min="4106" max="4354" width="16" style="3"/>
    <col min="4355" max="4355" width="6" style="3" customWidth="1"/>
    <col min="4356" max="4356" width="26.6328125" style="3" customWidth="1"/>
    <col min="4357" max="4357" width="11.6328125" style="3" bestFit="1" customWidth="1"/>
    <col min="4358" max="4358" width="11.453125" style="3" bestFit="1" customWidth="1"/>
    <col min="4359" max="4359" width="12.6328125" style="3" bestFit="1" customWidth="1"/>
    <col min="4360" max="4360" width="5.6328125" style="3" customWidth="1"/>
    <col min="4361" max="4361" width="28.08984375" style="3" customWidth="1"/>
    <col min="4362" max="4610" width="16" style="3"/>
    <col min="4611" max="4611" width="6" style="3" customWidth="1"/>
    <col min="4612" max="4612" width="26.6328125" style="3" customWidth="1"/>
    <col min="4613" max="4613" width="11.6328125" style="3" bestFit="1" customWidth="1"/>
    <col min="4614" max="4614" width="11.453125" style="3" bestFit="1" customWidth="1"/>
    <col min="4615" max="4615" width="12.6328125" style="3" bestFit="1" customWidth="1"/>
    <col min="4616" max="4616" width="5.6328125" style="3" customWidth="1"/>
    <col min="4617" max="4617" width="28.08984375" style="3" customWidth="1"/>
    <col min="4618" max="4866" width="16" style="3"/>
    <col min="4867" max="4867" width="6" style="3" customWidth="1"/>
    <col min="4868" max="4868" width="26.6328125" style="3" customWidth="1"/>
    <col min="4869" max="4869" width="11.6328125" style="3" bestFit="1" customWidth="1"/>
    <col min="4870" max="4870" width="11.453125" style="3" bestFit="1" customWidth="1"/>
    <col min="4871" max="4871" width="12.6328125" style="3" bestFit="1" customWidth="1"/>
    <col min="4872" max="4872" width="5.6328125" style="3" customWidth="1"/>
    <col min="4873" max="4873" width="28.08984375" style="3" customWidth="1"/>
    <col min="4874" max="5122" width="16" style="3"/>
    <col min="5123" max="5123" width="6" style="3" customWidth="1"/>
    <col min="5124" max="5124" width="26.6328125" style="3" customWidth="1"/>
    <col min="5125" max="5125" width="11.6328125" style="3" bestFit="1" customWidth="1"/>
    <col min="5126" max="5126" width="11.453125" style="3" bestFit="1" customWidth="1"/>
    <col min="5127" max="5127" width="12.6328125" style="3" bestFit="1" customWidth="1"/>
    <col min="5128" max="5128" width="5.6328125" style="3" customWidth="1"/>
    <col min="5129" max="5129" width="28.08984375" style="3" customWidth="1"/>
    <col min="5130" max="5378" width="16" style="3"/>
    <col min="5379" max="5379" width="6" style="3" customWidth="1"/>
    <col min="5380" max="5380" width="26.6328125" style="3" customWidth="1"/>
    <col min="5381" max="5381" width="11.6328125" style="3" bestFit="1" customWidth="1"/>
    <col min="5382" max="5382" width="11.453125" style="3" bestFit="1" customWidth="1"/>
    <col min="5383" max="5383" width="12.6328125" style="3" bestFit="1" customWidth="1"/>
    <col min="5384" max="5384" width="5.6328125" style="3" customWidth="1"/>
    <col min="5385" max="5385" width="28.08984375" style="3" customWidth="1"/>
    <col min="5386" max="5634" width="16" style="3"/>
    <col min="5635" max="5635" width="6" style="3" customWidth="1"/>
    <col min="5636" max="5636" width="26.6328125" style="3" customWidth="1"/>
    <col min="5637" max="5637" width="11.6328125" style="3" bestFit="1" customWidth="1"/>
    <col min="5638" max="5638" width="11.453125" style="3" bestFit="1" customWidth="1"/>
    <col min="5639" max="5639" width="12.6328125" style="3" bestFit="1" customWidth="1"/>
    <col min="5640" max="5640" width="5.6328125" style="3" customWidth="1"/>
    <col min="5641" max="5641" width="28.08984375" style="3" customWidth="1"/>
    <col min="5642" max="5890" width="16" style="3"/>
    <col min="5891" max="5891" width="6" style="3" customWidth="1"/>
    <col min="5892" max="5892" width="26.6328125" style="3" customWidth="1"/>
    <col min="5893" max="5893" width="11.6328125" style="3" bestFit="1" customWidth="1"/>
    <col min="5894" max="5894" width="11.453125" style="3" bestFit="1" customWidth="1"/>
    <col min="5895" max="5895" width="12.6328125" style="3" bestFit="1" customWidth="1"/>
    <col min="5896" max="5896" width="5.6328125" style="3" customWidth="1"/>
    <col min="5897" max="5897" width="28.08984375" style="3" customWidth="1"/>
    <col min="5898" max="6146" width="16" style="3"/>
    <col min="6147" max="6147" width="6" style="3" customWidth="1"/>
    <col min="6148" max="6148" width="26.6328125" style="3" customWidth="1"/>
    <col min="6149" max="6149" width="11.6328125" style="3" bestFit="1" customWidth="1"/>
    <col min="6150" max="6150" width="11.453125" style="3" bestFit="1" customWidth="1"/>
    <col min="6151" max="6151" width="12.6328125" style="3" bestFit="1" customWidth="1"/>
    <col min="6152" max="6152" width="5.6328125" style="3" customWidth="1"/>
    <col min="6153" max="6153" width="28.08984375" style="3" customWidth="1"/>
    <col min="6154" max="6402" width="16" style="3"/>
    <col min="6403" max="6403" width="6" style="3" customWidth="1"/>
    <col min="6404" max="6404" width="26.6328125" style="3" customWidth="1"/>
    <col min="6405" max="6405" width="11.6328125" style="3" bestFit="1" customWidth="1"/>
    <col min="6406" max="6406" width="11.453125" style="3" bestFit="1" customWidth="1"/>
    <col min="6407" max="6407" width="12.6328125" style="3" bestFit="1" customWidth="1"/>
    <col min="6408" max="6408" width="5.6328125" style="3" customWidth="1"/>
    <col min="6409" max="6409" width="28.08984375" style="3" customWidth="1"/>
    <col min="6410" max="6658" width="16" style="3"/>
    <col min="6659" max="6659" width="6" style="3" customWidth="1"/>
    <col min="6660" max="6660" width="26.6328125" style="3" customWidth="1"/>
    <col min="6661" max="6661" width="11.6328125" style="3" bestFit="1" customWidth="1"/>
    <col min="6662" max="6662" width="11.453125" style="3" bestFit="1" customWidth="1"/>
    <col min="6663" max="6663" width="12.6328125" style="3" bestFit="1" customWidth="1"/>
    <col min="6664" max="6664" width="5.6328125" style="3" customWidth="1"/>
    <col min="6665" max="6665" width="28.08984375" style="3" customWidth="1"/>
    <col min="6666" max="6914" width="16" style="3"/>
    <col min="6915" max="6915" width="6" style="3" customWidth="1"/>
    <col min="6916" max="6916" width="26.6328125" style="3" customWidth="1"/>
    <col min="6917" max="6917" width="11.6328125" style="3" bestFit="1" customWidth="1"/>
    <col min="6918" max="6918" width="11.453125" style="3" bestFit="1" customWidth="1"/>
    <col min="6919" max="6919" width="12.6328125" style="3" bestFit="1" customWidth="1"/>
    <col min="6920" max="6920" width="5.6328125" style="3" customWidth="1"/>
    <col min="6921" max="6921" width="28.08984375" style="3" customWidth="1"/>
    <col min="6922" max="7170" width="16" style="3"/>
    <col min="7171" max="7171" width="6" style="3" customWidth="1"/>
    <col min="7172" max="7172" width="26.6328125" style="3" customWidth="1"/>
    <col min="7173" max="7173" width="11.6328125" style="3" bestFit="1" customWidth="1"/>
    <col min="7174" max="7174" width="11.453125" style="3" bestFit="1" customWidth="1"/>
    <col min="7175" max="7175" width="12.6328125" style="3" bestFit="1" customWidth="1"/>
    <col min="7176" max="7176" width="5.6328125" style="3" customWidth="1"/>
    <col min="7177" max="7177" width="28.08984375" style="3" customWidth="1"/>
    <col min="7178" max="7426" width="16" style="3"/>
    <col min="7427" max="7427" width="6" style="3" customWidth="1"/>
    <col min="7428" max="7428" width="26.6328125" style="3" customWidth="1"/>
    <col min="7429" max="7429" width="11.6328125" style="3" bestFit="1" customWidth="1"/>
    <col min="7430" max="7430" width="11.453125" style="3" bestFit="1" customWidth="1"/>
    <col min="7431" max="7431" width="12.6328125" style="3" bestFit="1" customWidth="1"/>
    <col min="7432" max="7432" width="5.6328125" style="3" customWidth="1"/>
    <col min="7433" max="7433" width="28.08984375" style="3" customWidth="1"/>
    <col min="7434" max="7682" width="16" style="3"/>
    <col min="7683" max="7683" width="6" style="3" customWidth="1"/>
    <col min="7684" max="7684" width="26.6328125" style="3" customWidth="1"/>
    <col min="7685" max="7685" width="11.6328125" style="3" bestFit="1" customWidth="1"/>
    <col min="7686" max="7686" width="11.453125" style="3" bestFit="1" customWidth="1"/>
    <col min="7687" max="7687" width="12.6328125" style="3" bestFit="1" customWidth="1"/>
    <col min="7688" max="7688" width="5.6328125" style="3" customWidth="1"/>
    <col min="7689" max="7689" width="28.08984375" style="3" customWidth="1"/>
    <col min="7690" max="7938" width="16" style="3"/>
    <col min="7939" max="7939" width="6" style="3" customWidth="1"/>
    <col min="7940" max="7940" width="26.6328125" style="3" customWidth="1"/>
    <col min="7941" max="7941" width="11.6328125" style="3" bestFit="1" customWidth="1"/>
    <col min="7942" max="7942" width="11.453125" style="3" bestFit="1" customWidth="1"/>
    <col min="7943" max="7943" width="12.6328125" style="3" bestFit="1" customWidth="1"/>
    <col min="7944" max="7944" width="5.6328125" style="3" customWidth="1"/>
    <col min="7945" max="7945" width="28.08984375" style="3" customWidth="1"/>
    <col min="7946" max="8194" width="16" style="3"/>
    <col min="8195" max="8195" width="6" style="3" customWidth="1"/>
    <col min="8196" max="8196" width="26.6328125" style="3" customWidth="1"/>
    <col min="8197" max="8197" width="11.6328125" style="3" bestFit="1" customWidth="1"/>
    <col min="8198" max="8198" width="11.453125" style="3" bestFit="1" customWidth="1"/>
    <col min="8199" max="8199" width="12.6328125" style="3" bestFit="1" customWidth="1"/>
    <col min="8200" max="8200" width="5.6328125" style="3" customWidth="1"/>
    <col min="8201" max="8201" width="28.08984375" style="3" customWidth="1"/>
    <col min="8202" max="8450" width="16" style="3"/>
    <col min="8451" max="8451" width="6" style="3" customWidth="1"/>
    <col min="8452" max="8452" width="26.6328125" style="3" customWidth="1"/>
    <col min="8453" max="8453" width="11.6328125" style="3" bestFit="1" customWidth="1"/>
    <col min="8454" max="8454" width="11.453125" style="3" bestFit="1" customWidth="1"/>
    <col min="8455" max="8455" width="12.6328125" style="3" bestFit="1" customWidth="1"/>
    <col min="8456" max="8456" width="5.6328125" style="3" customWidth="1"/>
    <col min="8457" max="8457" width="28.08984375" style="3" customWidth="1"/>
    <col min="8458" max="8706" width="16" style="3"/>
    <col min="8707" max="8707" width="6" style="3" customWidth="1"/>
    <col min="8708" max="8708" width="26.6328125" style="3" customWidth="1"/>
    <col min="8709" max="8709" width="11.6328125" style="3" bestFit="1" customWidth="1"/>
    <col min="8710" max="8710" width="11.453125" style="3" bestFit="1" customWidth="1"/>
    <col min="8711" max="8711" width="12.6328125" style="3" bestFit="1" customWidth="1"/>
    <col min="8712" max="8712" width="5.6328125" style="3" customWidth="1"/>
    <col min="8713" max="8713" width="28.08984375" style="3" customWidth="1"/>
    <col min="8714" max="8962" width="16" style="3"/>
    <col min="8963" max="8963" width="6" style="3" customWidth="1"/>
    <col min="8964" max="8964" width="26.6328125" style="3" customWidth="1"/>
    <col min="8965" max="8965" width="11.6328125" style="3" bestFit="1" customWidth="1"/>
    <col min="8966" max="8966" width="11.453125" style="3" bestFit="1" customWidth="1"/>
    <col min="8967" max="8967" width="12.6328125" style="3" bestFit="1" customWidth="1"/>
    <col min="8968" max="8968" width="5.6328125" style="3" customWidth="1"/>
    <col min="8969" max="8969" width="28.08984375" style="3" customWidth="1"/>
    <col min="8970" max="9218" width="16" style="3"/>
    <col min="9219" max="9219" width="6" style="3" customWidth="1"/>
    <col min="9220" max="9220" width="26.6328125" style="3" customWidth="1"/>
    <col min="9221" max="9221" width="11.6328125" style="3" bestFit="1" customWidth="1"/>
    <col min="9222" max="9222" width="11.453125" style="3" bestFit="1" customWidth="1"/>
    <col min="9223" max="9223" width="12.6328125" style="3" bestFit="1" customWidth="1"/>
    <col min="9224" max="9224" width="5.6328125" style="3" customWidth="1"/>
    <col min="9225" max="9225" width="28.08984375" style="3" customWidth="1"/>
    <col min="9226" max="9474" width="16" style="3"/>
    <col min="9475" max="9475" width="6" style="3" customWidth="1"/>
    <col min="9476" max="9476" width="26.6328125" style="3" customWidth="1"/>
    <col min="9477" max="9477" width="11.6328125" style="3" bestFit="1" customWidth="1"/>
    <col min="9478" max="9478" width="11.453125" style="3" bestFit="1" customWidth="1"/>
    <col min="9479" max="9479" width="12.6328125" style="3" bestFit="1" customWidth="1"/>
    <col min="9480" max="9480" width="5.6328125" style="3" customWidth="1"/>
    <col min="9481" max="9481" width="28.08984375" style="3" customWidth="1"/>
    <col min="9482" max="9730" width="16" style="3"/>
    <col min="9731" max="9731" width="6" style="3" customWidth="1"/>
    <col min="9732" max="9732" width="26.6328125" style="3" customWidth="1"/>
    <col min="9733" max="9733" width="11.6328125" style="3" bestFit="1" customWidth="1"/>
    <col min="9734" max="9734" width="11.453125" style="3" bestFit="1" customWidth="1"/>
    <col min="9735" max="9735" width="12.6328125" style="3" bestFit="1" customWidth="1"/>
    <col min="9736" max="9736" width="5.6328125" style="3" customWidth="1"/>
    <col min="9737" max="9737" width="28.08984375" style="3" customWidth="1"/>
    <col min="9738" max="9986" width="16" style="3"/>
    <col min="9987" max="9987" width="6" style="3" customWidth="1"/>
    <col min="9988" max="9988" width="26.6328125" style="3" customWidth="1"/>
    <col min="9989" max="9989" width="11.6328125" style="3" bestFit="1" customWidth="1"/>
    <col min="9990" max="9990" width="11.453125" style="3" bestFit="1" customWidth="1"/>
    <col min="9991" max="9991" width="12.6328125" style="3" bestFit="1" customWidth="1"/>
    <col min="9992" max="9992" width="5.6328125" style="3" customWidth="1"/>
    <col min="9993" max="9993" width="28.08984375" style="3" customWidth="1"/>
    <col min="9994" max="10242" width="16" style="3"/>
    <col min="10243" max="10243" width="6" style="3" customWidth="1"/>
    <col min="10244" max="10244" width="26.6328125" style="3" customWidth="1"/>
    <col min="10245" max="10245" width="11.6328125" style="3" bestFit="1" customWidth="1"/>
    <col min="10246" max="10246" width="11.453125" style="3" bestFit="1" customWidth="1"/>
    <col min="10247" max="10247" width="12.6328125" style="3" bestFit="1" customWidth="1"/>
    <col min="10248" max="10248" width="5.6328125" style="3" customWidth="1"/>
    <col min="10249" max="10249" width="28.08984375" style="3" customWidth="1"/>
    <col min="10250" max="10498" width="16" style="3"/>
    <col min="10499" max="10499" width="6" style="3" customWidth="1"/>
    <col min="10500" max="10500" width="26.6328125" style="3" customWidth="1"/>
    <col min="10501" max="10501" width="11.6328125" style="3" bestFit="1" customWidth="1"/>
    <col min="10502" max="10502" width="11.453125" style="3" bestFit="1" customWidth="1"/>
    <col min="10503" max="10503" width="12.6328125" style="3" bestFit="1" customWidth="1"/>
    <col min="10504" max="10504" width="5.6328125" style="3" customWidth="1"/>
    <col min="10505" max="10505" width="28.08984375" style="3" customWidth="1"/>
    <col min="10506" max="10754" width="16" style="3"/>
    <col min="10755" max="10755" width="6" style="3" customWidth="1"/>
    <col min="10756" max="10756" width="26.6328125" style="3" customWidth="1"/>
    <col min="10757" max="10757" width="11.6328125" style="3" bestFit="1" customWidth="1"/>
    <col min="10758" max="10758" width="11.453125" style="3" bestFit="1" customWidth="1"/>
    <col min="10759" max="10759" width="12.6328125" style="3" bestFit="1" customWidth="1"/>
    <col min="10760" max="10760" width="5.6328125" style="3" customWidth="1"/>
    <col min="10761" max="10761" width="28.08984375" style="3" customWidth="1"/>
    <col min="10762" max="11010" width="16" style="3"/>
    <col min="11011" max="11011" width="6" style="3" customWidth="1"/>
    <col min="11012" max="11012" width="26.6328125" style="3" customWidth="1"/>
    <col min="11013" max="11013" width="11.6328125" style="3" bestFit="1" customWidth="1"/>
    <col min="11014" max="11014" width="11.453125" style="3" bestFit="1" customWidth="1"/>
    <col min="11015" max="11015" width="12.6328125" style="3" bestFit="1" customWidth="1"/>
    <col min="11016" max="11016" width="5.6328125" style="3" customWidth="1"/>
    <col min="11017" max="11017" width="28.08984375" style="3" customWidth="1"/>
    <col min="11018" max="11266" width="16" style="3"/>
    <col min="11267" max="11267" width="6" style="3" customWidth="1"/>
    <col min="11268" max="11268" width="26.6328125" style="3" customWidth="1"/>
    <col min="11269" max="11269" width="11.6328125" style="3" bestFit="1" customWidth="1"/>
    <col min="11270" max="11270" width="11.453125" style="3" bestFit="1" customWidth="1"/>
    <col min="11271" max="11271" width="12.6328125" style="3" bestFit="1" customWidth="1"/>
    <col min="11272" max="11272" width="5.6328125" style="3" customWidth="1"/>
    <col min="11273" max="11273" width="28.08984375" style="3" customWidth="1"/>
    <col min="11274" max="11522" width="16" style="3"/>
    <col min="11523" max="11523" width="6" style="3" customWidth="1"/>
    <col min="11524" max="11524" width="26.6328125" style="3" customWidth="1"/>
    <col min="11525" max="11525" width="11.6328125" style="3" bestFit="1" customWidth="1"/>
    <col min="11526" max="11526" width="11.453125" style="3" bestFit="1" customWidth="1"/>
    <col min="11527" max="11527" width="12.6328125" style="3" bestFit="1" customWidth="1"/>
    <col min="11528" max="11528" width="5.6328125" style="3" customWidth="1"/>
    <col min="11529" max="11529" width="28.08984375" style="3" customWidth="1"/>
    <col min="11530" max="11778" width="16" style="3"/>
    <col min="11779" max="11779" width="6" style="3" customWidth="1"/>
    <col min="11780" max="11780" width="26.6328125" style="3" customWidth="1"/>
    <col min="11781" max="11781" width="11.6328125" style="3" bestFit="1" customWidth="1"/>
    <col min="11782" max="11782" width="11.453125" style="3" bestFit="1" customWidth="1"/>
    <col min="11783" max="11783" width="12.6328125" style="3" bestFit="1" customWidth="1"/>
    <col min="11784" max="11784" width="5.6328125" style="3" customWidth="1"/>
    <col min="11785" max="11785" width="28.08984375" style="3" customWidth="1"/>
    <col min="11786" max="12034" width="16" style="3"/>
    <col min="12035" max="12035" width="6" style="3" customWidth="1"/>
    <col min="12036" max="12036" width="26.6328125" style="3" customWidth="1"/>
    <col min="12037" max="12037" width="11.6328125" style="3" bestFit="1" customWidth="1"/>
    <col min="12038" max="12038" width="11.453125" style="3" bestFit="1" customWidth="1"/>
    <col min="12039" max="12039" width="12.6328125" style="3" bestFit="1" customWidth="1"/>
    <col min="12040" max="12040" width="5.6328125" style="3" customWidth="1"/>
    <col min="12041" max="12041" width="28.08984375" style="3" customWidth="1"/>
    <col min="12042" max="12290" width="16" style="3"/>
    <col min="12291" max="12291" width="6" style="3" customWidth="1"/>
    <col min="12292" max="12292" width="26.6328125" style="3" customWidth="1"/>
    <col min="12293" max="12293" width="11.6328125" style="3" bestFit="1" customWidth="1"/>
    <col min="12294" max="12294" width="11.453125" style="3" bestFit="1" customWidth="1"/>
    <col min="12295" max="12295" width="12.6328125" style="3" bestFit="1" customWidth="1"/>
    <col min="12296" max="12296" width="5.6328125" style="3" customWidth="1"/>
    <col min="12297" max="12297" width="28.08984375" style="3" customWidth="1"/>
    <col min="12298" max="12546" width="16" style="3"/>
    <col min="12547" max="12547" width="6" style="3" customWidth="1"/>
    <col min="12548" max="12548" width="26.6328125" style="3" customWidth="1"/>
    <col min="12549" max="12549" width="11.6328125" style="3" bestFit="1" customWidth="1"/>
    <col min="12550" max="12550" width="11.453125" style="3" bestFit="1" customWidth="1"/>
    <col min="12551" max="12551" width="12.6328125" style="3" bestFit="1" customWidth="1"/>
    <col min="12552" max="12552" width="5.6328125" style="3" customWidth="1"/>
    <col min="12553" max="12553" width="28.08984375" style="3" customWidth="1"/>
    <col min="12554" max="12802" width="16" style="3"/>
    <col min="12803" max="12803" width="6" style="3" customWidth="1"/>
    <col min="12804" max="12804" width="26.6328125" style="3" customWidth="1"/>
    <col min="12805" max="12805" width="11.6328125" style="3" bestFit="1" customWidth="1"/>
    <col min="12806" max="12806" width="11.453125" style="3" bestFit="1" customWidth="1"/>
    <col min="12807" max="12807" width="12.6328125" style="3" bestFit="1" customWidth="1"/>
    <col min="12808" max="12808" width="5.6328125" style="3" customWidth="1"/>
    <col min="12809" max="12809" width="28.08984375" style="3" customWidth="1"/>
    <col min="12810" max="13058" width="16" style="3"/>
    <col min="13059" max="13059" width="6" style="3" customWidth="1"/>
    <col min="13060" max="13060" width="26.6328125" style="3" customWidth="1"/>
    <col min="13061" max="13061" width="11.6328125" style="3" bestFit="1" customWidth="1"/>
    <col min="13062" max="13062" width="11.453125" style="3" bestFit="1" customWidth="1"/>
    <col min="13063" max="13063" width="12.6328125" style="3" bestFit="1" customWidth="1"/>
    <col min="13064" max="13064" width="5.6328125" style="3" customWidth="1"/>
    <col min="13065" max="13065" width="28.08984375" style="3" customWidth="1"/>
    <col min="13066" max="13314" width="16" style="3"/>
    <col min="13315" max="13315" width="6" style="3" customWidth="1"/>
    <col min="13316" max="13316" width="26.6328125" style="3" customWidth="1"/>
    <col min="13317" max="13317" width="11.6328125" style="3" bestFit="1" customWidth="1"/>
    <col min="13318" max="13318" width="11.453125" style="3" bestFit="1" customWidth="1"/>
    <col min="13319" max="13319" width="12.6328125" style="3" bestFit="1" customWidth="1"/>
    <col min="13320" max="13320" width="5.6328125" style="3" customWidth="1"/>
    <col min="13321" max="13321" width="28.08984375" style="3" customWidth="1"/>
    <col min="13322" max="13570" width="16" style="3"/>
    <col min="13571" max="13571" width="6" style="3" customWidth="1"/>
    <col min="13572" max="13572" width="26.6328125" style="3" customWidth="1"/>
    <col min="13573" max="13573" width="11.6328125" style="3" bestFit="1" customWidth="1"/>
    <col min="13574" max="13574" width="11.453125" style="3" bestFit="1" customWidth="1"/>
    <col min="13575" max="13575" width="12.6328125" style="3" bestFit="1" customWidth="1"/>
    <col min="13576" max="13576" width="5.6328125" style="3" customWidth="1"/>
    <col min="13577" max="13577" width="28.08984375" style="3" customWidth="1"/>
    <col min="13578" max="13826" width="16" style="3"/>
    <col min="13827" max="13827" width="6" style="3" customWidth="1"/>
    <col min="13828" max="13828" width="26.6328125" style="3" customWidth="1"/>
    <col min="13829" max="13829" width="11.6328125" style="3" bestFit="1" customWidth="1"/>
    <col min="13830" max="13830" width="11.453125" style="3" bestFit="1" customWidth="1"/>
    <col min="13831" max="13831" width="12.6328125" style="3" bestFit="1" customWidth="1"/>
    <col min="13832" max="13832" width="5.6328125" style="3" customWidth="1"/>
    <col min="13833" max="13833" width="28.08984375" style="3" customWidth="1"/>
    <col min="13834" max="14082" width="16" style="3"/>
    <col min="14083" max="14083" width="6" style="3" customWidth="1"/>
    <col min="14084" max="14084" width="26.6328125" style="3" customWidth="1"/>
    <col min="14085" max="14085" width="11.6328125" style="3" bestFit="1" customWidth="1"/>
    <col min="14086" max="14086" width="11.453125" style="3" bestFit="1" customWidth="1"/>
    <col min="14087" max="14087" width="12.6328125" style="3" bestFit="1" customWidth="1"/>
    <col min="14088" max="14088" width="5.6328125" style="3" customWidth="1"/>
    <col min="14089" max="14089" width="28.08984375" style="3" customWidth="1"/>
    <col min="14090" max="14338" width="16" style="3"/>
    <col min="14339" max="14339" width="6" style="3" customWidth="1"/>
    <col min="14340" max="14340" width="26.6328125" style="3" customWidth="1"/>
    <col min="14341" max="14341" width="11.6328125" style="3" bestFit="1" customWidth="1"/>
    <col min="14342" max="14342" width="11.453125" style="3" bestFit="1" customWidth="1"/>
    <col min="14343" max="14343" width="12.6328125" style="3" bestFit="1" customWidth="1"/>
    <col min="14344" max="14344" width="5.6328125" style="3" customWidth="1"/>
    <col min="14345" max="14345" width="28.08984375" style="3" customWidth="1"/>
    <col min="14346" max="14594" width="16" style="3"/>
    <col min="14595" max="14595" width="6" style="3" customWidth="1"/>
    <col min="14596" max="14596" width="26.6328125" style="3" customWidth="1"/>
    <col min="14597" max="14597" width="11.6328125" style="3" bestFit="1" customWidth="1"/>
    <col min="14598" max="14598" width="11.453125" style="3" bestFit="1" customWidth="1"/>
    <col min="14599" max="14599" width="12.6328125" style="3" bestFit="1" customWidth="1"/>
    <col min="14600" max="14600" width="5.6328125" style="3" customWidth="1"/>
    <col min="14601" max="14601" width="28.08984375" style="3" customWidth="1"/>
    <col min="14602" max="14850" width="16" style="3"/>
    <col min="14851" max="14851" width="6" style="3" customWidth="1"/>
    <col min="14852" max="14852" width="26.6328125" style="3" customWidth="1"/>
    <col min="14853" max="14853" width="11.6328125" style="3" bestFit="1" customWidth="1"/>
    <col min="14854" max="14854" width="11.453125" style="3" bestFit="1" customWidth="1"/>
    <col min="14855" max="14855" width="12.6328125" style="3" bestFit="1" customWidth="1"/>
    <col min="14856" max="14856" width="5.6328125" style="3" customWidth="1"/>
    <col min="14857" max="14857" width="28.08984375" style="3" customWidth="1"/>
    <col min="14858" max="15106" width="16" style="3"/>
    <col min="15107" max="15107" width="6" style="3" customWidth="1"/>
    <col min="15108" max="15108" width="26.6328125" style="3" customWidth="1"/>
    <col min="15109" max="15109" width="11.6328125" style="3" bestFit="1" customWidth="1"/>
    <col min="15110" max="15110" width="11.453125" style="3" bestFit="1" customWidth="1"/>
    <col min="15111" max="15111" width="12.6328125" style="3" bestFit="1" customWidth="1"/>
    <col min="15112" max="15112" width="5.6328125" style="3" customWidth="1"/>
    <col min="15113" max="15113" width="28.08984375" style="3" customWidth="1"/>
    <col min="15114" max="15362" width="16" style="3"/>
    <col min="15363" max="15363" width="6" style="3" customWidth="1"/>
    <col min="15364" max="15364" width="26.6328125" style="3" customWidth="1"/>
    <col min="15365" max="15365" width="11.6328125" style="3" bestFit="1" customWidth="1"/>
    <col min="15366" max="15366" width="11.453125" style="3" bestFit="1" customWidth="1"/>
    <col min="15367" max="15367" width="12.6328125" style="3" bestFit="1" customWidth="1"/>
    <col min="15368" max="15368" width="5.6328125" style="3" customWidth="1"/>
    <col min="15369" max="15369" width="28.08984375" style="3" customWidth="1"/>
    <col min="15370" max="15618" width="16" style="3"/>
    <col min="15619" max="15619" width="6" style="3" customWidth="1"/>
    <col min="15620" max="15620" width="26.6328125" style="3" customWidth="1"/>
    <col min="15621" max="15621" width="11.6328125" style="3" bestFit="1" customWidth="1"/>
    <col min="15622" max="15622" width="11.453125" style="3" bestFit="1" customWidth="1"/>
    <col min="15623" max="15623" width="12.6328125" style="3" bestFit="1" customWidth="1"/>
    <col min="15624" max="15624" width="5.6328125" style="3" customWidth="1"/>
    <col min="15625" max="15625" width="28.08984375" style="3" customWidth="1"/>
    <col min="15626" max="15874" width="16" style="3"/>
    <col min="15875" max="15875" width="6" style="3" customWidth="1"/>
    <col min="15876" max="15876" width="26.6328125" style="3" customWidth="1"/>
    <col min="15877" max="15877" width="11.6328125" style="3" bestFit="1" customWidth="1"/>
    <col min="15878" max="15878" width="11.453125" style="3" bestFit="1" customWidth="1"/>
    <col min="15879" max="15879" width="12.6328125" style="3" bestFit="1" customWidth="1"/>
    <col min="15880" max="15880" width="5.6328125" style="3" customWidth="1"/>
    <col min="15881" max="15881" width="28.08984375" style="3" customWidth="1"/>
    <col min="15882" max="16130" width="16" style="3"/>
    <col min="16131" max="16131" width="6" style="3" customWidth="1"/>
    <col min="16132" max="16132" width="26.6328125" style="3" customWidth="1"/>
    <col min="16133" max="16133" width="11.6328125" style="3" bestFit="1" customWidth="1"/>
    <col min="16134" max="16134" width="11.453125" style="3" bestFit="1" customWidth="1"/>
    <col min="16135" max="16135" width="12.6328125" style="3" bestFit="1" customWidth="1"/>
    <col min="16136" max="16136" width="5.6328125" style="3" customWidth="1"/>
    <col min="16137" max="16137" width="28.08984375" style="3" customWidth="1"/>
    <col min="16138" max="16384" width="16" style="3"/>
  </cols>
  <sheetData>
    <row r="1" spans="1:12" x14ac:dyDescent="0.3">
      <c r="A1" s="270" t="s">
        <v>16</v>
      </c>
      <c r="B1" s="272"/>
      <c r="C1" s="272"/>
      <c r="D1" s="272"/>
      <c r="E1" s="272"/>
      <c r="F1" s="272"/>
      <c r="G1" s="272"/>
      <c r="H1" s="272"/>
      <c r="I1" s="272"/>
      <c r="J1" s="272"/>
      <c r="K1" s="272"/>
      <c r="L1" s="378"/>
    </row>
    <row r="2" spans="1:12" x14ac:dyDescent="0.3">
      <c r="A2" s="270" t="s">
        <v>19</v>
      </c>
      <c r="B2" s="270"/>
      <c r="C2" s="270" t="s">
        <v>18</v>
      </c>
      <c r="D2" s="271"/>
      <c r="E2" s="270"/>
      <c r="F2" s="270"/>
      <c r="G2" s="270"/>
      <c r="H2" s="270"/>
      <c r="I2" s="272"/>
      <c r="J2" s="272"/>
      <c r="K2" s="272"/>
      <c r="L2" s="378"/>
    </row>
    <row r="3" spans="1:12" x14ac:dyDescent="0.3">
      <c r="A3" s="270" t="s">
        <v>79</v>
      </c>
      <c r="B3" s="270"/>
      <c r="C3" s="395" t="s">
        <v>183</v>
      </c>
      <c r="D3" s="270"/>
      <c r="E3" s="270"/>
      <c r="F3" s="270"/>
      <c r="G3" s="270"/>
      <c r="H3" s="270"/>
      <c r="I3" s="272"/>
      <c r="J3" s="272"/>
      <c r="K3" s="272"/>
      <c r="L3" s="378"/>
    </row>
    <row r="4" spans="1:12" x14ac:dyDescent="0.3">
      <c r="A4" s="272"/>
      <c r="B4" s="270"/>
      <c r="C4" s="336">
        <v>2024</v>
      </c>
      <c r="D4" s="270"/>
      <c r="E4" s="270"/>
      <c r="F4" s="270"/>
      <c r="G4" s="270"/>
      <c r="H4" s="270"/>
      <c r="I4" s="947"/>
      <c r="J4" s="947"/>
      <c r="K4" s="947"/>
      <c r="L4" s="378"/>
    </row>
    <row r="5" spans="1:12" x14ac:dyDescent="0.3">
      <c r="A5" s="272"/>
      <c r="B5" s="272"/>
      <c r="C5" s="272"/>
      <c r="D5" s="272"/>
      <c r="E5" s="272"/>
      <c r="F5" s="272"/>
      <c r="G5" s="272"/>
      <c r="H5" s="272"/>
      <c r="I5" s="272"/>
      <c r="J5" s="948"/>
      <c r="K5" s="948"/>
      <c r="L5" s="378"/>
    </row>
    <row r="6" spans="1:12" ht="12.75" customHeight="1" thickBot="1" x14ac:dyDescent="0.35">
      <c r="A6" s="272"/>
      <c r="B6" s="272"/>
      <c r="C6" s="272"/>
      <c r="D6" s="272"/>
      <c r="E6" s="272"/>
      <c r="F6" s="272"/>
      <c r="G6" s="272"/>
      <c r="H6" s="272"/>
      <c r="I6" s="500"/>
      <c r="J6" s="949"/>
      <c r="K6" s="949"/>
      <c r="L6" s="378"/>
    </row>
    <row r="7" spans="1:12" ht="15.75" customHeight="1" x14ac:dyDescent="0.3">
      <c r="A7" s="942" t="s">
        <v>148</v>
      </c>
      <c r="B7" s="943"/>
      <c r="C7" s="943"/>
      <c r="D7" s="943"/>
      <c r="E7" s="944"/>
      <c r="F7" s="436"/>
      <c r="G7" s="571"/>
      <c r="H7" s="572"/>
      <c r="I7" s="573"/>
      <c r="J7" s="573"/>
      <c r="K7" s="573"/>
      <c r="L7" s="378"/>
    </row>
    <row r="8" spans="1:12" ht="12.75" customHeight="1" x14ac:dyDescent="0.3">
      <c r="A8" s="945" t="s">
        <v>25</v>
      </c>
      <c r="B8" s="941"/>
      <c r="C8" s="941"/>
      <c r="D8" s="941"/>
      <c r="E8" s="946"/>
      <c r="F8" s="436"/>
      <c r="G8" s="941"/>
      <c r="H8" s="941"/>
      <c r="I8" s="941"/>
      <c r="J8" s="941"/>
      <c r="K8" s="941"/>
      <c r="L8" s="378"/>
    </row>
    <row r="9" spans="1:12" ht="13.5" thickBot="1" x14ac:dyDescent="0.35">
      <c r="A9" s="595"/>
      <c r="B9" s="596"/>
      <c r="C9" s="596"/>
      <c r="D9" s="596"/>
      <c r="E9" s="597"/>
      <c r="F9" s="591"/>
      <c r="G9" s="572"/>
      <c r="H9" s="572"/>
      <c r="I9" s="572"/>
      <c r="J9" s="572"/>
      <c r="K9" s="572"/>
      <c r="L9" s="378"/>
    </row>
    <row r="10" spans="1:12" s="6" customFormat="1" ht="13.5" thickBot="1" x14ac:dyDescent="0.35">
      <c r="A10" s="603" t="s">
        <v>0</v>
      </c>
      <c r="B10" s="603" t="s">
        <v>26</v>
      </c>
      <c r="C10" s="603" t="s">
        <v>27</v>
      </c>
      <c r="D10" s="598" t="s">
        <v>28</v>
      </c>
      <c r="E10" s="598" t="s">
        <v>29</v>
      </c>
      <c r="F10" s="592"/>
      <c r="G10" s="437"/>
      <c r="H10" s="437"/>
      <c r="I10" s="437"/>
      <c r="J10" s="437"/>
      <c r="K10" s="437"/>
    </row>
    <row r="11" spans="1:12" ht="12.75" customHeight="1" x14ac:dyDescent="0.3">
      <c r="A11" s="604">
        <v>45536</v>
      </c>
      <c r="B11" s="725"/>
      <c r="C11" s="734" t="s">
        <v>46</v>
      </c>
      <c r="D11" s="599">
        <v>53314725</v>
      </c>
      <c r="E11" s="600"/>
      <c r="F11" s="591"/>
      <c r="G11" s="574"/>
      <c r="H11" s="575"/>
      <c r="I11" s="438"/>
      <c r="J11" s="439"/>
      <c r="K11" s="576"/>
      <c r="L11" s="378"/>
    </row>
    <row r="12" spans="1:12" ht="12.75" customHeight="1" x14ac:dyDescent="0.3">
      <c r="A12" s="637">
        <v>45538</v>
      </c>
      <c r="B12" s="726">
        <v>1</v>
      </c>
      <c r="C12" s="735" t="s">
        <v>185</v>
      </c>
      <c r="D12" s="439"/>
      <c r="E12" s="736">
        <v>10708628</v>
      </c>
      <c r="F12" s="591"/>
      <c r="G12" s="574"/>
      <c r="H12" s="575"/>
      <c r="I12" s="438"/>
      <c r="J12" s="439"/>
      <c r="K12" s="576"/>
      <c r="L12" s="378"/>
    </row>
    <row r="13" spans="1:12" ht="12.75" customHeight="1" thickBot="1" x14ac:dyDescent="0.35">
      <c r="A13" s="637">
        <v>45565</v>
      </c>
      <c r="B13" s="726">
        <v>2</v>
      </c>
      <c r="C13" s="735" t="s">
        <v>185</v>
      </c>
      <c r="D13" s="439"/>
      <c r="E13" s="736">
        <v>14126000</v>
      </c>
      <c r="F13" s="591"/>
      <c r="G13" s="636"/>
      <c r="H13" s="575"/>
      <c r="I13" s="438"/>
      <c r="J13" s="439"/>
      <c r="K13" s="576"/>
      <c r="L13" s="378"/>
    </row>
    <row r="14" spans="1:12" ht="13.5" thickBot="1" x14ac:dyDescent="0.35">
      <c r="A14" s="605"/>
      <c r="B14" s="727"/>
      <c r="C14" s="737" t="s">
        <v>61</v>
      </c>
      <c r="D14" s="601">
        <f>SUM(D11:D13)-SUM(E11:E13)</f>
        <v>28480097</v>
      </c>
      <c r="E14" s="602"/>
      <c r="F14" s="593"/>
      <c r="G14" s="577"/>
      <c r="H14" s="438"/>
      <c r="I14" s="578"/>
      <c r="J14" s="579"/>
      <c r="K14" s="580"/>
      <c r="L14" s="378"/>
    </row>
    <row r="15" spans="1:12" x14ac:dyDescent="0.3">
      <c r="A15" s="594"/>
      <c r="B15" s="728"/>
      <c r="C15" s="738"/>
      <c r="D15" s="594"/>
      <c r="E15" s="739"/>
      <c r="F15" s="593"/>
      <c r="G15" s="438"/>
      <c r="H15" s="438"/>
      <c r="I15" s="438"/>
      <c r="J15" s="438"/>
      <c r="K15" s="581"/>
      <c r="L15" s="378"/>
    </row>
    <row r="16" spans="1:12" x14ac:dyDescent="0.3">
      <c r="A16" s="438"/>
      <c r="B16" s="729"/>
      <c r="C16" s="740" t="s">
        <v>17</v>
      </c>
      <c r="D16" s="438"/>
      <c r="E16" s="741"/>
      <c r="F16" s="593"/>
      <c r="G16" s="438"/>
      <c r="H16" s="578"/>
      <c r="I16" s="578"/>
      <c r="J16" s="438"/>
      <c r="K16" s="582"/>
      <c r="L16" s="378"/>
    </row>
    <row r="17" spans="1:12" x14ac:dyDescent="0.3">
      <c r="A17" s="438"/>
      <c r="B17" s="729"/>
      <c r="C17" s="740"/>
      <c r="D17" s="438"/>
      <c r="E17" s="741"/>
      <c r="F17" s="593"/>
      <c r="G17" s="438"/>
      <c r="H17" s="578"/>
      <c r="I17" s="578"/>
      <c r="J17" s="438"/>
      <c r="K17" s="438"/>
      <c r="L17" s="378"/>
    </row>
    <row r="18" spans="1:12" x14ac:dyDescent="0.3">
      <c r="A18" s="458"/>
      <c r="B18" s="730"/>
      <c r="C18" s="742"/>
      <c r="D18" s="584"/>
      <c r="E18" s="743"/>
      <c r="F18" s="732"/>
      <c r="G18" s="458"/>
      <c r="H18" s="458"/>
      <c r="I18" s="583"/>
      <c r="J18" s="584"/>
      <c r="K18" s="585"/>
    </row>
    <row r="19" spans="1:12" x14ac:dyDescent="0.3">
      <c r="A19" s="458"/>
      <c r="B19" s="730"/>
      <c r="C19" s="744"/>
      <c r="D19" s="460"/>
      <c r="E19" s="743"/>
      <c r="F19" s="732"/>
      <c r="G19" s="458"/>
      <c r="H19" s="458"/>
      <c r="I19" s="459"/>
      <c r="J19" s="460"/>
      <c r="K19" s="585"/>
    </row>
    <row r="20" spans="1:12" ht="18.5" x14ac:dyDescent="0.45">
      <c r="A20" s="461"/>
      <c r="B20" s="466"/>
      <c r="C20" s="745" t="s">
        <v>146</v>
      </c>
      <c r="D20" s="541"/>
      <c r="E20" s="746"/>
      <c r="F20" s="732"/>
      <c r="G20" s="586"/>
      <c r="H20" s="586"/>
      <c r="I20" s="587"/>
      <c r="J20" s="588"/>
      <c r="K20" s="589"/>
    </row>
    <row r="21" spans="1:12" ht="19" thickBot="1" x14ac:dyDescent="0.5">
      <c r="A21" s="461"/>
      <c r="B21" s="466"/>
      <c r="C21" s="747" t="s">
        <v>184</v>
      </c>
      <c r="D21" s="607"/>
      <c r="E21" s="748"/>
      <c r="F21" s="606"/>
      <c r="G21" s="558"/>
      <c r="H21" s="558"/>
      <c r="I21" s="558"/>
      <c r="J21" s="558"/>
      <c r="K21" s="558"/>
    </row>
    <row r="22" spans="1:12" x14ac:dyDescent="0.3">
      <c r="A22" s="461"/>
      <c r="B22" s="466"/>
      <c r="C22" s="932" t="s">
        <v>20</v>
      </c>
      <c r="D22" s="933"/>
      <c r="E22" s="934"/>
      <c r="F22" s="606"/>
      <c r="G22" s="558"/>
      <c r="H22" s="558"/>
      <c r="I22" s="558"/>
      <c r="J22" s="558"/>
      <c r="K22" s="558"/>
    </row>
    <row r="23" spans="1:12" x14ac:dyDescent="0.3">
      <c r="A23" s="461"/>
      <c r="B23" s="466"/>
      <c r="C23" s="608" t="s">
        <v>21</v>
      </c>
      <c r="D23" s="935" t="s">
        <v>31</v>
      </c>
      <c r="E23" s="936"/>
      <c r="F23" s="606"/>
      <c r="G23" s="558"/>
      <c r="H23" s="558"/>
      <c r="I23" s="558"/>
      <c r="J23" s="558"/>
      <c r="K23" s="558"/>
    </row>
    <row r="24" spans="1:12" ht="14.5" x14ac:dyDescent="0.3">
      <c r="A24" s="461"/>
      <c r="B24" s="466"/>
      <c r="C24" s="609" t="s">
        <v>22</v>
      </c>
      <c r="D24" s="937" t="s">
        <v>45</v>
      </c>
      <c r="E24" s="938"/>
      <c r="F24" s="606"/>
      <c r="G24" s="558"/>
      <c r="H24" s="558"/>
      <c r="I24" s="558"/>
      <c r="J24" s="558"/>
      <c r="K24" s="558"/>
    </row>
    <row r="25" spans="1:12" ht="21" customHeight="1" thickBot="1" x14ac:dyDescent="0.35">
      <c r="A25" s="461"/>
      <c r="B25" s="466"/>
      <c r="C25" s="610" t="s">
        <v>24</v>
      </c>
      <c r="D25" s="939" t="s">
        <v>33</v>
      </c>
      <c r="E25" s="940"/>
      <c r="F25" s="511"/>
      <c r="G25" s="586"/>
      <c r="H25" s="586"/>
      <c r="I25" s="586"/>
      <c r="J25" s="586"/>
      <c r="K25" s="586"/>
    </row>
    <row r="26" spans="1:12" ht="13.5" thickBot="1" x14ac:dyDescent="0.35">
      <c r="A26" s="611"/>
      <c r="B26" s="621"/>
      <c r="C26" s="749"/>
      <c r="D26" s="612"/>
      <c r="E26" s="750"/>
      <c r="F26" s="511"/>
      <c r="G26" s="586"/>
      <c r="H26" s="586"/>
      <c r="I26" s="586"/>
      <c r="J26" s="586"/>
      <c r="K26" s="586"/>
    </row>
    <row r="27" spans="1:12" ht="13.5" thickBot="1" x14ac:dyDescent="0.35">
      <c r="A27" s="617" t="s">
        <v>0</v>
      </c>
      <c r="B27" s="547" t="s">
        <v>145</v>
      </c>
      <c r="C27" s="617" t="s">
        <v>5</v>
      </c>
      <c r="D27" s="618" t="s">
        <v>134</v>
      </c>
      <c r="E27" s="751"/>
      <c r="F27" s="733"/>
      <c r="G27" s="461"/>
      <c r="H27" s="461"/>
      <c r="I27" s="461"/>
      <c r="J27" s="461"/>
      <c r="K27" s="461"/>
    </row>
    <row r="28" spans="1:12" x14ac:dyDescent="0.3">
      <c r="A28" s="616"/>
      <c r="B28" s="549"/>
      <c r="C28" s="752"/>
      <c r="D28" s="467"/>
      <c r="E28" s="753"/>
      <c r="F28" s="733"/>
      <c r="G28" s="461"/>
      <c r="H28" s="461"/>
      <c r="I28" s="461"/>
      <c r="J28" s="461"/>
      <c r="K28" s="461"/>
    </row>
    <row r="29" spans="1:12" x14ac:dyDescent="0.3">
      <c r="A29" s="614"/>
      <c r="B29" s="466"/>
      <c r="C29" s="472" t="s">
        <v>135</v>
      </c>
      <c r="D29" s="492">
        <f>D14</f>
        <v>28480097</v>
      </c>
      <c r="E29" s="753"/>
      <c r="F29" s="733"/>
      <c r="G29" s="461"/>
      <c r="H29" s="461"/>
      <c r="I29" s="461"/>
      <c r="J29" s="461"/>
      <c r="K29" s="461"/>
    </row>
    <row r="30" spans="1:12" x14ac:dyDescent="0.3">
      <c r="A30" s="614"/>
      <c r="B30" s="466"/>
      <c r="C30" s="472"/>
      <c r="D30" s="468"/>
      <c r="E30" s="753"/>
      <c r="F30" s="733"/>
      <c r="G30" s="461"/>
      <c r="H30" s="461"/>
      <c r="I30" s="461"/>
      <c r="J30" s="461"/>
      <c r="K30" s="461"/>
    </row>
    <row r="31" spans="1:12" x14ac:dyDescent="0.3">
      <c r="A31" s="614"/>
      <c r="B31" s="466"/>
      <c r="C31" s="754" t="s">
        <v>136</v>
      </c>
      <c r="D31" s="468"/>
      <c r="E31" s="753"/>
      <c r="F31" s="733"/>
      <c r="G31" s="461"/>
      <c r="H31" s="461"/>
      <c r="I31" s="461"/>
      <c r="J31" s="461"/>
      <c r="K31" s="461"/>
    </row>
    <row r="32" spans="1:12" x14ac:dyDescent="0.3">
      <c r="A32" s="614"/>
      <c r="B32" s="466"/>
      <c r="C32" s="754" t="s">
        <v>137</v>
      </c>
      <c r="D32" s="468">
        <v>0</v>
      </c>
      <c r="E32" s="753"/>
      <c r="F32" s="733"/>
      <c r="G32" s="461"/>
      <c r="H32" s="461"/>
      <c r="I32" s="461"/>
      <c r="J32" s="461"/>
      <c r="K32" s="461"/>
    </row>
    <row r="33" spans="1:11" x14ac:dyDescent="0.3">
      <c r="A33" s="614"/>
      <c r="B33" s="466"/>
      <c r="C33" s="472"/>
      <c r="D33" s="468"/>
      <c r="E33" s="753"/>
      <c r="F33" s="733"/>
      <c r="G33" s="461"/>
      <c r="H33" s="461"/>
      <c r="I33" s="461"/>
      <c r="J33" s="461"/>
      <c r="K33" s="461"/>
    </row>
    <row r="34" spans="1:11" x14ac:dyDescent="0.3">
      <c r="A34" s="614"/>
      <c r="B34" s="466"/>
      <c r="C34" s="472"/>
      <c r="D34" s="468"/>
      <c r="E34" s="753"/>
      <c r="F34" s="733"/>
      <c r="G34" s="461"/>
      <c r="H34" s="461"/>
      <c r="I34" s="461"/>
      <c r="J34" s="461"/>
      <c r="K34" s="461"/>
    </row>
    <row r="35" spans="1:11" x14ac:dyDescent="0.3">
      <c r="A35" s="614"/>
      <c r="B35" s="466"/>
      <c r="C35" s="472"/>
      <c r="D35" s="468"/>
      <c r="E35" s="753"/>
      <c r="F35" s="733"/>
      <c r="G35" s="461"/>
      <c r="H35" s="461"/>
      <c r="I35" s="461"/>
      <c r="J35" s="461"/>
      <c r="K35" s="461"/>
    </row>
    <row r="36" spans="1:11" x14ac:dyDescent="0.3">
      <c r="A36" s="614"/>
      <c r="B36" s="466"/>
      <c r="C36" s="754" t="s">
        <v>139</v>
      </c>
      <c r="D36" s="468"/>
      <c r="E36" s="753"/>
      <c r="F36" s="733"/>
      <c r="G36" s="461"/>
      <c r="H36" s="461"/>
      <c r="I36" s="461"/>
      <c r="J36" s="461"/>
      <c r="K36" s="461"/>
    </row>
    <row r="37" spans="1:11" x14ac:dyDescent="0.3">
      <c r="A37" s="614"/>
      <c r="B37" s="466"/>
      <c r="C37" s="754" t="s">
        <v>140</v>
      </c>
      <c r="D37" s="468"/>
      <c r="E37" s="753"/>
      <c r="F37" s="733"/>
      <c r="G37" s="461"/>
      <c r="H37" s="461"/>
      <c r="I37" s="461"/>
      <c r="J37" s="461"/>
      <c r="K37" s="461"/>
    </row>
    <row r="38" spans="1:11" x14ac:dyDescent="0.3">
      <c r="A38" s="780">
        <v>45538</v>
      </c>
      <c r="B38" s="466">
        <v>3</v>
      </c>
      <c r="C38" s="472" t="s">
        <v>159</v>
      </c>
      <c r="D38" s="468">
        <v>-2000</v>
      </c>
      <c r="E38" s="753"/>
      <c r="F38" s="733"/>
      <c r="G38" s="461"/>
      <c r="H38" s="461"/>
      <c r="I38" s="461"/>
      <c r="J38" s="461"/>
      <c r="K38" s="461"/>
    </row>
    <row r="39" spans="1:11" x14ac:dyDescent="0.3">
      <c r="A39" s="615">
        <v>45565</v>
      </c>
      <c r="B39" s="466">
        <v>4</v>
      </c>
      <c r="C39" s="472" t="s">
        <v>159</v>
      </c>
      <c r="D39" s="468">
        <v>-2000</v>
      </c>
      <c r="E39" s="753"/>
      <c r="F39" s="733"/>
      <c r="G39" s="461"/>
      <c r="H39" s="461"/>
      <c r="I39" s="461"/>
      <c r="J39" s="461"/>
      <c r="K39" s="461"/>
    </row>
    <row r="40" spans="1:11" x14ac:dyDescent="0.3">
      <c r="A40" s="615"/>
      <c r="B40" s="466"/>
      <c r="C40" s="472"/>
      <c r="D40" s="468"/>
      <c r="E40" s="753"/>
      <c r="F40" s="733"/>
      <c r="G40" s="461"/>
      <c r="H40" s="461"/>
      <c r="I40" s="461"/>
      <c r="J40" s="461"/>
      <c r="K40" s="461"/>
    </row>
    <row r="41" spans="1:11" ht="13.5" thickBot="1" x14ac:dyDescent="0.35">
      <c r="A41" s="620"/>
      <c r="B41" s="621"/>
      <c r="C41" s="755"/>
      <c r="D41" s="510"/>
      <c r="E41" s="753"/>
      <c r="F41" s="733"/>
      <c r="G41" s="461"/>
      <c r="H41" s="461"/>
      <c r="I41" s="461"/>
      <c r="J41" s="461"/>
      <c r="K41" s="461"/>
    </row>
    <row r="42" spans="1:11" ht="13.5" thickBot="1" x14ac:dyDescent="0.35">
      <c r="A42" s="465">
        <v>45565</v>
      </c>
      <c r="B42" s="547"/>
      <c r="C42" s="494" t="s">
        <v>141</v>
      </c>
      <c r="D42" s="548">
        <f>SUM(D28:D41)</f>
        <v>28476097</v>
      </c>
      <c r="E42" s="756"/>
      <c r="F42" s="733"/>
      <c r="G42" s="461"/>
      <c r="H42" s="461"/>
      <c r="I42" s="461"/>
      <c r="J42" s="461"/>
      <c r="K42" s="461"/>
    </row>
    <row r="43" spans="1:11" ht="13.5" thickBot="1" x14ac:dyDescent="0.35">
      <c r="A43" s="622"/>
      <c r="B43" s="731"/>
      <c r="C43" s="757" t="s">
        <v>141</v>
      </c>
      <c r="D43" s="619">
        <v>28476097</v>
      </c>
      <c r="E43" s="758"/>
      <c r="F43" s="733"/>
      <c r="G43" s="461"/>
      <c r="H43" s="461"/>
      <c r="I43" s="461"/>
      <c r="J43" s="461"/>
      <c r="K43" s="461"/>
    </row>
    <row r="44" spans="1:11" x14ac:dyDescent="0.3">
      <c r="A44" s="463"/>
      <c r="B44" s="463"/>
      <c r="C44" s="463"/>
      <c r="D44" s="613"/>
      <c r="E44" s="613"/>
      <c r="F44" s="461"/>
      <c r="G44" s="461"/>
      <c r="H44" s="461"/>
      <c r="I44" s="461"/>
      <c r="J44" s="461"/>
      <c r="K44" s="461"/>
    </row>
    <row r="45" spans="1:11" x14ac:dyDescent="0.3">
      <c r="A45" s="461"/>
      <c r="B45" s="461"/>
      <c r="C45" s="590" t="s">
        <v>142</v>
      </c>
      <c r="D45" s="541">
        <f>D42-D43</f>
        <v>0</v>
      </c>
      <c r="E45" s="541"/>
      <c r="F45" s="461"/>
      <c r="G45" s="461"/>
      <c r="H45" s="461"/>
      <c r="I45" s="461"/>
      <c r="J45" s="461"/>
      <c r="K45" s="461"/>
    </row>
    <row r="46" spans="1:11" x14ac:dyDescent="0.3">
      <c r="A46" s="461"/>
      <c r="B46" s="461"/>
      <c r="C46" s="461" t="s">
        <v>143</v>
      </c>
      <c r="D46" s="541"/>
      <c r="E46" s="541"/>
      <c r="F46" s="461"/>
      <c r="G46" s="461"/>
      <c r="H46" s="461"/>
      <c r="I46" s="461"/>
      <c r="J46" s="461"/>
      <c r="K46" s="461"/>
    </row>
    <row r="47" spans="1:11" x14ac:dyDescent="0.3">
      <c r="A47" s="461"/>
      <c r="B47" s="461"/>
      <c r="C47" s="461"/>
      <c r="D47" s="461"/>
      <c r="E47" s="461"/>
      <c r="F47" s="461"/>
      <c r="G47" s="461"/>
      <c r="H47" s="461"/>
      <c r="I47" s="461"/>
      <c r="J47" s="461"/>
      <c r="K47" s="461"/>
    </row>
    <row r="48" spans="1:11" x14ac:dyDescent="0.3">
      <c r="A48" s="461"/>
      <c r="B48" s="461"/>
      <c r="C48" s="461"/>
      <c r="D48" s="461"/>
      <c r="E48" s="461"/>
      <c r="F48" s="461"/>
      <c r="G48" s="461"/>
      <c r="H48" s="461"/>
      <c r="I48" s="461"/>
      <c r="J48" s="461"/>
      <c r="K48" s="461"/>
    </row>
    <row r="49" spans="1:11" x14ac:dyDescent="0.3">
      <c r="A49" s="461"/>
      <c r="B49" s="461"/>
      <c r="C49" s="461"/>
      <c r="D49" s="461"/>
      <c r="E49" s="461"/>
      <c r="F49" s="461"/>
      <c r="G49" s="461"/>
      <c r="H49" s="461"/>
      <c r="I49" s="461"/>
      <c r="J49" s="461"/>
      <c r="K49" s="461"/>
    </row>
    <row r="50" spans="1:11" x14ac:dyDescent="0.3">
      <c r="A50" s="461"/>
      <c r="B50" s="461"/>
      <c r="C50" s="461"/>
      <c r="D50" s="461"/>
      <c r="E50" s="461"/>
      <c r="F50" s="461"/>
      <c r="G50" s="461"/>
      <c r="H50" s="461"/>
      <c r="I50" s="461"/>
      <c r="J50" s="461"/>
      <c r="K50" s="461"/>
    </row>
    <row r="51" spans="1:11" x14ac:dyDescent="0.3">
      <c r="A51" s="461"/>
      <c r="B51" s="461"/>
      <c r="C51" s="461"/>
      <c r="D51" s="461"/>
      <c r="E51" s="461"/>
      <c r="F51" s="461"/>
      <c r="G51" s="461"/>
      <c r="H51" s="461"/>
      <c r="I51" s="461"/>
      <c r="J51" s="461"/>
      <c r="K51" s="461"/>
    </row>
    <row r="52" spans="1:11" x14ac:dyDescent="0.3">
      <c r="A52" s="461"/>
      <c r="B52" s="461"/>
      <c r="C52" s="461"/>
      <c r="D52" s="461"/>
      <c r="E52" s="461"/>
      <c r="F52" s="461"/>
      <c r="G52" s="461"/>
      <c r="H52" s="461"/>
      <c r="I52" s="461"/>
      <c r="J52" s="461"/>
      <c r="K52" s="461"/>
    </row>
    <row r="53" spans="1:11" x14ac:dyDescent="0.3">
      <c r="A53" s="461"/>
      <c r="B53" s="461"/>
      <c r="C53" s="461"/>
      <c r="D53" s="461"/>
      <c r="E53" s="461"/>
      <c r="F53" s="461"/>
      <c r="G53" s="461"/>
      <c r="H53" s="461"/>
      <c r="I53" s="461"/>
      <c r="J53" s="461"/>
      <c r="K53" s="461"/>
    </row>
    <row r="54" spans="1:11" x14ac:dyDescent="0.3">
      <c r="A54" s="461"/>
      <c r="B54" s="461"/>
      <c r="C54" s="461"/>
      <c r="D54" s="461"/>
      <c r="E54" s="461"/>
      <c r="F54" s="461"/>
      <c r="G54" s="461"/>
      <c r="H54" s="461"/>
      <c r="I54" s="461"/>
      <c r="J54" s="461"/>
      <c r="K54" s="461"/>
    </row>
    <row r="55" spans="1:11" x14ac:dyDescent="0.3">
      <c r="A55" s="461"/>
      <c r="B55" s="461"/>
      <c r="C55" s="461"/>
      <c r="D55" s="461"/>
      <c r="E55" s="461"/>
      <c r="F55" s="461"/>
      <c r="G55" s="461"/>
      <c r="H55" s="461"/>
      <c r="I55" s="461"/>
      <c r="J55" s="461"/>
      <c r="K55" s="461"/>
    </row>
    <row r="56" spans="1:11" x14ac:dyDescent="0.3">
      <c r="A56" s="461"/>
      <c r="B56" s="461"/>
      <c r="C56" s="461"/>
      <c r="D56" s="461"/>
      <c r="E56" s="461"/>
      <c r="F56" s="461"/>
      <c r="G56" s="461"/>
      <c r="H56" s="461"/>
      <c r="I56" s="461"/>
      <c r="J56" s="461"/>
      <c r="K56" s="461"/>
    </row>
    <row r="57" spans="1:11" x14ac:dyDescent="0.3">
      <c r="A57" s="461"/>
      <c r="B57" s="461"/>
      <c r="C57" s="461"/>
      <c r="D57" s="461"/>
      <c r="E57" s="461"/>
      <c r="F57" s="461"/>
      <c r="G57" s="461"/>
      <c r="H57" s="461"/>
      <c r="I57" s="461"/>
      <c r="J57" s="461"/>
      <c r="K57" s="461"/>
    </row>
    <row r="58" spans="1:11" x14ac:dyDescent="0.3">
      <c r="A58" s="461"/>
      <c r="B58" s="461"/>
      <c r="C58" s="461"/>
      <c r="D58" s="461"/>
      <c r="E58" s="461"/>
      <c r="F58" s="461"/>
      <c r="G58" s="461"/>
      <c r="H58" s="461"/>
      <c r="I58" s="461"/>
      <c r="J58" s="461"/>
      <c r="K58" s="461"/>
    </row>
    <row r="59" spans="1:11" x14ac:dyDescent="0.3">
      <c r="A59" s="461"/>
      <c r="B59" s="461"/>
      <c r="C59" s="461"/>
      <c r="D59" s="461"/>
      <c r="E59" s="461"/>
      <c r="F59" s="461"/>
      <c r="G59" s="461"/>
      <c r="H59" s="461"/>
      <c r="I59" s="461"/>
      <c r="J59" s="461"/>
      <c r="K59" s="461"/>
    </row>
    <row r="60" spans="1:11" x14ac:dyDescent="0.3">
      <c r="A60" s="461"/>
      <c r="B60" s="461"/>
      <c r="C60" s="461"/>
      <c r="D60" s="461"/>
      <c r="E60" s="461"/>
      <c r="F60" s="461"/>
      <c r="G60" s="461"/>
      <c r="H60" s="461"/>
      <c r="I60" s="461"/>
      <c r="J60" s="461"/>
      <c r="K60" s="461"/>
    </row>
    <row r="61" spans="1:11" x14ac:dyDescent="0.3">
      <c r="A61" s="461"/>
      <c r="B61" s="461"/>
      <c r="C61" s="461"/>
      <c r="D61" s="461"/>
      <c r="E61" s="461"/>
      <c r="F61" s="461"/>
      <c r="G61" s="461"/>
      <c r="H61" s="461"/>
      <c r="I61" s="461"/>
      <c r="J61" s="461"/>
      <c r="K61" s="461"/>
    </row>
    <row r="62" spans="1:11" x14ac:dyDescent="0.3">
      <c r="A62" s="461"/>
      <c r="B62" s="461"/>
      <c r="C62" s="461"/>
      <c r="D62" s="461"/>
      <c r="E62" s="461"/>
      <c r="F62" s="461"/>
      <c r="G62" s="461"/>
      <c r="H62" s="461"/>
      <c r="I62" s="461"/>
      <c r="J62" s="461"/>
      <c r="K62" s="461"/>
    </row>
    <row r="63" spans="1:11" x14ac:dyDescent="0.3">
      <c r="A63" s="461"/>
      <c r="B63" s="461"/>
      <c r="C63" s="461"/>
      <c r="D63" s="461"/>
      <c r="E63" s="461"/>
      <c r="F63" s="461"/>
      <c r="G63" s="461"/>
      <c r="H63" s="461"/>
      <c r="I63" s="461"/>
      <c r="J63" s="461"/>
      <c r="K63" s="461"/>
    </row>
    <row r="64" spans="1:11" x14ac:dyDescent="0.3">
      <c r="A64" s="461"/>
      <c r="B64" s="461"/>
      <c r="C64" s="461"/>
      <c r="D64" s="461"/>
      <c r="E64" s="461"/>
      <c r="F64" s="461"/>
      <c r="G64" s="461"/>
      <c r="H64" s="461"/>
      <c r="I64" s="461"/>
      <c r="J64" s="461"/>
      <c r="K64" s="461"/>
    </row>
    <row r="65" spans="1:11" x14ac:dyDescent="0.3">
      <c r="A65" s="461"/>
      <c r="B65" s="461"/>
      <c r="C65" s="461"/>
      <c r="D65" s="461"/>
      <c r="E65" s="461"/>
      <c r="F65" s="461"/>
      <c r="G65" s="461"/>
      <c r="H65" s="461"/>
      <c r="I65" s="461"/>
      <c r="J65" s="461"/>
      <c r="K65" s="461"/>
    </row>
    <row r="66" spans="1:11" x14ac:dyDescent="0.3">
      <c r="A66" s="461"/>
      <c r="B66" s="461"/>
      <c r="C66" s="461"/>
      <c r="D66" s="461"/>
      <c r="E66" s="461"/>
      <c r="F66" s="461"/>
      <c r="G66" s="461"/>
      <c r="H66" s="461"/>
      <c r="I66" s="461"/>
      <c r="J66" s="461"/>
      <c r="K66" s="461"/>
    </row>
    <row r="67" spans="1:11" x14ac:dyDescent="0.3">
      <c r="A67" s="461"/>
      <c r="B67" s="461"/>
      <c r="C67" s="461"/>
      <c r="D67" s="461"/>
      <c r="E67" s="461"/>
      <c r="F67" s="461"/>
      <c r="G67" s="461"/>
      <c r="H67" s="461"/>
      <c r="I67" s="461"/>
      <c r="J67" s="461"/>
      <c r="K67" s="461"/>
    </row>
    <row r="68" spans="1:11" x14ac:dyDescent="0.3">
      <c r="A68" s="461"/>
      <c r="B68" s="461"/>
      <c r="C68" s="461"/>
      <c r="D68" s="461"/>
      <c r="E68" s="461"/>
      <c r="F68" s="461"/>
      <c r="G68" s="461"/>
      <c r="H68" s="461"/>
      <c r="I68" s="461"/>
      <c r="J68" s="461"/>
      <c r="K68" s="461"/>
    </row>
    <row r="69" spans="1:11" x14ac:dyDescent="0.3">
      <c r="A69" s="461"/>
      <c r="B69" s="461"/>
      <c r="C69" s="461"/>
      <c r="D69" s="461"/>
      <c r="E69" s="461"/>
      <c r="F69" s="461"/>
      <c r="G69" s="461"/>
      <c r="H69" s="461"/>
      <c r="I69" s="461"/>
      <c r="J69" s="461"/>
      <c r="K69" s="461"/>
    </row>
    <row r="70" spans="1:11" x14ac:dyDescent="0.3">
      <c r="A70" s="461"/>
      <c r="B70" s="461"/>
      <c r="C70" s="461"/>
      <c r="D70" s="461"/>
      <c r="E70" s="461"/>
      <c r="F70" s="461"/>
      <c r="G70" s="461"/>
      <c r="H70" s="461"/>
      <c r="I70" s="461"/>
      <c r="J70" s="461"/>
      <c r="K70" s="461"/>
    </row>
    <row r="71" spans="1:11" x14ac:dyDescent="0.3">
      <c r="A71" s="461"/>
      <c r="B71" s="461"/>
      <c r="C71" s="461"/>
      <c r="D71" s="461"/>
      <c r="E71" s="461"/>
      <c r="F71" s="461"/>
      <c r="G71" s="461"/>
      <c r="H71" s="461"/>
      <c r="I71" s="461"/>
      <c r="J71" s="461"/>
      <c r="K71" s="461"/>
    </row>
    <row r="72" spans="1:11" x14ac:dyDescent="0.3">
      <c r="A72" s="461"/>
      <c r="B72" s="461"/>
      <c r="C72" s="461"/>
      <c r="D72" s="461"/>
      <c r="E72" s="461"/>
      <c r="F72" s="461"/>
      <c r="G72" s="461"/>
      <c r="H72" s="461"/>
      <c r="I72" s="461"/>
      <c r="J72" s="461"/>
      <c r="K72" s="461"/>
    </row>
    <row r="73" spans="1:11" x14ac:dyDescent="0.3">
      <c r="A73" s="461"/>
      <c r="B73" s="461"/>
      <c r="C73" s="461"/>
      <c r="D73" s="461"/>
      <c r="E73" s="461"/>
      <c r="F73" s="461"/>
      <c r="G73" s="461"/>
      <c r="H73" s="461"/>
      <c r="I73" s="461"/>
      <c r="J73" s="461"/>
      <c r="K73" s="461"/>
    </row>
    <row r="74" spans="1:11" x14ac:dyDescent="0.3">
      <c r="A74" s="461"/>
      <c r="B74" s="461"/>
      <c r="C74" s="461"/>
      <c r="D74" s="461"/>
      <c r="E74" s="461"/>
      <c r="F74" s="461"/>
      <c r="G74" s="461"/>
      <c r="H74" s="461"/>
      <c r="I74" s="461"/>
      <c r="J74" s="461"/>
      <c r="K74" s="461"/>
    </row>
    <row r="75" spans="1:11" x14ac:dyDescent="0.3">
      <c r="A75" s="461"/>
      <c r="B75" s="461"/>
      <c r="C75" s="461"/>
      <c r="D75" s="461"/>
      <c r="E75" s="461"/>
      <c r="F75" s="461"/>
      <c r="G75" s="461"/>
      <c r="H75" s="461"/>
      <c r="I75" s="461"/>
      <c r="J75" s="461"/>
      <c r="K75" s="461"/>
    </row>
    <row r="76" spans="1:11" x14ac:dyDescent="0.3">
      <c r="A76" s="461"/>
      <c r="B76" s="461"/>
      <c r="C76" s="461"/>
      <c r="D76" s="461"/>
      <c r="E76" s="461"/>
      <c r="F76" s="461"/>
      <c r="G76" s="461"/>
      <c r="H76" s="461"/>
      <c r="I76" s="461"/>
      <c r="J76" s="461"/>
      <c r="K76" s="461"/>
    </row>
    <row r="77" spans="1:11" x14ac:dyDescent="0.3">
      <c r="A77" s="461"/>
      <c r="B77" s="461"/>
      <c r="C77" s="461"/>
      <c r="D77" s="461"/>
      <c r="E77" s="461"/>
      <c r="F77" s="461"/>
      <c r="G77" s="461"/>
      <c r="H77" s="461"/>
      <c r="I77" s="461"/>
      <c r="J77" s="461"/>
      <c r="K77" s="461"/>
    </row>
    <row r="78" spans="1:11" x14ac:dyDescent="0.3">
      <c r="A78" s="461"/>
      <c r="B78" s="461"/>
      <c r="C78" s="461"/>
      <c r="D78" s="461"/>
      <c r="E78" s="461"/>
      <c r="F78" s="461"/>
      <c r="G78" s="461"/>
      <c r="H78" s="461"/>
      <c r="I78" s="461"/>
      <c r="J78" s="461"/>
      <c r="K78" s="461"/>
    </row>
    <row r="79" spans="1:11" x14ac:dyDescent="0.3">
      <c r="A79" s="461"/>
      <c r="B79" s="461"/>
      <c r="C79" s="461"/>
      <c r="D79" s="461"/>
      <c r="E79" s="461"/>
      <c r="F79" s="461"/>
      <c r="G79" s="461"/>
      <c r="H79" s="461"/>
      <c r="I79" s="461"/>
      <c r="J79" s="461"/>
      <c r="K79" s="461"/>
    </row>
    <row r="80" spans="1:11" x14ac:dyDescent="0.3">
      <c r="A80" s="461"/>
      <c r="B80" s="461"/>
      <c r="C80" s="461"/>
      <c r="D80" s="461"/>
      <c r="E80" s="461"/>
      <c r="F80" s="461"/>
      <c r="G80" s="461"/>
      <c r="H80" s="461"/>
      <c r="I80" s="461"/>
      <c r="J80" s="461"/>
      <c r="K80" s="461"/>
    </row>
    <row r="81" spans="1:11" x14ac:dyDescent="0.3">
      <c r="A81" s="461"/>
      <c r="B81" s="461"/>
      <c r="C81" s="461"/>
      <c r="D81" s="461"/>
      <c r="E81" s="461"/>
      <c r="F81" s="461"/>
      <c r="G81" s="461"/>
      <c r="H81" s="461"/>
      <c r="I81" s="461"/>
      <c r="J81" s="461"/>
      <c r="K81" s="461"/>
    </row>
    <row r="82" spans="1:11" x14ac:dyDescent="0.3">
      <c r="A82" s="461"/>
      <c r="B82" s="461"/>
      <c r="C82" s="461"/>
      <c r="D82" s="461"/>
      <c r="E82" s="461"/>
      <c r="F82" s="461"/>
      <c r="G82" s="461"/>
      <c r="H82" s="461"/>
      <c r="I82" s="461"/>
      <c r="J82" s="461"/>
      <c r="K82" s="461"/>
    </row>
    <row r="83" spans="1:11" x14ac:dyDescent="0.3">
      <c r="A83" s="461"/>
      <c r="B83" s="461"/>
      <c r="C83" s="461"/>
      <c r="D83" s="461"/>
      <c r="E83" s="461"/>
      <c r="F83" s="461"/>
      <c r="G83" s="461"/>
      <c r="H83" s="461"/>
      <c r="I83" s="461"/>
      <c r="J83" s="461"/>
      <c r="K83" s="461"/>
    </row>
    <row r="84" spans="1:11" x14ac:dyDescent="0.3">
      <c r="A84" s="461"/>
      <c r="B84" s="461"/>
      <c r="C84" s="461"/>
      <c r="D84" s="461"/>
      <c r="E84" s="461"/>
      <c r="F84" s="461"/>
      <c r="G84" s="461"/>
      <c r="H84" s="461"/>
      <c r="I84" s="461"/>
      <c r="J84" s="461"/>
      <c r="K84" s="461"/>
    </row>
    <row r="85" spans="1:11" x14ac:dyDescent="0.3">
      <c r="A85" s="461"/>
      <c r="B85" s="461"/>
      <c r="C85" s="461"/>
      <c r="D85" s="461"/>
      <c r="E85" s="461"/>
      <c r="F85" s="461"/>
      <c r="G85" s="461"/>
      <c r="H85" s="461"/>
      <c r="I85" s="461"/>
      <c r="J85" s="461"/>
      <c r="K85" s="461"/>
    </row>
    <row r="86" spans="1:11" x14ac:dyDescent="0.3">
      <c r="A86" s="461"/>
      <c r="B86" s="461"/>
      <c r="C86" s="461"/>
      <c r="D86" s="461"/>
      <c r="E86" s="461"/>
      <c r="F86" s="461"/>
      <c r="G86" s="461"/>
      <c r="H86" s="461"/>
      <c r="I86" s="461"/>
      <c r="J86" s="461"/>
      <c r="K86" s="461"/>
    </row>
    <row r="87" spans="1:11" x14ac:dyDescent="0.3">
      <c r="A87" s="463"/>
      <c r="B87" s="463"/>
      <c r="C87" s="463"/>
      <c r="D87" s="463"/>
      <c r="E87" s="463"/>
      <c r="F87" s="549"/>
    </row>
    <row r="88" spans="1:11" x14ac:dyDescent="0.3">
      <c r="A88" s="461"/>
      <c r="B88" s="461"/>
      <c r="C88" s="461"/>
      <c r="D88" s="461"/>
      <c r="E88" s="461"/>
      <c r="F88" s="466"/>
    </row>
    <row r="89" spans="1:11" x14ac:dyDescent="0.3">
      <c r="A89" s="461"/>
      <c r="B89" s="461"/>
      <c r="C89" s="461"/>
      <c r="D89" s="461"/>
      <c r="E89" s="461"/>
      <c r="F89" s="466"/>
    </row>
    <row r="90" spans="1:11" x14ac:dyDescent="0.3">
      <c r="A90" s="461"/>
      <c r="B90" s="461"/>
      <c r="C90" s="461"/>
      <c r="D90" s="461"/>
      <c r="E90" s="461"/>
      <c r="F90" s="466"/>
    </row>
    <row r="91" spans="1:11" x14ac:dyDescent="0.3">
      <c r="A91" s="461"/>
      <c r="B91" s="461"/>
      <c r="C91" s="461"/>
      <c r="D91" s="461"/>
      <c r="E91" s="461"/>
      <c r="F91" s="466"/>
    </row>
    <row r="92" spans="1:11" x14ac:dyDescent="0.3">
      <c r="A92" s="461"/>
      <c r="B92" s="461"/>
      <c r="C92" s="461"/>
      <c r="D92" s="461"/>
      <c r="E92" s="461"/>
      <c r="F92" s="466"/>
    </row>
    <row r="93" spans="1:11" x14ac:dyDescent="0.3">
      <c r="A93" s="461"/>
      <c r="B93" s="461"/>
      <c r="C93" s="461"/>
      <c r="D93" s="461"/>
      <c r="E93" s="461"/>
      <c r="F93" s="466"/>
    </row>
    <row r="94" spans="1:11" x14ac:dyDescent="0.3">
      <c r="A94" s="461"/>
      <c r="B94" s="461"/>
      <c r="C94" s="461"/>
      <c r="D94" s="461"/>
      <c r="E94" s="461"/>
      <c r="F94" s="466"/>
    </row>
    <row r="95" spans="1:11" x14ac:dyDescent="0.3">
      <c r="A95" s="461"/>
      <c r="B95" s="461"/>
      <c r="C95" s="461"/>
      <c r="D95" s="461"/>
      <c r="E95" s="461"/>
      <c r="F95" s="466"/>
    </row>
    <row r="96" spans="1:11" x14ac:dyDescent="0.3">
      <c r="A96" s="461"/>
      <c r="B96" s="461"/>
      <c r="C96" s="461"/>
      <c r="D96" s="461"/>
      <c r="E96" s="461"/>
      <c r="F96" s="466"/>
      <c r="G96" s="463"/>
      <c r="H96" s="463"/>
      <c r="I96" s="463"/>
      <c r="J96" s="463"/>
      <c r="K96" s="463"/>
    </row>
    <row r="97" spans="1:11" x14ac:dyDescent="0.3">
      <c r="A97" s="461"/>
      <c r="B97" s="461"/>
      <c r="C97" s="461"/>
      <c r="D97" s="461"/>
      <c r="E97" s="461"/>
      <c r="F97" s="466"/>
      <c r="G97" s="461"/>
      <c r="H97" s="461"/>
      <c r="I97" s="461"/>
      <c r="J97" s="461"/>
      <c r="K97" s="461"/>
    </row>
    <row r="98" spans="1:11" x14ac:dyDescent="0.3">
      <c r="A98" s="461"/>
      <c r="B98" s="461"/>
      <c r="C98" s="461"/>
      <c r="D98" s="461"/>
      <c r="E98" s="461"/>
      <c r="F98" s="466"/>
      <c r="G98" s="461"/>
      <c r="H98" s="461"/>
      <c r="I98" s="461"/>
      <c r="J98" s="461"/>
      <c r="K98" s="461"/>
    </row>
    <row r="99" spans="1:11" x14ac:dyDescent="0.3">
      <c r="A99" s="461"/>
      <c r="B99" s="461"/>
      <c r="C99" s="461"/>
      <c r="D99" s="461"/>
      <c r="E99" s="461"/>
      <c r="F99" s="466"/>
      <c r="G99" s="461"/>
      <c r="H99" s="461"/>
      <c r="I99" s="461"/>
      <c r="J99" s="461"/>
      <c r="K99" s="461"/>
    </row>
    <row r="100" spans="1:11" x14ac:dyDescent="0.3">
      <c r="A100" s="461"/>
      <c r="B100" s="461"/>
      <c r="C100" s="461"/>
      <c r="D100" s="461"/>
      <c r="E100" s="461"/>
      <c r="F100" s="466"/>
      <c r="G100" s="461"/>
      <c r="H100" s="461"/>
      <c r="I100" s="461"/>
      <c r="J100" s="461"/>
      <c r="K100" s="461"/>
    </row>
    <row r="101" spans="1:11" x14ac:dyDescent="0.3">
      <c r="A101" s="461"/>
      <c r="B101" s="461"/>
      <c r="C101" s="461"/>
      <c r="D101" s="461"/>
      <c r="E101" s="461"/>
      <c r="F101" s="466"/>
      <c r="G101" s="461"/>
      <c r="H101" s="461"/>
      <c r="I101" s="461"/>
      <c r="J101" s="461"/>
      <c r="K101" s="461"/>
    </row>
    <row r="102" spans="1:11" x14ac:dyDescent="0.3">
      <c r="A102" s="461"/>
      <c r="B102" s="461"/>
      <c r="C102" s="461"/>
      <c r="D102" s="461"/>
      <c r="E102" s="461"/>
      <c r="F102" s="466"/>
      <c r="G102" s="461"/>
      <c r="H102" s="461"/>
      <c r="I102" s="461"/>
      <c r="J102" s="461"/>
      <c r="K102" s="461"/>
    </row>
    <row r="103" spans="1:11" x14ac:dyDescent="0.3">
      <c r="A103" s="461"/>
      <c r="B103" s="461"/>
      <c r="C103" s="461"/>
      <c r="D103" s="461"/>
      <c r="E103" s="461"/>
      <c r="F103" s="466"/>
      <c r="G103" s="461"/>
      <c r="H103" s="461"/>
      <c r="I103" s="461"/>
      <c r="J103" s="461"/>
      <c r="K103" s="461"/>
    </row>
    <row r="104" spans="1:11" x14ac:dyDescent="0.3">
      <c r="A104" s="461"/>
      <c r="B104" s="461"/>
      <c r="C104" s="461"/>
      <c r="D104" s="461"/>
      <c r="E104" s="461"/>
      <c r="F104" s="466"/>
      <c r="G104" s="461"/>
      <c r="H104" s="461"/>
      <c r="I104" s="461"/>
      <c r="J104" s="461"/>
      <c r="K104" s="461"/>
    </row>
    <row r="105" spans="1:11" x14ac:dyDescent="0.3">
      <c r="A105" s="461"/>
      <c r="B105" s="461"/>
      <c r="C105" s="461"/>
      <c r="D105" s="461"/>
      <c r="E105" s="461"/>
      <c r="F105" s="466"/>
      <c r="G105" s="461"/>
      <c r="H105" s="461"/>
      <c r="I105" s="461"/>
      <c r="J105" s="461"/>
      <c r="K105" s="461"/>
    </row>
    <row r="106" spans="1:11" x14ac:dyDescent="0.3">
      <c r="A106" s="461"/>
      <c r="B106" s="461"/>
      <c r="C106" s="461"/>
      <c r="D106" s="461"/>
      <c r="E106" s="461"/>
      <c r="F106" s="466"/>
      <c r="G106" s="461"/>
      <c r="H106" s="461"/>
      <c r="I106" s="461"/>
      <c r="J106" s="461"/>
      <c r="K106" s="461"/>
    </row>
    <row r="107" spans="1:11" x14ac:dyDescent="0.3">
      <c r="A107" s="461"/>
      <c r="B107" s="461"/>
      <c r="C107" s="461"/>
      <c r="D107" s="461"/>
      <c r="E107" s="461"/>
      <c r="F107" s="466"/>
      <c r="G107" s="461"/>
      <c r="H107" s="461"/>
      <c r="I107" s="461"/>
      <c r="J107" s="461"/>
      <c r="K107" s="461"/>
    </row>
    <row r="108" spans="1:11" x14ac:dyDescent="0.3">
      <c r="A108" s="461"/>
      <c r="B108" s="461"/>
      <c r="C108" s="461"/>
      <c r="D108" s="461"/>
      <c r="E108" s="461"/>
      <c r="F108" s="466"/>
      <c r="G108" s="461"/>
      <c r="H108" s="461"/>
      <c r="I108" s="461"/>
      <c r="J108" s="461"/>
      <c r="K108" s="461"/>
    </row>
    <row r="109" spans="1:11" x14ac:dyDescent="0.3">
      <c r="A109" s="461"/>
      <c r="B109" s="461"/>
      <c r="C109" s="461"/>
      <c r="D109" s="461"/>
      <c r="E109" s="461"/>
      <c r="F109" s="466"/>
      <c r="G109" s="461"/>
      <c r="H109" s="461"/>
      <c r="I109" s="461"/>
      <c r="J109" s="461"/>
      <c r="K109" s="461"/>
    </row>
    <row r="110" spans="1:11" x14ac:dyDescent="0.3">
      <c r="A110" s="461"/>
      <c r="B110" s="461"/>
      <c r="C110" s="461"/>
      <c r="D110" s="461"/>
      <c r="E110" s="461"/>
      <c r="F110" s="466"/>
      <c r="G110" s="461"/>
      <c r="H110" s="461"/>
      <c r="I110" s="461"/>
      <c r="J110" s="461"/>
      <c r="K110" s="461"/>
    </row>
    <row r="111" spans="1:11" x14ac:dyDescent="0.3">
      <c r="A111" s="461"/>
      <c r="B111" s="461"/>
      <c r="C111" s="461"/>
      <c r="D111" s="461"/>
      <c r="E111" s="461"/>
      <c r="F111" s="466"/>
      <c r="G111" s="461"/>
      <c r="H111" s="461"/>
      <c r="I111" s="461"/>
      <c r="J111" s="461"/>
      <c r="K111" s="461"/>
    </row>
    <row r="112" spans="1:11" x14ac:dyDescent="0.3">
      <c r="A112" s="461"/>
      <c r="B112" s="461"/>
      <c r="C112" s="461"/>
      <c r="D112" s="461"/>
      <c r="E112" s="461"/>
      <c r="F112" s="466"/>
      <c r="G112" s="461"/>
      <c r="H112" s="461"/>
      <c r="I112" s="461"/>
      <c r="J112" s="461"/>
      <c r="K112" s="461"/>
    </row>
    <row r="113" spans="1:11" x14ac:dyDescent="0.3">
      <c r="A113" s="461"/>
      <c r="B113" s="461"/>
      <c r="C113" s="461"/>
      <c r="D113" s="461"/>
      <c r="E113" s="461"/>
      <c r="F113" s="466"/>
      <c r="G113" s="461"/>
      <c r="H113" s="461"/>
      <c r="I113" s="461"/>
      <c r="J113" s="461"/>
      <c r="K113" s="461"/>
    </row>
    <row r="114" spans="1:11" x14ac:dyDescent="0.3">
      <c r="A114" s="461"/>
      <c r="B114" s="461"/>
      <c r="C114" s="461"/>
      <c r="D114" s="461"/>
      <c r="E114" s="461"/>
      <c r="F114" s="466"/>
      <c r="G114" s="461"/>
      <c r="H114" s="461"/>
      <c r="I114" s="461"/>
      <c r="J114" s="461"/>
      <c r="K114" s="461"/>
    </row>
    <row r="115" spans="1:11" x14ac:dyDescent="0.3">
      <c r="A115" s="461"/>
      <c r="B115" s="461"/>
      <c r="C115" s="461"/>
      <c r="D115" s="461"/>
      <c r="E115" s="461"/>
      <c r="F115" s="466"/>
      <c r="G115" s="461"/>
      <c r="H115" s="461"/>
      <c r="I115" s="461"/>
      <c r="J115" s="461"/>
      <c r="K115" s="461"/>
    </row>
    <row r="116" spans="1:11" x14ac:dyDescent="0.3">
      <c r="A116" s="461"/>
      <c r="B116" s="461"/>
      <c r="C116" s="461"/>
      <c r="D116" s="461"/>
      <c r="E116" s="461"/>
      <c r="F116" s="466"/>
      <c r="G116" s="461"/>
      <c r="H116" s="461"/>
      <c r="I116" s="461"/>
      <c r="J116" s="461"/>
      <c r="K116" s="461"/>
    </row>
    <row r="117" spans="1:11" x14ac:dyDescent="0.3">
      <c r="A117" s="461"/>
      <c r="B117" s="461"/>
      <c r="C117" s="461"/>
      <c r="D117" s="461"/>
      <c r="E117" s="461"/>
      <c r="F117" s="466"/>
      <c r="G117" s="461"/>
      <c r="H117" s="461"/>
      <c r="I117" s="461"/>
      <c r="J117" s="461"/>
      <c r="K117" s="461"/>
    </row>
    <row r="118" spans="1:11" x14ac:dyDescent="0.3">
      <c r="A118" s="461"/>
      <c r="B118" s="461"/>
      <c r="C118" s="461"/>
      <c r="D118" s="461"/>
      <c r="E118" s="461"/>
      <c r="F118" s="466"/>
      <c r="G118" s="461"/>
      <c r="H118" s="461"/>
      <c r="I118" s="461"/>
      <c r="J118" s="461"/>
      <c r="K118" s="461"/>
    </row>
    <row r="119" spans="1:11" x14ac:dyDescent="0.3">
      <c r="A119" s="461"/>
      <c r="B119" s="461"/>
      <c r="C119" s="461"/>
      <c r="D119" s="461"/>
      <c r="E119" s="461"/>
      <c r="F119" s="466"/>
      <c r="G119" s="461"/>
      <c r="H119" s="461"/>
      <c r="I119" s="461"/>
      <c r="J119" s="461"/>
      <c r="K119" s="461"/>
    </row>
    <row r="120" spans="1:11" x14ac:dyDescent="0.3">
      <c r="A120" s="461"/>
      <c r="B120" s="461"/>
      <c r="C120" s="461"/>
      <c r="D120" s="461"/>
      <c r="E120" s="461"/>
      <c r="F120" s="466"/>
      <c r="G120" s="461"/>
      <c r="H120" s="461"/>
      <c r="I120" s="461"/>
      <c r="J120" s="461"/>
      <c r="K120" s="461"/>
    </row>
    <row r="121" spans="1:11" x14ac:dyDescent="0.3">
      <c r="A121" s="461"/>
      <c r="B121" s="461"/>
      <c r="C121" s="461"/>
      <c r="D121" s="461"/>
      <c r="E121" s="461"/>
      <c r="F121" s="466"/>
      <c r="G121" s="461"/>
      <c r="H121" s="461"/>
      <c r="I121" s="461"/>
      <c r="J121" s="461"/>
      <c r="K121" s="461"/>
    </row>
    <row r="122" spans="1:11" x14ac:dyDescent="0.3">
      <c r="A122" s="461"/>
      <c r="B122" s="461"/>
      <c r="C122" s="461"/>
      <c r="D122" s="461"/>
      <c r="E122" s="461"/>
      <c r="F122" s="466"/>
      <c r="G122" s="461"/>
      <c r="H122" s="461"/>
      <c r="I122" s="461"/>
      <c r="J122" s="461"/>
      <c r="K122" s="461"/>
    </row>
    <row r="123" spans="1:11" x14ac:dyDescent="0.3">
      <c r="A123" s="461"/>
      <c r="B123" s="461"/>
      <c r="C123" s="461"/>
      <c r="D123" s="461"/>
      <c r="E123" s="461"/>
      <c r="F123" s="466"/>
      <c r="G123" s="461"/>
      <c r="H123" s="461"/>
      <c r="I123" s="461"/>
      <c r="J123" s="461"/>
      <c r="K123" s="461"/>
    </row>
    <row r="124" spans="1:11" x14ac:dyDescent="0.3">
      <c r="A124" s="461"/>
      <c r="B124" s="461"/>
      <c r="C124" s="461"/>
      <c r="D124" s="461"/>
      <c r="E124" s="461"/>
      <c r="F124" s="466"/>
      <c r="G124" s="461"/>
      <c r="H124" s="461"/>
      <c r="I124" s="461"/>
      <c r="J124" s="461"/>
      <c r="K124" s="461"/>
    </row>
    <row r="125" spans="1:11" x14ac:dyDescent="0.3">
      <c r="A125" s="461"/>
      <c r="B125" s="461"/>
      <c r="C125" s="461"/>
      <c r="D125" s="461"/>
      <c r="E125" s="461"/>
      <c r="F125" s="466"/>
      <c r="G125" s="461"/>
      <c r="H125" s="461"/>
      <c r="I125" s="461"/>
      <c r="J125" s="461"/>
      <c r="K125" s="461"/>
    </row>
    <row r="126" spans="1:11" x14ac:dyDescent="0.3">
      <c r="A126" s="461"/>
      <c r="B126" s="461"/>
      <c r="C126" s="461"/>
      <c r="D126" s="461"/>
      <c r="E126" s="461"/>
      <c r="F126" s="466"/>
      <c r="G126" s="461"/>
      <c r="H126" s="461"/>
      <c r="I126" s="461"/>
      <c r="J126" s="461"/>
      <c r="K126" s="461"/>
    </row>
    <row r="127" spans="1:11" x14ac:dyDescent="0.3">
      <c r="A127" s="461"/>
      <c r="B127" s="461"/>
      <c r="C127" s="461"/>
      <c r="D127" s="461"/>
      <c r="E127" s="461"/>
      <c r="F127" s="466"/>
      <c r="G127" s="461"/>
      <c r="H127" s="461"/>
      <c r="I127" s="461"/>
      <c r="J127" s="461"/>
      <c r="K127" s="461"/>
    </row>
    <row r="128" spans="1:11" x14ac:dyDescent="0.3">
      <c r="A128" s="461"/>
      <c r="B128" s="461"/>
      <c r="C128" s="461"/>
      <c r="D128" s="461"/>
      <c r="E128" s="461"/>
      <c r="F128" s="466"/>
      <c r="G128" s="461"/>
      <c r="H128" s="461"/>
      <c r="I128" s="461"/>
      <c r="J128" s="461"/>
      <c r="K128" s="461"/>
    </row>
    <row r="129" spans="1:10" x14ac:dyDescent="0.3">
      <c r="A129" s="461"/>
      <c r="B129" s="461"/>
      <c r="C129" s="461"/>
      <c r="D129" s="461"/>
      <c r="E129" s="461"/>
      <c r="F129" s="461"/>
      <c r="G129" s="463"/>
      <c r="H129" s="463"/>
      <c r="I129" s="463"/>
      <c r="J129" s="463"/>
    </row>
    <row r="130" spans="1:10" x14ac:dyDescent="0.3">
      <c r="A130" s="461"/>
      <c r="B130" s="461"/>
      <c r="C130" s="461"/>
      <c r="D130" s="461"/>
      <c r="E130" s="461"/>
      <c r="F130" s="461"/>
      <c r="G130" s="461"/>
      <c r="H130" s="461"/>
      <c r="I130" s="461"/>
      <c r="J130" s="461"/>
    </row>
    <row r="131" spans="1:10" x14ac:dyDescent="0.3">
      <c r="A131" s="461"/>
      <c r="B131" s="461"/>
      <c r="C131" s="461"/>
      <c r="D131" s="461"/>
      <c r="E131" s="461"/>
      <c r="F131" s="461"/>
      <c r="G131" s="461"/>
      <c r="H131" s="461"/>
      <c r="I131" s="461"/>
      <c r="J131" s="461"/>
    </row>
    <row r="132" spans="1:10" x14ac:dyDescent="0.3">
      <c r="A132" s="461"/>
      <c r="B132" s="461"/>
      <c r="C132" s="461"/>
      <c r="D132" s="461"/>
      <c r="E132" s="461"/>
      <c r="F132" s="461"/>
      <c r="G132" s="461"/>
      <c r="H132" s="461"/>
      <c r="I132" s="461"/>
      <c r="J132" s="461"/>
    </row>
    <row r="133" spans="1:10" x14ac:dyDescent="0.3">
      <c r="A133" s="461"/>
      <c r="B133" s="461"/>
      <c r="C133" s="461"/>
      <c r="D133" s="461"/>
      <c r="E133" s="461"/>
      <c r="F133" s="461"/>
      <c r="G133" s="461"/>
      <c r="H133" s="461"/>
      <c r="I133" s="461"/>
      <c r="J133" s="461"/>
    </row>
    <row r="134" spans="1:10" x14ac:dyDescent="0.3">
      <c r="A134" s="461"/>
      <c r="B134" s="461"/>
      <c r="C134" s="461"/>
      <c r="D134" s="461"/>
      <c r="E134" s="461"/>
      <c r="F134" s="461"/>
      <c r="G134" s="461"/>
      <c r="H134" s="461"/>
      <c r="I134" s="461"/>
      <c r="J134" s="461"/>
    </row>
    <row r="135" spans="1:10" x14ac:dyDescent="0.3">
      <c r="A135" s="461"/>
      <c r="B135" s="461"/>
      <c r="C135" s="461"/>
      <c r="D135" s="461"/>
      <c r="E135" s="461"/>
      <c r="F135" s="461"/>
      <c r="G135" s="461"/>
      <c r="H135" s="461"/>
      <c r="I135" s="461"/>
      <c r="J135" s="461"/>
    </row>
    <row r="136" spans="1:10" x14ac:dyDescent="0.3">
      <c r="A136" s="461"/>
      <c r="B136" s="461"/>
      <c r="C136" s="461"/>
      <c r="D136" s="461"/>
      <c r="E136" s="461"/>
      <c r="F136" s="461"/>
      <c r="G136" s="461"/>
      <c r="H136" s="461"/>
      <c r="I136" s="461"/>
      <c r="J136" s="461"/>
    </row>
    <row r="137" spans="1:10" x14ac:dyDescent="0.3">
      <c r="A137" s="461"/>
      <c r="B137" s="461"/>
      <c r="C137" s="461"/>
      <c r="D137" s="461"/>
      <c r="E137" s="461"/>
      <c r="F137" s="461"/>
      <c r="G137" s="461"/>
      <c r="H137" s="461"/>
      <c r="I137" s="461"/>
      <c r="J137" s="461"/>
    </row>
    <row r="138" spans="1:10" x14ac:dyDescent="0.3">
      <c r="A138" s="461"/>
      <c r="B138" s="461"/>
      <c r="C138" s="461"/>
      <c r="D138" s="461"/>
      <c r="E138" s="461"/>
      <c r="F138" s="461"/>
      <c r="G138" s="461"/>
      <c r="H138" s="461"/>
      <c r="I138" s="461"/>
      <c r="J138" s="461"/>
    </row>
    <row r="139" spans="1:10" x14ac:dyDescent="0.3">
      <c r="A139" s="461"/>
      <c r="B139" s="461"/>
      <c r="C139" s="461"/>
      <c r="D139" s="461"/>
      <c r="E139" s="461"/>
      <c r="F139" s="461"/>
      <c r="G139" s="461"/>
      <c r="H139" s="461"/>
      <c r="I139" s="461"/>
      <c r="J139" s="461"/>
    </row>
    <row r="140" spans="1:10" x14ac:dyDescent="0.3">
      <c r="A140" s="461"/>
      <c r="B140" s="461"/>
      <c r="C140" s="461"/>
      <c r="D140" s="461"/>
      <c r="E140" s="461"/>
      <c r="F140" s="461"/>
      <c r="G140" s="461"/>
      <c r="H140" s="461"/>
      <c r="I140" s="461"/>
      <c r="J140" s="461"/>
    </row>
    <row r="141" spans="1:10" x14ac:dyDescent="0.3">
      <c r="A141" s="461"/>
      <c r="B141" s="461"/>
      <c r="C141" s="461"/>
      <c r="D141" s="461"/>
      <c r="E141" s="461"/>
      <c r="F141" s="461"/>
      <c r="G141" s="461"/>
      <c r="H141" s="461"/>
      <c r="I141" s="461"/>
      <c r="J141" s="461"/>
    </row>
    <row r="142" spans="1:10" x14ac:dyDescent="0.3">
      <c r="A142" s="461"/>
      <c r="B142" s="461"/>
      <c r="C142" s="461"/>
      <c r="D142" s="461"/>
      <c r="E142" s="461"/>
      <c r="F142" s="461"/>
      <c r="G142" s="461"/>
      <c r="H142" s="461"/>
      <c r="I142" s="461"/>
      <c r="J142" s="461"/>
    </row>
    <row r="143" spans="1:10" x14ac:dyDescent="0.3">
      <c r="A143" s="461"/>
      <c r="B143" s="461"/>
      <c r="C143" s="461"/>
      <c r="D143" s="461"/>
      <c r="E143" s="461"/>
      <c r="F143" s="461"/>
      <c r="G143" s="461"/>
      <c r="H143" s="461"/>
      <c r="I143" s="461"/>
      <c r="J143" s="461"/>
    </row>
    <row r="144" spans="1:10" x14ac:dyDescent="0.3">
      <c r="A144" s="461"/>
      <c r="B144" s="461"/>
      <c r="C144" s="461"/>
      <c r="D144" s="461"/>
      <c r="E144" s="461"/>
      <c r="F144" s="461"/>
      <c r="G144" s="461"/>
      <c r="H144" s="461"/>
      <c r="I144" s="461"/>
      <c r="J144" s="461"/>
    </row>
    <row r="145" spans="1:10" x14ac:dyDescent="0.3">
      <c r="A145" s="461"/>
      <c r="B145" s="461"/>
      <c r="C145" s="461"/>
      <c r="D145" s="461"/>
      <c r="E145" s="461"/>
      <c r="F145" s="461"/>
      <c r="G145" s="461"/>
      <c r="H145" s="461"/>
      <c r="I145" s="461"/>
      <c r="J145" s="461"/>
    </row>
    <row r="146" spans="1:10" x14ac:dyDescent="0.3">
      <c r="A146" s="461"/>
      <c r="B146" s="461"/>
      <c r="C146" s="461"/>
      <c r="D146" s="461"/>
      <c r="E146" s="461"/>
      <c r="F146" s="461"/>
      <c r="G146" s="461"/>
      <c r="H146" s="461"/>
      <c r="I146" s="461"/>
      <c r="J146" s="461"/>
    </row>
    <row r="147" spans="1:10" x14ac:dyDescent="0.3">
      <c r="A147" s="461"/>
      <c r="B147" s="461"/>
      <c r="C147" s="461"/>
      <c r="D147" s="461"/>
      <c r="E147" s="461"/>
      <c r="F147" s="461"/>
      <c r="G147" s="461"/>
      <c r="H147" s="461"/>
      <c r="I147" s="461"/>
      <c r="J147" s="461"/>
    </row>
    <row r="148" spans="1:10" x14ac:dyDescent="0.3">
      <c r="A148" s="461"/>
      <c r="B148" s="461"/>
      <c r="C148" s="461"/>
      <c r="D148" s="461"/>
      <c r="E148" s="461"/>
      <c r="F148" s="461"/>
      <c r="G148" s="461"/>
      <c r="H148" s="461"/>
      <c r="I148" s="461"/>
      <c r="J148" s="461"/>
    </row>
    <row r="149" spans="1:10" x14ac:dyDescent="0.3">
      <c r="A149" s="461"/>
      <c r="B149" s="461"/>
      <c r="C149" s="461"/>
      <c r="D149" s="461"/>
      <c r="E149" s="461"/>
      <c r="F149" s="461"/>
      <c r="G149" s="461"/>
      <c r="H149" s="461"/>
      <c r="I149" s="461"/>
      <c r="J149" s="461"/>
    </row>
    <row r="150" spans="1:10" x14ac:dyDescent="0.3">
      <c r="A150" s="461"/>
      <c r="B150" s="461"/>
      <c r="C150" s="461"/>
      <c r="D150" s="461"/>
      <c r="E150" s="461"/>
      <c r="F150" s="461"/>
      <c r="G150" s="461"/>
      <c r="H150" s="461"/>
      <c r="I150" s="461"/>
      <c r="J150" s="461"/>
    </row>
    <row r="151" spans="1:10" x14ac:dyDescent="0.3">
      <c r="A151" s="461"/>
      <c r="B151" s="461"/>
      <c r="C151" s="461"/>
      <c r="D151" s="461"/>
      <c r="E151" s="461"/>
      <c r="F151" s="461"/>
      <c r="G151" s="461"/>
      <c r="H151" s="461"/>
      <c r="I151" s="461"/>
      <c r="J151" s="461"/>
    </row>
    <row r="152" spans="1:10" x14ac:dyDescent="0.3">
      <c r="A152" s="461"/>
      <c r="B152" s="461"/>
      <c r="C152" s="461"/>
      <c r="D152" s="461"/>
      <c r="E152" s="461"/>
      <c r="F152" s="461"/>
      <c r="G152" s="461"/>
      <c r="H152" s="461"/>
      <c r="I152" s="461"/>
      <c r="J152" s="461"/>
    </row>
    <row r="153" spans="1:10" x14ac:dyDescent="0.3">
      <c r="A153" s="461"/>
      <c r="B153" s="461"/>
      <c r="C153" s="461"/>
      <c r="D153" s="461"/>
      <c r="E153" s="461"/>
      <c r="F153" s="461"/>
      <c r="G153" s="461"/>
      <c r="H153" s="461"/>
      <c r="I153" s="461"/>
      <c r="J153" s="461"/>
    </row>
    <row r="154" spans="1:10" x14ac:dyDescent="0.3">
      <c r="A154" s="461"/>
      <c r="B154" s="461"/>
      <c r="C154" s="461"/>
      <c r="D154" s="461"/>
      <c r="E154" s="461"/>
      <c r="F154" s="461"/>
      <c r="G154" s="461"/>
      <c r="H154" s="461"/>
      <c r="I154" s="461"/>
      <c r="J154" s="461"/>
    </row>
    <row r="155" spans="1:10" x14ac:dyDescent="0.3">
      <c r="A155" s="461"/>
      <c r="B155" s="461"/>
      <c r="C155" s="461"/>
      <c r="D155" s="461"/>
      <c r="E155" s="461"/>
      <c r="F155" s="461"/>
      <c r="G155" s="461"/>
      <c r="H155" s="461"/>
      <c r="I155" s="461"/>
      <c r="J155" s="461"/>
    </row>
    <row r="156" spans="1:10" x14ac:dyDescent="0.3">
      <c r="A156" s="461"/>
      <c r="B156" s="461"/>
      <c r="C156" s="461"/>
      <c r="D156" s="461"/>
      <c r="E156" s="461"/>
      <c r="F156" s="461"/>
      <c r="G156" s="461"/>
      <c r="H156" s="461"/>
      <c r="I156" s="461"/>
      <c r="J156" s="461"/>
    </row>
    <row r="157" spans="1:10" x14ac:dyDescent="0.3">
      <c r="A157" s="461"/>
      <c r="B157" s="461"/>
      <c r="C157" s="461"/>
      <c r="D157" s="461"/>
      <c r="E157" s="461"/>
      <c r="F157" s="461"/>
      <c r="G157" s="461"/>
      <c r="H157" s="461"/>
      <c r="I157" s="461"/>
      <c r="J157" s="461"/>
    </row>
    <row r="158" spans="1:10" x14ac:dyDescent="0.3">
      <c r="A158" s="461"/>
      <c r="B158" s="461"/>
      <c r="C158" s="461"/>
      <c r="D158" s="461"/>
      <c r="E158" s="461"/>
      <c r="F158" s="461"/>
      <c r="G158" s="461"/>
      <c r="H158" s="461"/>
      <c r="I158" s="461"/>
      <c r="J158" s="461"/>
    </row>
    <row r="159" spans="1:10" x14ac:dyDescent="0.3">
      <c r="A159" s="461"/>
      <c r="B159" s="461"/>
      <c r="C159" s="461"/>
      <c r="D159" s="461"/>
      <c r="E159" s="461"/>
      <c r="F159" s="461"/>
      <c r="G159" s="461"/>
      <c r="H159" s="461"/>
      <c r="I159" s="461"/>
      <c r="J159" s="461"/>
    </row>
    <row r="160" spans="1:10" x14ac:dyDescent="0.3">
      <c r="A160" s="461"/>
      <c r="B160" s="461"/>
      <c r="C160" s="461"/>
      <c r="D160" s="461"/>
      <c r="E160" s="461"/>
      <c r="F160" s="461"/>
      <c r="G160" s="461"/>
      <c r="H160" s="461"/>
      <c r="I160" s="461"/>
      <c r="J160" s="461"/>
    </row>
    <row r="161" spans="1:10" x14ac:dyDescent="0.3">
      <c r="A161" s="461"/>
      <c r="B161" s="461"/>
      <c r="C161" s="461"/>
      <c r="D161" s="461"/>
      <c r="E161" s="461"/>
      <c r="F161" s="461"/>
      <c r="G161" s="461"/>
      <c r="H161" s="461"/>
      <c r="I161" s="461"/>
      <c r="J161" s="461"/>
    </row>
    <row r="162" spans="1:10" x14ac:dyDescent="0.3">
      <c r="A162" s="461"/>
      <c r="B162" s="461"/>
      <c r="C162" s="461"/>
      <c r="D162" s="461"/>
      <c r="E162" s="461"/>
      <c r="F162" s="461"/>
      <c r="G162" s="461"/>
      <c r="H162" s="461"/>
      <c r="I162" s="461"/>
      <c r="J162" s="461"/>
    </row>
    <row r="163" spans="1:10" x14ac:dyDescent="0.3">
      <c r="A163" s="461"/>
      <c r="B163" s="461"/>
      <c r="C163" s="461"/>
      <c r="D163" s="461"/>
      <c r="E163" s="461"/>
      <c r="F163" s="461"/>
      <c r="G163" s="461"/>
      <c r="H163" s="461"/>
      <c r="I163" s="461"/>
      <c r="J163" s="461"/>
    </row>
    <row r="164" spans="1:10" x14ac:dyDescent="0.3">
      <c r="A164" s="461"/>
      <c r="B164" s="461"/>
      <c r="C164" s="461"/>
      <c r="D164" s="461"/>
      <c r="E164" s="461"/>
      <c r="F164" s="461"/>
      <c r="G164" s="461"/>
      <c r="H164" s="461"/>
      <c r="I164" s="461"/>
      <c r="J164" s="461"/>
    </row>
    <row r="165" spans="1:10" x14ac:dyDescent="0.3">
      <c r="A165" s="461"/>
      <c r="B165" s="461"/>
      <c r="C165" s="461"/>
      <c r="D165" s="461"/>
      <c r="E165" s="461"/>
      <c r="F165" s="461"/>
      <c r="G165" s="461"/>
      <c r="H165" s="461"/>
      <c r="I165" s="461"/>
      <c r="J165" s="461"/>
    </row>
    <row r="166" spans="1:10" x14ac:dyDescent="0.3">
      <c r="A166" s="461"/>
      <c r="B166" s="461"/>
      <c r="C166" s="461"/>
      <c r="D166" s="461"/>
      <c r="E166" s="461"/>
      <c r="F166" s="461"/>
      <c r="G166" s="461"/>
      <c r="H166" s="461"/>
      <c r="I166" s="461"/>
      <c r="J166" s="461"/>
    </row>
    <row r="167" spans="1:10" x14ac:dyDescent="0.3">
      <c r="A167" s="461"/>
      <c r="B167" s="461"/>
      <c r="C167" s="461"/>
      <c r="D167" s="461"/>
      <c r="E167" s="461"/>
      <c r="F167" s="461"/>
      <c r="G167" s="461"/>
      <c r="H167" s="461"/>
      <c r="I167" s="461"/>
      <c r="J167" s="461"/>
    </row>
    <row r="168" spans="1:10" x14ac:dyDescent="0.3">
      <c r="A168" s="461"/>
      <c r="B168" s="461"/>
      <c r="C168" s="461"/>
      <c r="D168" s="461"/>
      <c r="E168" s="461"/>
      <c r="F168" s="461"/>
      <c r="G168" s="461"/>
      <c r="H168" s="461"/>
      <c r="I168" s="461"/>
      <c r="J168" s="461"/>
    </row>
    <row r="169" spans="1:10" x14ac:dyDescent="0.3">
      <c r="A169" s="461"/>
      <c r="B169" s="461"/>
      <c r="C169" s="461"/>
      <c r="D169" s="461"/>
      <c r="E169" s="461"/>
      <c r="F169" s="461"/>
      <c r="G169" s="461"/>
      <c r="H169" s="461"/>
      <c r="I169" s="461"/>
      <c r="J169" s="461"/>
    </row>
    <row r="170" spans="1:10" x14ac:dyDescent="0.3">
      <c r="A170" s="461"/>
      <c r="B170" s="461"/>
      <c r="C170" s="461"/>
      <c r="D170" s="461"/>
      <c r="E170" s="461"/>
      <c r="F170" s="461"/>
      <c r="G170" s="461"/>
      <c r="H170" s="461"/>
      <c r="I170" s="461"/>
      <c r="J170" s="461"/>
    </row>
    <row r="171" spans="1:10" x14ac:dyDescent="0.3">
      <c r="A171" s="461"/>
      <c r="B171" s="461"/>
      <c r="C171" s="461"/>
      <c r="D171" s="461"/>
      <c r="E171" s="461"/>
      <c r="F171" s="461"/>
      <c r="G171" s="461"/>
      <c r="H171" s="461"/>
      <c r="I171" s="461"/>
      <c r="J171" s="461"/>
    </row>
    <row r="172" spans="1:10" x14ac:dyDescent="0.3">
      <c r="A172" s="461"/>
      <c r="B172" s="461"/>
      <c r="C172" s="461"/>
      <c r="D172" s="461"/>
      <c r="E172" s="461"/>
      <c r="F172" s="461"/>
      <c r="G172" s="461"/>
      <c r="H172" s="461"/>
      <c r="I172" s="461"/>
      <c r="J172" s="461"/>
    </row>
    <row r="173" spans="1:10" x14ac:dyDescent="0.3">
      <c r="A173" s="461"/>
      <c r="B173" s="461"/>
      <c r="C173" s="461"/>
      <c r="D173" s="461"/>
      <c r="E173" s="461"/>
      <c r="F173" s="461"/>
      <c r="G173" s="461"/>
      <c r="H173" s="461"/>
      <c r="I173" s="461"/>
      <c r="J173" s="461"/>
    </row>
    <row r="174" spans="1:10" x14ac:dyDescent="0.3">
      <c r="A174" s="461"/>
      <c r="B174" s="461"/>
      <c r="C174" s="461"/>
      <c r="D174" s="461"/>
      <c r="E174" s="461"/>
      <c r="F174" s="461"/>
      <c r="G174" s="461"/>
      <c r="H174" s="461"/>
      <c r="I174" s="461"/>
      <c r="J174" s="461"/>
    </row>
    <row r="175" spans="1:10" x14ac:dyDescent="0.3">
      <c r="A175" s="461"/>
      <c r="B175" s="461"/>
      <c r="C175" s="461"/>
      <c r="D175" s="461"/>
      <c r="E175" s="461"/>
      <c r="F175" s="461"/>
      <c r="G175" s="461"/>
      <c r="H175" s="461"/>
      <c r="I175" s="461"/>
      <c r="J175" s="461"/>
    </row>
    <row r="176" spans="1:10" x14ac:dyDescent="0.3">
      <c r="A176" s="461"/>
      <c r="B176" s="461"/>
      <c r="C176" s="461"/>
      <c r="D176" s="461"/>
      <c r="E176" s="461"/>
      <c r="F176" s="461"/>
      <c r="G176" s="461"/>
      <c r="H176" s="461"/>
      <c r="I176" s="461"/>
      <c r="J176" s="461"/>
    </row>
    <row r="177" spans="1:10" x14ac:dyDescent="0.3">
      <c r="A177" s="461"/>
      <c r="B177" s="461"/>
      <c r="C177" s="461"/>
      <c r="D177" s="461"/>
      <c r="E177" s="461"/>
      <c r="F177" s="461"/>
      <c r="G177" s="461"/>
      <c r="H177" s="461"/>
      <c r="I177" s="461"/>
      <c r="J177" s="461"/>
    </row>
    <row r="178" spans="1:10" x14ac:dyDescent="0.3">
      <c r="A178" s="461"/>
      <c r="B178" s="461"/>
      <c r="C178" s="461"/>
      <c r="D178" s="461"/>
      <c r="E178" s="461"/>
      <c r="F178" s="461"/>
      <c r="G178" s="461"/>
      <c r="H178" s="461"/>
      <c r="I178" s="461"/>
      <c r="J178" s="461"/>
    </row>
    <row r="179" spans="1:10" x14ac:dyDescent="0.3">
      <c r="A179" s="461"/>
      <c r="B179" s="461"/>
      <c r="C179" s="461"/>
      <c r="D179" s="461"/>
      <c r="E179" s="461"/>
      <c r="F179" s="461"/>
      <c r="G179" s="461"/>
      <c r="H179" s="461"/>
      <c r="I179" s="461"/>
      <c r="J179" s="461"/>
    </row>
    <row r="180" spans="1:10" x14ac:dyDescent="0.3">
      <c r="A180" s="461"/>
      <c r="B180" s="461"/>
      <c r="C180" s="461"/>
      <c r="D180" s="461"/>
      <c r="E180" s="461"/>
      <c r="F180" s="461"/>
      <c r="G180" s="461"/>
      <c r="H180" s="461"/>
      <c r="I180" s="461"/>
      <c r="J180" s="461"/>
    </row>
    <row r="181" spans="1:10" x14ac:dyDescent="0.3">
      <c r="A181" s="461"/>
      <c r="B181" s="461"/>
      <c r="C181" s="461"/>
      <c r="D181" s="461"/>
      <c r="E181" s="461"/>
      <c r="F181" s="461"/>
      <c r="G181" s="461"/>
      <c r="H181" s="461"/>
      <c r="I181" s="461"/>
      <c r="J181" s="461"/>
    </row>
    <row r="182" spans="1:10" x14ac:dyDescent="0.3">
      <c r="A182" s="461"/>
      <c r="B182" s="461"/>
      <c r="C182" s="461"/>
      <c r="D182" s="461"/>
      <c r="E182" s="461"/>
      <c r="F182" s="461"/>
      <c r="G182" s="461"/>
      <c r="H182" s="461"/>
      <c r="I182" s="461"/>
      <c r="J182" s="461"/>
    </row>
    <row r="183" spans="1:10" x14ac:dyDescent="0.3">
      <c r="A183" s="461"/>
      <c r="B183" s="461"/>
      <c r="C183" s="461"/>
      <c r="D183" s="461"/>
      <c r="E183" s="461"/>
      <c r="F183" s="461"/>
      <c r="G183" s="461"/>
      <c r="H183" s="461"/>
      <c r="I183" s="461"/>
      <c r="J183" s="461"/>
    </row>
    <row r="184" spans="1:10" x14ac:dyDescent="0.3">
      <c r="A184" s="461"/>
      <c r="B184" s="461"/>
      <c r="C184" s="461"/>
      <c r="D184" s="461"/>
      <c r="E184" s="461"/>
      <c r="F184" s="461"/>
      <c r="G184" s="461"/>
      <c r="H184" s="461"/>
      <c r="I184" s="461"/>
      <c r="J184" s="461"/>
    </row>
    <row r="185" spans="1:10" x14ac:dyDescent="0.3">
      <c r="A185" s="461"/>
      <c r="B185" s="461"/>
      <c r="C185" s="461"/>
      <c r="D185" s="461"/>
      <c r="E185" s="461"/>
      <c r="F185" s="461"/>
      <c r="G185" s="461"/>
      <c r="H185" s="461"/>
      <c r="I185" s="461"/>
      <c r="J185" s="461"/>
    </row>
    <row r="186" spans="1:10" x14ac:dyDescent="0.3">
      <c r="A186" s="461"/>
      <c r="B186" s="461"/>
      <c r="C186" s="461"/>
      <c r="D186" s="461"/>
      <c r="E186" s="461"/>
      <c r="F186" s="461"/>
      <c r="G186" s="461"/>
      <c r="H186" s="461"/>
      <c r="I186" s="461"/>
      <c r="J186" s="461"/>
    </row>
    <row r="187" spans="1:10" x14ac:dyDescent="0.3">
      <c r="A187" s="461"/>
      <c r="B187" s="461"/>
      <c r="C187" s="461"/>
      <c r="D187" s="461"/>
      <c r="E187" s="461"/>
      <c r="F187" s="461"/>
      <c r="G187" s="461"/>
      <c r="H187" s="461"/>
      <c r="I187" s="461"/>
      <c r="J187" s="461"/>
    </row>
    <row r="188" spans="1:10" x14ac:dyDescent="0.3">
      <c r="A188" s="461"/>
      <c r="B188" s="461"/>
      <c r="C188" s="461"/>
      <c r="D188" s="461"/>
      <c r="E188" s="461"/>
      <c r="F188" s="461"/>
      <c r="G188" s="461"/>
      <c r="H188" s="461"/>
      <c r="I188" s="461"/>
      <c r="J188" s="461"/>
    </row>
    <row r="189" spans="1:10" x14ac:dyDescent="0.3">
      <c r="A189" s="461"/>
      <c r="B189" s="461"/>
      <c r="C189" s="461"/>
      <c r="D189" s="461"/>
      <c r="E189" s="461"/>
      <c r="F189" s="461"/>
      <c r="G189" s="461"/>
      <c r="H189" s="461"/>
      <c r="I189" s="461"/>
      <c r="J189" s="461"/>
    </row>
    <row r="190" spans="1:10" x14ac:dyDescent="0.3">
      <c r="A190" s="461"/>
      <c r="B190" s="461"/>
      <c r="C190" s="461"/>
      <c r="D190" s="461"/>
      <c r="E190" s="461"/>
      <c r="F190" s="461"/>
      <c r="G190" s="461"/>
      <c r="H190" s="461"/>
      <c r="I190" s="461"/>
      <c r="J190" s="461"/>
    </row>
    <row r="191" spans="1:10" x14ac:dyDescent="0.3">
      <c r="A191" s="461"/>
      <c r="B191" s="461"/>
      <c r="C191" s="461"/>
      <c r="D191" s="461"/>
      <c r="E191" s="461"/>
      <c r="F191" s="461"/>
      <c r="G191" s="461"/>
      <c r="H191" s="461"/>
      <c r="I191" s="461"/>
      <c r="J191" s="461"/>
    </row>
    <row r="192" spans="1:10" x14ac:dyDescent="0.3">
      <c r="A192" s="461"/>
      <c r="B192" s="461"/>
      <c r="C192" s="461"/>
      <c r="D192" s="461"/>
      <c r="E192" s="461"/>
      <c r="F192" s="461"/>
      <c r="G192" s="461"/>
      <c r="H192" s="461"/>
      <c r="I192" s="461"/>
      <c r="J192" s="461"/>
    </row>
    <row r="193" spans="1:10" x14ac:dyDescent="0.3">
      <c r="A193" s="461"/>
      <c r="B193" s="461"/>
      <c r="C193" s="461"/>
      <c r="D193" s="461"/>
      <c r="E193" s="461"/>
      <c r="F193" s="461"/>
      <c r="G193" s="461"/>
      <c r="H193" s="461"/>
      <c r="I193" s="461"/>
      <c r="J193" s="461"/>
    </row>
    <row r="194" spans="1:10" x14ac:dyDescent="0.3">
      <c r="A194" s="461"/>
      <c r="B194" s="461"/>
      <c r="C194" s="461"/>
      <c r="D194" s="461"/>
      <c r="E194" s="461"/>
      <c r="F194" s="461"/>
      <c r="G194" s="461"/>
      <c r="H194" s="461"/>
      <c r="I194" s="461"/>
      <c r="J194" s="461"/>
    </row>
    <row r="195" spans="1:10" x14ac:dyDescent="0.3">
      <c r="A195" s="461"/>
      <c r="B195" s="461"/>
      <c r="C195" s="461"/>
      <c r="D195" s="461"/>
      <c r="E195" s="461"/>
      <c r="F195" s="461"/>
      <c r="G195" s="461"/>
      <c r="H195" s="461"/>
      <c r="I195" s="461"/>
      <c r="J195" s="461"/>
    </row>
    <row r="196" spans="1:10" x14ac:dyDescent="0.3">
      <c r="A196" s="461"/>
      <c r="B196" s="461"/>
      <c r="C196" s="461"/>
      <c r="D196" s="461"/>
      <c r="E196" s="461"/>
      <c r="F196" s="461"/>
      <c r="G196" s="461"/>
      <c r="H196" s="461"/>
      <c r="I196" s="461"/>
      <c r="J196" s="461"/>
    </row>
    <row r="197" spans="1:10" x14ac:dyDescent="0.3">
      <c r="A197" s="461"/>
      <c r="B197" s="461"/>
      <c r="C197" s="461"/>
      <c r="D197" s="461"/>
      <c r="E197" s="461"/>
      <c r="F197" s="461"/>
      <c r="G197" s="461"/>
      <c r="H197" s="461"/>
      <c r="I197" s="461"/>
      <c r="J197" s="461"/>
    </row>
    <row r="198" spans="1:10" x14ac:dyDescent="0.3">
      <c r="A198" s="461"/>
      <c r="B198" s="461"/>
      <c r="C198" s="461"/>
      <c r="D198" s="461"/>
      <c r="E198" s="461"/>
      <c r="F198" s="461"/>
      <c r="G198" s="461"/>
      <c r="H198" s="461"/>
      <c r="I198" s="461"/>
      <c r="J198" s="461"/>
    </row>
    <row r="199" spans="1:10" x14ac:dyDescent="0.3">
      <c r="A199" s="461"/>
      <c r="B199" s="461"/>
      <c r="C199" s="461"/>
      <c r="D199" s="461"/>
      <c r="E199" s="461"/>
      <c r="F199" s="461"/>
      <c r="G199" s="461"/>
      <c r="H199" s="461"/>
      <c r="I199" s="461"/>
      <c r="J199" s="461"/>
    </row>
    <row r="200" spans="1:10" x14ac:dyDescent="0.3">
      <c r="A200" s="461"/>
      <c r="B200" s="461"/>
      <c r="C200" s="461"/>
      <c r="D200" s="461"/>
      <c r="E200" s="461"/>
      <c r="F200" s="461"/>
      <c r="G200" s="461"/>
      <c r="H200" s="461"/>
      <c r="I200" s="461"/>
      <c r="J200" s="461"/>
    </row>
    <row r="201" spans="1:10" x14ac:dyDescent="0.3">
      <c r="A201" s="461"/>
      <c r="B201" s="461"/>
      <c r="C201" s="461"/>
      <c r="D201" s="461"/>
      <c r="E201" s="461"/>
      <c r="F201" s="461"/>
      <c r="G201" s="461"/>
      <c r="H201" s="461"/>
      <c r="I201" s="461"/>
      <c r="J201" s="461"/>
    </row>
  </sheetData>
  <mergeCells count="10">
    <mergeCell ref="A7:E7"/>
    <mergeCell ref="A8:E8"/>
    <mergeCell ref="I4:K4"/>
    <mergeCell ref="J5:K5"/>
    <mergeCell ref="J6:K6"/>
    <mergeCell ref="C22:E22"/>
    <mergeCell ref="D23:E23"/>
    <mergeCell ref="D24:E24"/>
    <mergeCell ref="D25:E25"/>
    <mergeCell ref="G8:K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1"/>
  <sheetViews>
    <sheetView topLeftCell="A16" zoomScale="125" workbookViewId="0">
      <selection activeCell="D31" sqref="D31"/>
    </sheetView>
  </sheetViews>
  <sheetFormatPr defaultColWidth="16" defaultRowHeight="13" x14ac:dyDescent="0.3"/>
  <cols>
    <col min="1" max="1" width="10.90625" style="3" customWidth="1"/>
    <col min="2" max="2" width="6.6328125" style="3" bestFit="1" customWidth="1"/>
    <col min="3" max="3" width="32.36328125" style="3" customWidth="1"/>
    <col min="4" max="4" width="16.36328125" style="3" customWidth="1"/>
    <col min="5" max="5" width="19.6328125" style="3" customWidth="1"/>
    <col min="6" max="6" width="4.6328125" style="3" customWidth="1"/>
    <col min="7" max="7" width="10.6328125" style="3" customWidth="1"/>
    <col min="8" max="8" width="3.36328125" style="3" bestFit="1" customWidth="1"/>
    <col min="9" max="9" width="33.36328125" style="3" customWidth="1"/>
    <col min="10" max="10" width="11" style="3" customWidth="1"/>
    <col min="11" max="11" width="16.453125" style="3" customWidth="1"/>
    <col min="12" max="14" width="16" style="3"/>
    <col min="15" max="15" width="20.6328125" style="3" bestFit="1" customWidth="1"/>
    <col min="16" max="258" width="16" style="3"/>
    <col min="259" max="259" width="6" style="3" customWidth="1"/>
    <col min="260" max="260" width="26.6328125" style="3" customWidth="1"/>
    <col min="261" max="261" width="11.6328125" style="3" bestFit="1" customWidth="1"/>
    <col min="262" max="262" width="11.453125" style="3" bestFit="1" customWidth="1"/>
    <col min="263" max="263" width="12.6328125" style="3" bestFit="1" customWidth="1"/>
    <col min="264" max="264" width="5.6328125" style="3" customWidth="1"/>
    <col min="265" max="265" width="28.08984375" style="3" customWidth="1"/>
    <col min="266" max="514" width="16" style="3"/>
    <col min="515" max="515" width="6" style="3" customWidth="1"/>
    <col min="516" max="516" width="26.6328125" style="3" customWidth="1"/>
    <col min="517" max="517" width="11.6328125" style="3" bestFit="1" customWidth="1"/>
    <col min="518" max="518" width="11.453125" style="3" bestFit="1" customWidth="1"/>
    <col min="519" max="519" width="12.6328125" style="3" bestFit="1" customWidth="1"/>
    <col min="520" max="520" width="5.6328125" style="3" customWidth="1"/>
    <col min="521" max="521" width="28.08984375" style="3" customWidth="1"/>
    <col min="522" max="770" width="16" style="3"/>
    <col min="771" max="771" width="6" style="3" customWidth="1"/>
    <col min="772" max="772" width="26.6328125" style="3" customWidth="1"/>
    <col min="773" max="773" width="11.6328125" style="3" bestFit="1" customWidth="1"/>
    <col min="774" max="774" width="11.453125" style="3" bestFit="1" customWidth="1"/>
    <col min="775" max="775" width="12.6328125" style="3" bestFit="1" customWidth="1"/>
    <col min="776" max="776" width="5.6328125" style="3" customWidth="1"/>
    <col min="777" max="777" width="28.08984375" style="3" customWidth="1"/>
    <col min="778" max="1026" width="16" style="3"/>
    <col min="1027" max="1027" width="6" style="3" customWidth="1"/>
    <col min="1028" max="1028" width="26.6328125" style="3" customWidth="1"/>
    <col min="1029" max="1029" width="11.6328125" style="3" bestFit="1" customWidth="1"/>
    <col min="1030" max="1030" width="11.453125" style="3" bestFit="1" customWidth="1"/>
    <col min="1031" max="1031" width="12.6328125" style="3" bestFit="1" customWidth="1"/>
    <col min="1032" max="1032" width="5.6328125" style="3" customWidth="1"/>
    <col min="1033" max="1033" width="28.08984375" style="3" customWidth="1"/>
    <col min="1034" max="1282" width="16" style="3"/>
    <col min="1283" max="1283" width="6" style="3" customWidth="1"/>
    <col min="1284" max="1284" width="26.6328125" style="3" customWidth="1"/>
    <col min="1285" max="1285" width="11.6328125" style="3" bestFit="1" customWidth="1"/>
    <col min="1286" max="1286" width="11.453125" style="3" bestFit="1" customWidth="1"/>
    <col min="1287" max="1287" width="12.6328125" style="3" bestFit="1" customWidth="1"/>
    <col min="1288" max="1288" width="5.6328125" style="3" customWidth="1"/>
    <col min="1289" max="1289" width="28.08984375" style="3" customWidth="1"/>
    <col min="1290" max="1538" width="16" style="3"/>
    <col min="1539" max="1539" width="6" style="3" customWidth="1"/>
    <col min="1540" max="1540" width="26.6328125" style="3" customWidth="1"/>
    <col min="1541" max="1541" width="11.6328125" style="3" bestFit="1" customWidth="1"/>
    <col min="1542" max="1542" width="11.453125" style="3" bestFit="1" customWidth="1"/>
    <col min="1543" max="1543" width="12.6328125" style="3" bestFit="1" customWidth="1"/>
    <col min="1544" max="1544" width="5.6328125" style="3" customWidth="1"/>
    <col min="1545" max="1545" width="28.08984375" style="3" customWidth="1"/>
    <col min="1546" max="1794" width="16" style="3"/>
    <col min="1795" max="1795" width="6" style="3" customWidth="1"/>
    <col min="1796" max="1796" width="26.6328125" style="3" customWidth="1"/>
    <col min="1797" max="1797" width="11.6328125" style="3" bestFit="1" customWidth="1"/>
    <col min="1798" max="1798" width="11.453125" style="3" bestFit="1" customWidth="1"/>
    <col min="1799" max="1799" width="12.6328125" style="3" bestFit="1" customWidth="1"/>
    <col min="1800" max="1800" width="5.6328125" style="3" customWidth="1"/>
    <col min="1801" max="1801" width="28.08984375" style="3" customWidth="1"/>
    <col min="1802" max="2050" width="16" style="3"/>
    <col min="2051" max="2051" width="6" style="3" customWidth="1"/>
    <col min="2052" max="2052" width="26.6328125" style="3" customWidth="1"/>
    <col min="2053" max="2053" width="11.6328125" style="3" bestFit="1" customWidth="1"/>
    <col min="2054" max="2054" width="11.453125" style="3" bestFit="1" customWidth="1"/>
    <col min="2055" max="2055" width="12.6328125" style="3" bestFit="1" customWidth="1"/>
    <col min="2056" max="2056" width="5.6328125" style="3" customWidth="1"/>
    <col min="2057" max="2057" width="28.08984375" style="3" customWidth="1"/>
    <col min="2058" max="2306" width="16" style="3"/>
    <col min="2307" max="2307" width="6" style="3" customWidth="1"/>
    <col min="2308" max="2308" width="26.6328125" style="3" customWidth="1"/>
    <col min="2309" max="2309" width="11.6328125" style="3" bestFit="1" customWidth="1"/>
    <col min="2310" max="2310" width="11.453125" style="3" bestFit="1" customWidth="1"/>
    <col min="2311" max="2311" width="12.6328125" style="3" bestFit="1" customWidth="1"/>
    <col min="2312" max="2312" width="5.6328125" style="3" customWidth="1"/>
    <col min="2313" max="2313" width="28.08984375" style="3" customWidth="1"/>
    <col min="2314" max="2562" width="16" style="3"/>
    <col min="2563" max="2563" width="6" style="3" customWidth="1"/>
    <col min="2564" max="2564" width="26.6328125" style="3" customWidth="1"/>
    <col min="2565" max="2565" width="11.6328125" style="3" bestFit="1" customWidth="1"/>
    <col min="2566" max="2566" width="11.453125" style="3" bestFit="1" customWidth="1"/>
    <col min="2567" max="2567" width="12.6328125" style="3" bestFit="1" customWidth="1"/>
    <col min="2568" max="2568" width="5.6328125" style="3" customWidth="1"/>
    <col min="2569" max="2569" width="28.08984375" style="3" customWidth="1"/>
    <col min="2570" max="2818" width="16" style="3"/>
    <col min="2819" max="2819" width="6" style="3" customWidth="1"/>
    <col min="2820" max="2820" width="26.6328125" style="3" customWidth="1"/>
    <col min="2821" max="2821" width="11.6328125" style="3" bestFit="1" customWidth="1"/>
    <col min="2822" max="2822" width="11.453125" style="3" bestFit="1" customWidth="1"/>
    <col min="2823" max="2823" width="12.6328125" style="3" bestFit="1" customWidth="1"/>
    <col min="2824" max="2824" width="5.6328125" style="3" customWidth="1"/>
    <col min="2825" max="2825" width="28.08984375" style="3" customWidth="1"/>
    <col min="2826" max="3074" width="16" style="3"/>
    <col min="3075" max="3075" width="6" style="3" customWidth="1"/>
    <col min="3076" max="3076" width="26.6328125" style="3" customWidth="1"/>
    <col min="3077" max="3077" width="11.6328125" style="3" bestFit="1" customWidth="1"/>
    <col min="3078" max="3078" width="11.453125" style="3" bestFit="1" customWidth="1"/>
    <col min="3079" max="3079" width="12.6328125" style="3" bestFit="1" customWidth="1"/>
    <col min="3080" max="3080" width="5.6328125" style="3" customWidth="1"/>
    <col min="3081" max="3081" width="28.08984375" style="3" customWidth="1"/>
    <col min="3082" max="3330" width="16" style="3"/>
    <col min="3331" max="3331" width="6" style="3" customWidth="1"/>
    <col min="3332" max="3332" width="26.6328125" style="3" customWidth="1"/>
    <col min="3333" max="3333" width="11.6328125" style="3" bestFit="1" customWidth="1"/>
    <col min="3334" max="3334" width="11.453125" style="3" bestFit="1" customWidth="1"/>
    <col min="3335" max="3335" width="12.6328125" style="3" bestFit="1" customWidth="1"/>
    <col min="3336" max="3336" width="5.6328125" style="3" customWidth="1"/>
    <col min="3337" max="3337" width="28.08984375" style="3" customWidth="1"/>
    <col min="3338" max="3586" width="16" style="3"/>
    <col min="3587" max="3587" width="6" style="3" customWidth="1"/>
    <col min="3588" max="3588" width="26.6328125" style="3" customWidth="1"/>
    <col min="3589" max="3589" width="11.6328125" style="3" bestFit="1" customWidth="1"/>
    <col min="3590" max="3590" width="11.453125" style="3" bestFit="1" customWidth="1"/>
    <col min="3591" max="3591" width="12.6328125" style="3" bestFit="1" customWidth="1"/>
    <col min="3592" max="3592" width="5.6328125" style="3" customWidth="1"/>
    <col min="3593" max="3593" width="28.08984375" style="3" customWidth="1"/>
    <col min="3594" max="3842" width="16" style="3"/>
    <col min="3843" max="3843" width="6" style="3" customWidth="1"/>
    <col min="3844" max="3844" width="26.6328125" style="3" customWidth="1"/>
    <col min="3845" max="3845" width="11.6328125" style="3" bestFit="1" customWidth="1"/>
    <col min="3846" max="3846" width="11.453125" style="3" bestFit="1" customWidth="1"/>
    <col min="3847" max="3847" width="12.6328125" style="3" bestFit="1" customWidth="1"/>
    <col min="3848" max="3848" width="5.6328125" style="3" customWidth="1"/>
    <col min="3849" max="3849" width="28.08984375" style="3" customWidth="1"/>
    <col min="3850" max="4098" width="16" style="3"/>
    <col min="4099" max="4099" width="6" style="3" customWidth="1"/>
    <col min="4100" max="4100" width="26.6328125" style="3" customWidth="1"/>
    <col min="4101" max="4101" width="11.6328125" style="3" bestFit="1" customWidth="1"/>
    <col min="4102" max="4102" width="11.453125" style="3" bestFit="1" customWidth="1"/>
    <col min="4103" max="4103" width="12.6328125" style="3" bestFit="1" customWidth="1"/>
    <col min="4104" max="4104" width="5.6328125" style="3" customWidth="1"/>
    <col min="4105" max="4105" width="28.08984375" style="3" customWidth="1"/>
    <col min="4106" max="4354" width="16" style="3"/>
    <col min="4355" max="4355" width="6" style="3" customWidth="1"/>
    <col min="4356" max="4356" width="26.6328125" style="3" customWidth="1"/>
    <col min="4357" max="4357" width="11.6328125" style="3" bestFit="1" customWidth="1"/>
    <col min="4358" max="4358" width="11.453125" style="3" bestFit="1" customWidth="1"/>
    <col min="4359" max="4359" width="12.6328125" style="3" bestFit="1" customWidth="1"/>
    <col min="4360" max="4360" width="5.6328125" style="3" customWidth="1"/>
    <col min="4361" max="4361" width="28.08984375" style="3" customWidth="1"/>
    <col min="4362" max="4610" width="16" style="3"/>
    <col min="4611" max="4611" width="6" style="3" customWidth="1"/>
    <col min="4612" max="4612" width="26.6328125" style="3" customWidth="1"/>
    <col min="4613" max="4613" width="11.6328125" style="3" bestFit="1" customWidth="1"/>
    <col min="4614" max="4614" width="11.453125" style="3" bestFit="1" customWidth="1"/>
    <col min="4615" max="4615" width="12.6328125" style="3" bestFit="1" customWidth="1"/>
    <col min="4616" max="4616" width="5.6328125" style="3" customWidth="1"/>
    <col min="4617" max="4617" width="28.08984375" style="3" customWidth="1"/>
    <col min="4618" max="4866" width="16" style="3"/>
    <col min="4867" max="4867" width="6" style="3" customWidth="1"/>
    <col min="4868" max="4868" width="26.6328125" style="3" customWidth="1"/>
    <col min="4869" max="4869" width="11.6328125" style="3" bestFit="1" customWidth="1"/>
    <col min="4870" max="4870" width="11.453125" style="3" bestFit="1" customWidth="1"/>
    <col min="4871" max="4871" width="12.6328125" style="3" bestFit="1" customWidth="1"/>
    <col min="4872" max="4872" width="5.6328125" style="3" customWidth="1"/>
    <col min="4873" max="4873" width="28.08984375" style="3" customWidth="1"/>
    <col min="4874" max="5122" width="16" style="3"/>
    <col min="5123" max="5123" width="6" style="3" customWidth="1"/>
    <col min="5124" max="5124" width="26.6328125" style="3" customWidth="1"/>
    <col min="5125" max="5125" width="11.6328125" style="3" bestFit="1" customWidth="1"/>
    <col min="5126" max="5126" width="11.453125" style="3" bestFit="1" customWidth="1"/>
    <col min="5127" max="5127" width="12.6328125" style="3" bestFit="1" customWidth="1"/>
    <col min="5128" max="5128" width="5.6328125" style="3" customWidth="1"/>
    <col min="5129" max="5129" width="28.08984375" style="3" customWidth="1"/>
    <col min="5130" max="5378" width="16" style="3"/>
    <col min="5379" max="5379" width="6" style="3" customWidth="1"/>
    <col min="5380" max="5380" width="26.6328125" style="3" customWidth="1"/>
    <col min="5381" max="5381" width="11.6328125" style="3" bestFit="1" customWidth="1"/>
    <col min="5382" max="5382" width="11.453125" style="3" bestFit="1" customWidth="1"/>
    <col min="5383" max="5383" width="12.6328125" style="3" bestFit="1" customWidth="1"/>
    <col min="5384" max="5384" width="5.6328125" style="3" customWidth="1"/>
    <col min="5385" max="5385" width="28.08984375" style="3" customWidth="1"/>
    <col min="5386" max="5634" width="16" style="3"/>
    <col min="5635" max="5635" width="6" style="3" customWidth="1"/>
    <col min="5636" max="5636" width="26.6328125" style="3" customWidth="1"/>
    <col min="5637" max="5637" width="11.6328125" style="3" bestFit="1" customWidth="1"/>
    <col min="5638" max="5638" width="11.453125" style="3" bestFit="1" customWidth="1"/>
    <col min="5639" max="5639" width="12.6328125" style="3" bestFit="1" customWidth="1"/>
    <col min="5640" max="5640" width="5.6328125" style="3" customWidth="1"/>
    <col min="5641" max="5641" width="28.08984375" style="3" customWidth="1"/>
    <col min="5642" max="5890" width="16" style="3"/>
    <col min="5891" max="5891" width="6" style="3" customWidth="1"/>
    <col min="5892" max="5892" width="26.6328125" style="3" customWidth="1"/>
    <col min="5893" max="5893" width="11.6328125" style="3" bestFit="1" customWidth="1"/>
    <col min="5894" max="5894" width="11.453125" style="3" bestFit="1" customWidth="1"/>
    <col min="5895" max="5895" width="12.6328125" style="3" bestFit="1" customWidth="1"/>
    <col min="5896" max="5896" width="5.6328125" style="3" customWidth="1"/>
    <col min="5897" max="5897" width="28.08984375" style="3" customWidth="1"/>
    <col min="5898" max="6146" width="16" style="3"/>
    <col min="6147" max="6147" width="6" style="3" customWidth="1"/>
    <col min="6148" max="6148" width="26.6328125" style="3" customWidth="1"/>
    <col min="6149" max="6149" width="11.6328125" style="3" bestFit="1" customWidth="1"/>
    <col min="6150" max="6150" width="11.453125" style="3" bestFit="1" customWidth="1"/>
    <col min="6151" max="6151" width="12.6328125" style="3" bestFit="1" customWidth="1"/>
    <col min="6152" max="6152" width="5.6328125" style="3" customWidth="1"/>
    <col min="6153" max="6153" width="28.08984375" style="3" customWidth="1"/>
    <col min="6154" max="6402" width="16" style="3"/>
    <col min="6403" max="6403" width="6" style="3" customWidth="1"/>
    <col min="6404" max="6404" width="26.6328125" style="3" customWidth="1"/>
    <col min="6405" max="6405" width="11.6328125" style="3" bestFit="1" customWidth="1"/>
    <col min="6406" max="6406" width="11.453125" style="3" bestFit="1" customWidth="1"/>
    <col min="6407" max="6407" width="12.6328125" style="3" bestFit="1" customWidth="1"/>
    <col min="6408" max="6408" width="5.6328125" style="3" customWidth="1"/>
    <col min="6409" max="6409" width="28.08984375" style="3" customWidth="1"/>
    <col min="6410" max="6658" width="16" style="3"/>
    <col min="6659" max="6659" width="6" style="3" customWidth="1"/>
    <col min="6660" max="6660" width="26.6328125" style="3" customWidth="1"/>
    <col min="6661" max="6661" width="11.6328125" style="3" bestFit="1" customWidth="1"/>
    <col min="6662" max="6662" width="11.453125" style="3" bestFit="1" customWidth="1"/>
    <col min="6663" max="6663" width="12.6328125" style="3" bestFit="1" customWidth="1"/>
    <col min="6664" max="6664" width="5.6328125" style="3" customWidth="1"/>
    <col min="6665" max="6665" width="28.08984375" style="3" customWidth="1"/>
    <col min="6666" max="6914" width="16" style="3"/>
    <col min="6915" max="6915" width="6" style="3" customWidth="1"/>
    <col min="6916" max="6916" width="26.6328125" style="3" customWidth="1"/>
    <col min="6917" max="6917" width="11.6328125" style="3" bestFit="1" customWidth="1"/>
    <col min="6918" max="6918" width="11.453125" style="3" bestFit="1" customWidth="1"/>
    <col min="6919" max="6919" width="12.6328125" style="3" bestFit="1" customWidth="1"/>
    <col min="6920" max="6920" width="5.6328125" style="3" customWidth="1"/>
    <col min="6921" max="6921" width="28.08984375" style="3" customWidth="1"/>
    <col min="6922" max="7170" width="16" style="3"/>
    <col min="7171" max="7171" width="6" style="3" customWidth="1"/>
    <col min="7172" max="7172" width="26.6328125" style="3" customWidth="1"/>
    <col min="7173" max="7173" width="11.6328125" style="3" bestFit="1" customWidth="1"/>
    <col min="7174" max="7174" width="11.453125" style="3" bestFit="1" customWidth="1"/>
    <col min="7175" max="7175" width="12.6328125" style="3" bestFit="1" customWidth="1"/>
    <col min="7176" max="7176" width="5.6328125" style="3" customWidth="1"/>
    <col min="7177" max="7177" width="28.08984375" style="3" customWidth="1"/>
    <col min="7178" max="7426" width="16" style="3"/>
    <col min="7427" max="7427" width="6" style="3" customWidth="1"/>
    <col min="7428" max="7428" width="26.6328125" style="3" customWidth="1"/>
    <col min="7429" max="7429" width="11.6328125" style="3" bestFit="1" customWidth="1"/>
    <col min="7430" max="7430" width="11.453125" style="3" bestFit="1" customWidth="1"/>
    <col min="7431" max="7431" width="12.6328125" style="3" bestFit="1" customWidth="1"/>
    <col min="7432" max="7432" width="5.6328125" style="3" customWidth="1"/>
    <col min="7433" max="7433" width="28.08984375" style="3" customWidth="1"/>
    <col min="7434" max="7682" width="16" style="3"/>
    <col min="7683" max="7683" width="6" style="3" customWidth="1"/>
    <col min="7684" max="7684" width="26.6328125" style="3" customWidth="1"/>
    <col min="7685" max="7685" width="11.6328125" style="3" bestFit="1" customWidth="1"/>
    <col min="7686" max="7686" width="11.453125" style="3" bestFit="1" customWidth="1"/>
    <col min="7687" max="7687" width="12.6328125" style="3" bestFit="1" customWidth="1"/>
    <col min="7688" max="7688" width="5.6328125" style="3" customWidth="1"/>
    <col min="7689" max="7689" width="28.08984375" style="3" customWidth="1"/>
    <col min="7690" max="7938" width="16" style="3"/>
    <col min="7939" max="7939" width="6" style="3" customWidth="1"/>
    <col min="7940" max="7940" width="26.6328125" style="3" customWidth="1"/>
    <col min="7941" max="7941" width="11.6328125" style="3" bestFit="1" customWidth="1"/>
    <col min="7942" max="7942" width="11.453125" style="3" bestFit="1" customWidth="1"/>
    <col min="7943" max="7943" width="12.6328125" style="3" bestFit="1" customWidth="1"/>
    <col min="7944" max="7944" width="5.6328125" style="3" customWidth="1"/>
    <col min="7945" max="7945" width="28.08984375" style="3" customWidth="1"/>
    <col min="7946" max="8194" width="16" style="3"/>
    <col min="8195" max="8195" width="6" style="3" customWidth="1"/>
    <col min="8196" max="8196" width="26.6328125" style="3" customWidth="1"/>
    <col min="8197" max="8197" width="11.6328125" style="3" bestFit="1" customWidth="1"/>
    <col min="8198" max="8198" width="11.453125" style="3" bestFit="1" customWidth="1"/>
    <col min="8199" max="8199" width="12.6328125" style="3" bestFit="1" customWidth="1"/>
    <col min="8200" max="8200" width="5.6328125" style="3" customWidth="1"/>
    <col min="8201" max="8201" width="28.08984375" style="3" customWidth="1"/>
    <col min="8202" max="8450" width="16" style="3"/>
    <col min="8451" max="8451" width="6" style="3" customWidth="1"/>
    <col min="8452" max="8452" width="26.6328125" style="3" customWidth="1"/>
    <col min="8453" max="8453" width="11.6328125" style="3" bestFit="1" customWidth="1"/>
    <col min="8454" max="8454" width="11.453125" style="3" bestFit="1" customWidth="1"/>
    <col min="8455" max="8455" width="12.6328125" style="3" bestFit="1" customWidth="1"/>
    <col min="8456" max="8456" width="5.6328125" style="3" customWidth="1"/>
    <col min="8457" max="8457" width="28.08984375" style="3" customWidth="1"/>
    <col min="8458" max="8706" width="16" style="3"/>
    <col min="8707" max="8707" width="6" style="3" customWidth="1"/>
    <col min="8708" max="8708" width="26.6328125" style="3" customWidth="1"/>
    <col min="8709" max="8709" width="11.6328125" style="3" bestFit="1" customWidth="1"/>
    <col min="8710" max="8710" width="11.453125" style="3" bestFit="1" customWidth="1"/>
    <col min="8711" max="8711" width="12.6328125" style="3" bestFit="1" customWidth="1"/>
    <col min="8712" max="8712" width="5.6328125" style="3" customWidth="1"/>
    <col min="8713" max="8713" width="28.08984375" style="3" customWidth="1"/>
    <col min="8714" max="8962" width="16" style="3"/>
    <col min="8963" max="8963" width="6" style="3" customWidth="1"/>
    <col min="8964" max="8964" width="26.6328125" style="3" customWidth="1"/>
    <col min="8965" max="8965" width="11.6328125" style="3" bestFit="1" customWidth="1"/>
    <col min="8966" max="8966" width="11.453125" style="3" bestFit="1" customWidth="1"/>
    <col min="8967" max="8967" width="12.6328125" style="3" bestFit="1" customWidth="1"/>
    <col min="8968" max="8968" width="5.6328125" style="3" customWidth="1"/>
    <col min="8969" max="8969" width="28.08984375" style="3" customWidth="1"/>
    <col min="8970" max="9218" width="16" style="3"/>
    <col min="9219" max="9219" width="6" style="3" customWidth="1"/>
    <col min="9220" max="9220" width="26.6328125" style="3" customWidth="1"/>
    <col min="9221" max="9221" width="11.6328125" style="3" bestFit="1" customWidth="1"/>
    <col min="9222" max="9222" width="11.453125" style="3" bestFit="1" customWidth="1"/>
    <col min="9223" max="9223" width="12.6328125" style="3" bestFit="1" customWidth="1"/>
    <col min="9224" max="9224" width="5.6328125" style="3" customWidth="1"/>
    <col min="9225" max="9225" width="28.08984375" style="3" customWidth="1"/>
    <col min="9226" max="9474" width="16" style="3"/>
    <col min="9475" max="9475" width="6" style="3" customWidth="1"/>
    <col min="9476" max="9476" width="26.6328125" style="3" customWidth="1"/>
    <col min="9477" max="9477" width="11.6328125" style="3" bestFit="1" customWidth="1"/>
    <col min="9478" max="9478" width="11.453125" style="3" bestFit="1" customWidth="1"/>
    <col min="9479" max="9479" width="12.6328125" style="3" bestFit="1" customWidth="1"/>
    <col min="9480" max="9480" width="5.6328125" style="3" customWidth="1"/>
    <col min="9481" max="9481" width="28.08984375" style="3" customWidth="1"/>
    <col min="9482" max="9730" width="16" style="3"/>
    <col min="9731" max="9731" width="6" style="3" customWidth="1"/>
    <col min="9732" max="9732" width="26.6328125" style="3" customWidth="1"/>
    <col min="9733" max="9733" width="11.6328125" style="3" bestFit="1" customWidth="1"/>
    <col min="9734" max="9734" width="11.453125" style="3" bestFit="1" customWidth="1"/>
    <col min="9735" max="9735" width="12.6328125" style="3" bestFit="1" customWidth="1"/>
    <col min="9736" max="9736" width="5.6328125" style="3" customWidth="1"/>
    <col min="9737" max="9737" width="28.08984375" style="3" customWidth="1"/>
    <col min="9738" max="9986" width="16" style="3"/>
    <col min="9987" max="9987" width="6" style="3" customWidth="1"/>
    <col min="9988" max="9988" width="26.6328125" style="3" customWidth="1"/>
    <col min="9989" max="9989" width="11.6328125" style="3" bestFit="1" customWidth="1"/>
    <col min="9990" max="9990" width="11.453125" style="3" bestFit="1" customWidth="1"/>
    <col min="9991" max="9991" width="12.6328125" style="3" bestFit="1" customWidth="1"/>
    <col min="9992" max="9992" width="5.6328125" style="3" customWidth="1"/>
    <col min="9993" max="9993" width="28.08984375" style="3" customWidth="1"/>
    <col min="9994" max="10242" width="16" style="3"/>
    <col min="10243" max="10243" width="6" style="3" customWidth="1"/>
    <col min="10244" max="10244" width="26.6328125" style="3" customWidth="1"/>
    <col min="10245" max="10245" width="11.6328125" style="3" bestFit="1" customWidth="1"/>
    <col min="10246" max="10246" width="11.453125" style="3" bestFit="1" customWidth="1"/>
    <col min="10247" max="10247" width="12.6328125" style="3" bestFit="1" customWidth="1"/>
    <col min="10248" max="10248" width="5.6328125" style="3" customWidth="1"/>
    <col min="10249" max="10249" width="28.08984375" style="3" customWidth="1"/>
    <col min="10250" max="10498" width="16" style="3"/>
    <col min="10499" max="10499" width="6" style="3" customWidth="1"/>
    <col min="10500" max="10500" width="26.6328125" style="3" customWidth="1"/>
    <col min="10501" max="10501" width="11.6328125" style="3" bestFit="1" customWidth="1"/>
    <col min="10502" max="10502" width="11.453125" style="3" bestFit="1" customWidth="1"/>
    <col min="10503" max="10503" width="12.6328125" style="3" bestFit="1" customWidth="1"/>
    <col min="10504" max="10504" width="5.6328125" style="3" customWidth="1"/>
    <col min="10505" max="10505" width="28.08984375" style="3" customWidth="1"/>
    <col min="10506" max="10754" width="16" style="3"/>
    <col min="10755" max="10755" width="6" style="3" customWidth="1"/>
    <col min="10756" max="10756" width="26.6328125" style="3" customWidth="1"/>
    <col min="10757" max="10757" width="11.6328125" style="3" bestFit="1" customWidth="1"/>
    <col min="10758" max="10758" width="11.453125" style="3" bestFit="1" customWidth="1"/>
    <col min="10759" max="10759" width="12.6328125" style="3" bestFit="1" customWidth="1"/>
    <col min="10760" max="10760" width="5.6328125" style="3" customWidth="1"/>
    <col min="10761" max="10761" width="28.08984375" style="3" customWidth="1"/>
    <col min="10762" max="11010" width="16" style="3"/>
    <col min="11011" max="11011" width="6" style="3" customWidth="1"/>
    <col min="11012" max="11012" width="26.6328125" style="3" customWidth="1"/>
    <col min="11013" max="11013" width="11.6328125" style="3" bestFit="1" customWidth="1"/>
    <col min="11014" max="11014" width="11.453125" style="3" bestFit="1" customWidth="1"/>
    <col min="11015" max="11015" width="12.6328125" style="3" bestFit="1" customWidth="1"/>
    <col min="11016" max="11016" width="5.6328125" style="3" customWidth="1"/>
    <col min="11017" max="11017" width="28.08984375" style="3" customWidth="1"/>
    <col min="11018" max="11266" width="16" style="3"/>
    <col min="11267" max="11267" width="6" style="3" customWidth="1"/>
    <col min="11268" max="11268" width="26.6328125" style="3" customWidth="1"/>
    <col min="11269" max="11269" width="11.6328125" style="3" bestFit="1" customWidth="1"/>
    <col min="11270" max="11270" width="11.453125" style="3" bestFit="1" customWidth="1"/>
    <col min="11271" max="11271" width="12.6328125" style="3" bestFit="1" customWidth="1"/>
    <col min="11272" max="11272" width="5.6328125" style="3" customWidth="1"/>
    <col min="11273" max="11273" width="28.08984375" style="3" customWidth="1"/>
    <col min="11274" max="11522" width="16" style="3"/>
    <col min="11523" max="11523" width="6" style="3" customWidth="1"/>
    <col min="11524" max="11524" width="26.6328125" style="3" customWidth="1"/>
    <col min="11525" max="11525" width="11.6328125" style="3" bestFit="1" customWidth="1"/>
    <col min="11526" max="11526" width="11.453125" style="3" bestFit="1" customWidth="1"/>
    <col min="11527" max="11527" width="12.6328125" style="3" bestFit="1" customWidth="1"/>
    <col min="11528" max="11528" width="5.6328125" style="3" customWidth="1"/>
    <col min="11529" max="11529" width="28.08984375" style="3" customWidth="1"/>
    <col min="11530" max="11778" width="16" style="3"/>
    <col min="11779" max="11779" width="6" style="3" customWidth="1"/>
    <col min="11780" max="11780" width="26.6328125" style="3" customWidth="1"/>
    <col min="11781" max="11781" width="11.6328125" style="3" bestFit="1" customWidth="1"/>
    <col min="11782" max="11782" width="11.453125" style="3" bestFit="1" customWidth="1"/>
    <col min="11783" max="11783" width="12.6328125" style="3" bestFit="1" customWidth="1"/>
    <col min="11784" max="11784" width="5.6328125" style="3" customWidth="1"/>
    <col min="11785" max="11785" width="28.08984375" style="3" customWidth="1"/>
    <col min="11786" max="12034" width="16" style="3"/>
    <col min="12035" max="12035" width="6" style="3" customWidth="1"/>
    <col min="12036" max="12036" width="26.6328125" style="3" customWidth="1"/>
    <col min="12037" max="12037" width="11.6328125" style="3" bestFit="1" customWidth="1"/>
    <col min="12038" max="12038" width="11.453125" style="3" bestFit="1" customWidth="1"/>
    <col min="12039" max="12039" width="12.6328125" style="3" bestFit="1" customWidth="1"/>
    <col min="12040" max="12040" width="5.6328125" style="3" customWidth="1"/>
    <col min="12041" max="12041" width="28.08984375" style="3" customWidth="1"/>
    <col min="12042" max="12290" width="16" style="3"/>
    <col min="12291" max="12291" width="6" style="3" customWidth="1"/>
    <col min="12292" max="12292" width="26.6328125" style="3" customWidth="1"/>
    <col min="12293" max="12293" width="11.6328125" style="3" bestFit="1" customWidth="1"/>
    <col min="12294" max="12294" width="11.453125" style="3" bestFit="1" customWidth="1"/>
    <col min="12295" max="12295" width="12.6328125" style="3" bestFit="1" customWidth="1"/>
    <col min="12296" max="12296" width="5.6328125" style="3" customWidth="1"/>
    <col min="12297" max="12297" width="28.08984375" style="3" customWidth="1"/>
    <col min="12298" max="12546" width="16" style="3"/>
    <col min="12547" max="12547" width="6" style="3" customWidth="1"/>
    <col min="12548" max="12548" width="26.6328125" style="3" customWidth="1"/>
    <col min="12549" max="12549" width="11.6328125" style="3" bestFit="1" customWidth="1"/>
    <col min="12550" max="12550" width="11.453125" style="3" bestFit="1" customWidth="1"/>
    <col min="12551" max="12551" width="12.6328125" style="3" bestFit="1" customWidth="1"/>
    <col min="12552" max="12552" width="5.6328125" style="3" customWidth="1"/>
    <col min="12553" max="12553" width="28.08984375" style="3" customWidth="1"/>
    <col min="12554" max="12802" width="16" style="3"/>
    <col min="12803" max="12803" width="6" style="3" customWidth="1"/>
    <col min="12804" max="12804" width="26.6328125" style="3" customWidth="1"/>
    <col min="12805" max="12805" width="11.6328125" style="3" bestFit="1" customWidth="1"/>
    <col min="12806" max="12806" width="11.453125" style="3" bestFit="1" customWidth="1"/>
    <col min="12807" max="12807" width="12.6328125" style="3" bestFit="1" customWidth="1"/>
    <col min="12808" max="12808" width="5.6328125" style="3" customWidth="1"/>
    <col min="12809" max="12809" width="28.08984375" style="3" customWidth="1"/>
    <col min="12810" max="13058" width="16" style="3"/>
    <col min="13059" max="13059" width="6" style="3" customWidth="1"/>
    <col min="13060" max="13060" width="26.6328125" style="3" customWidth="1"/>
    <col min="13061" max="13061" width="11.6328125" style="3" bestFit="1" customWidth="1"/>
    <col min="13062" max="13062" width="11.453125" style="3" bestFit="1" customWidth="1"/>
    <col min="13063" max="13063" width="12.6328125" style="3" bestFit="1" customWidth="1"/>
    <col min="13064" max="13064" width="5.6328125" style="3" customWidth="1"/>
    <col min="13065" max="13065" width="28.08984375" style="3" customWidth="1"/>
    <col min="13066" max="13314" width="16" style="3"/>
    <col min="13315" max="13315" width="6" style="3" customWidth="1"/>
    <col min="13316" max="13316" width="26.6328125" style="3" customWidth="1"/>
    <col min="13317" max="13317" width="11.6328125" style="3" bestFit="1" customWidth="1"/>
    <col min="13318" max="13318" width="11.453125" style="3" bestFit="1" customWidth="1"/>
    <col min="13319" max="13319" width="12.6328125" style="3" bestFit="1" customWidth="1"/>
    <col min="13320" max="13320" width="5.6328125" style="3" customWidth="1"/>
    <col min="13321" max="13321" width="28.08984375" style="3" customWidth="1"/>
    <col min="13322" max="13570" width="16" style="3"/>
    <col min="13571" max="13571" width="6" style="3" customWidth="1"/>
    <col min="13572" max="13572" width="26.6328125" style="3" customWidth="1"/>
    <col min="13573" max="13573" width="11.6328125" style="3" bestFit="1" customWidth="1"/>
    <col min="13574" max="13574" width="11.453125" style="3" bestFit="1" customWidth="1"/>
    <col min="13575" max="13575" width="12.6328125" style="3" bestFit="1" customWidth="1"/>
    <col min="13576" max="13576" width="5.6328125" style="3" customWidth="1"/>
    <col min="13577" max="13577" width="28.08984375" style="3" customWidth="1"/>
    <col min="13578" max="13826" width="16" style="3"/>
    <col min="13827" max="13827" width="6" style="3" customWidth="1"/>
    <col min="13828" max="13828" width="26.6328125" style="3" customWidth="1"/>
    <col min="13829" max="13829" width="11.6328125" style="3" bestFit="1" customWidth="1"/>
    <col min="13830" max="13830" width="11.453125" style="3" bestFit="1" customWidth="1"/>
    <col min="13831" max="13831" width="12.6328125" style="3" bestFit="1" customWidth="1"/>
    <col min="13832" max="13832" width="5.6328125" style="3" customWidth="1"/>
    <col min="13833" max="13833" width="28.08984375" style="3" customWidth="1"/>
    <col min="13834" max="14082" width="16" style="3"/>
    <col min="14083" max="14083" width="6" style="3" customWidth="1"/>
    <col min="14084" max="14084" width="26.6328125" style="3" customWidth="1"/>
    <col min="14085" max="14085" width="11.6328125" style="3" bestFit="1" customWidth="1"/>
    <col min="14086" max="14086" width="11.453125" style="3" bestFit="1" customWidth="1"/>
    <col min="14087" max="14087" width="12.6328125" style="3" bestFit="1" customWidth="1"/>
    <col min="14088" max="14088" width="5.6328125" style="3" customWidth="1"/>
    <col min="14089" max="14089" width="28.08984375" style="3" customWidth="1"/>
    <col min="14090" max="14338" width="16" style="3"/>
    <col min="14339" max="14339" width="6" style="3" customWidth="1"/>
    <col min="14340" max="14340" width="26.6328125" style="3" customWidth="1"/>
    <col min="14341" max="14341" width="11.6328125" style="3" bestFit="1" customWidth="1"/>
    <col min="14342" max="14342" width="11.453125" style="3" bestFit="1" customWidth="1"/>
    <col min="14343" max="14343" width="12.6328125" style="3" bestFit="1" customWidth="1"/>
    <col min="14344" max="14344" width="5.6328125" style="3" customWidth="1"/>
    <col min="14345" max="14345" width="28.08984375" style="3" customWidth="1"/>
    <col min="14346" max="14594" width="16" style="3"/>
    <col min="14595" max="14595" width="6" style="3" customWidth="1"/>
    <col min="14596" max="14596" width="26.6328125" style="3" customWidth="1"/>
    <col min="14597" max="14597" width="11.6328125" style="3" bestFit="1" customWidth="1"/>
    <col min="14598" max="14598" width="11.453125" style="3" bestFit="1" customWidth="1"/>
    <col min="14599" max="14599" width="12.6328125" style="3" bestFit="1" customWidth="1"/>
    <col min="14600" max="14600" width="5.6328125" style="3" customWidth="1"/>
    <col min="14601" max="14601" width="28.08984375" style="3" customWidth="1"/>
    <col min="14602" max="14850" width="16" style="3"/>
    <col min="14851" max="14851" width="6" style="3" customWidth="1"/>
    <col min="14852" max="14852" width="26.6328125" style="3" customWidth="1"/>
    <col min="14853" max="14853" width="11.6328125" style="3" bestFit="1" customWidth="1"/>
    <col min="14854" max="14854" width="11.453125" style="3" bestFit="1" customWidth="1"/>
    <col min="14855" max="14855" width="12.6328125" style="3" bestFit="1" customWidth="1"/>
    <col min="14856" max="14856" width="5.6328125" style="3" customWidth="1"/>
    <col min="14857" max="14857" width="28.08984375" style="3" customWidth="1"/>
    <col min="14858" max="15106" width="16" style="3"/>
    <col min="15107" max="15107" width="6" style="3" customWidth="1"/>
    <col min="15108" max="15108" width="26.6328125" style="3" customWidth="1"/>
    <col min="15109" max="15109" width="11.6328125" style="3" bestFit="1" customWidth="1"/>
    <col min="15110" max="15110" width="11.453125" style="3" bestFit="1" customWidth="1"/>
    <col min="15111" max="15111" width="12.6328125" style="3" bestFit="1" customWidth="1"/>
    <col min="15112" max="15112" width="5.6328125" style="3" customWidth="1"/>
    <col min="15113" max="15113" width="28.08984375" style="3" customWidth="1"/>
    <col min="15114" max="15362" width="16" style="3"/>
    <col min="15363" max="15363" width="6" style="3" customWidth="1"/>
    <col min="15364" max="15364" width="26.6328125" style="3" customWidth="1"/>
    <col min="15365" max="15365" width="11.6328125" style="3" bestFit="1" customWidth="1"/>
    <col min="15366" max="15366" width="11.453125" style="3" bestFit="1" customWidth="1"/>
    <col min="15367" max="15367" width="12.6328125" style="3" bestFit="1" customWidth="1"/>
    <col min="15368" max="15368" width="5.6328125" style="3" customWidth="1"/>
    <col min="15369" max="15369" width="28.08984375" style="3" customWidth="1"/>
    <col min="15370" max="15618" width="16" style="3"/>
    <col min="15619" max="15619" width="6" style="3" customWidth="1"/>
    <col min="15620" max="15620" width="26.6328125" style="3" customWidth="1"/>
    <col min="15621" max="15621" width="11.6328125" style="3" bestFit="1" customWidth="1"/>
    <col min="15622" max="15622" width="11.453125" style="3" bestFit="1" customWidth="1"/>
    <col min="15623" max="15623" width="12.6328125" style="3" bestFit="1" customWidth="1"/>
    <col min="15624" max="15624" width="5.6328125" style="3" customWidth="1"/>
    <col min="15625" max="15625" width="28.08984375" style="3" customWidth="1"/>
    <col min="15626" max="15874" width="16" style="3"/>
    <col min="15875" max="15875" width="6" style="3" customWidth="1"/>
    <col min="15876" max="15876" width="26.6328125" style="3" customWidth="1"/>
    <col min="15877" max="15877" width="11.6328125" style="3" bestFit="1" customWidth="1"/>
    <col min="15878" max="15878" width="11.453125" style="3" bestFit="1" customWidth="1"/>
    <col min="15879" max="15879" width="12.6328125" style="3" bestFit="1" customWidth="1"/>
    <col min="15880" max="15880" width="5.6328125" style="3" customWidth="1"/>
    <col min="15881" max="15881" width="28.08984375" style="3" customWidth="1"/>
    <col min="15882" max="16130" width="16" style="3"/>
    <col min="16131" max="16131" width="6" style="3" customWidth="1"/>
    <col min="16132" max="16132" width="26.6328125" style="3" customWidth="1"/>
    <col min="16133" max="16133" width="11.6328125" style="3" bestFit="1" customWidth="1"/>
    <col min="16134" max="16134" width="11.453125" style="3" bestFit="1" customWidth="1"/>
    <col min="16135" max="16135" width="12.6328125" style="3" bestFit="1" customWidth="1"/>
    <col min="16136" max="16136" width="5.6328125" style="3" customWidth="1"/>
    <col min="16137" max="16137" width="28.08984375" style="3" customWidth="1"/>
    <col min="16138" max="16384" width="16" style="3"/>
  </cols>
  <sheetData>
    <row r="1" spans="1:11" x14ac:dyDescent="0.3">
      <c r="A1" s="924"/>
      <c r="B1" s="924"/>
      <c r="C1" s="924"/>
      <c r="D1" s="924"/>
      <c r="E1" s="924"/>
      <c r="F1" s="924"/>
      <c r="G1" s="924"/>
      <c r="H1" s="924"/>
      <c r="I1" s="924"/>
      <c r="J1" s="924"/>
      <c r="K1" s="924"/>
    </row>
    <row r="2" spans="1:11" x14ac:dyDescent="0.3">
      <c r="A2" s="268"/>
      <c r="B2" s="268"/>
      <c r="C2" s="268"/>
      <c r="D2" s="268"/>
      <c r="E2" s="268"/>
      <c r="F2" s="268"/>
      <c r="G2" s="268"/>
      <c r="H2" s="268"/>
      <c r="I2" s="268"/>
      <c r="J2" s="268"/>
      <c r="K2" s="268"/>
    </row>
    <row r="3" spans="1:11" x14ac:dyDescent="0.3">
      <c r="A3" s="400" t="s">
        <v>16</v>
      </c>
      <c r="B3" s="401"/>
      <c r="C3" s="401"/>
      <c r="D3" s="401"/>
      <c r="E3" s="401"/>
      <c r="F3" s="401"/>
      <c r="G3" s="401"/>
      <c r="H3" s="401"/>
      <c r="I3" s="401"/>
      <c r="J3" s="401"/>
      <c r="K3" s="401"/>
    </row>
    <row r="4" spans="1:11" x14ac:dyDescent="0.3">
      <c r="A4" s="4" t="s">
        <v>19</v>
      </c>
      <c r="B4" s="4"/>
      <c r="C4" s="4" t="s">
        <v>18</v>
      </c>
      <c r="D4" s="402"/>
      <c r="E4" s="4"/>
      <c r="F4" s="4"/>
      <c r="G4" s="4"/>
      <c r="H4" s="4"/>
      <c r="I4" s="401"/>
      <c r="J4" s="401"/>
      <c r="K4" s="401"/>
    </row>
    <row r="5" spans="1:11" x14ac:dyDescent="0.3">
      <c r="A5" s="4" t="s">
        <v>79</v>
      </c>
      <c r="B5" s="4"/>
      <c r="C5" s="403" t="s">
        <v>182</v>
      </c>
      <c r="D5" s="4"/>
      <c r="E5" s="4"/>
      <c r="F5" s="4"/>
      <c r="G5" s="4"/>
      <c r="H5" s="4"/>
      <c r="I5" s="401"/>
      <c r="J5" s="401"/>
      <c r="K5" s="401"/>
    </row>
    <row r="6" spans="1:11" x14ac:dyDescent="0.3">
      <c r="A6" s="5"/>
      <c r="B6" s="4"/>
      <c r="C6" s="404">
        <v>2024</v>
      </c>
      <c r="D6" s="4"/>
      <c r="E6" s="4"/>
      <c r="F6" s="4"/>
      <c r="G6" s="4"/>
      <c r="H6" s="4"/>
      <c r="I6" s="962"/>
      <c r="J6" s="963"/>
      <c r="K6" s="964"/>
    </row>
    <row r="7" spans="1:11" x14ac:dyDescent="0.3">
      <c r="A7" s="5"/>
      <c r="B7" s="4"/>
      <c r="C7" s="4"/>
      <c r="D7" s="4"/>
      <c r="E7" s="4"/>
      <c r="F7" s="4"/>
      <c r="G7" s="4"/>
      <c r="H7" s="4"/>
      <c r="I7" s="405"/>
      <c r="J7" s="965"/>
      <c r="K7" s="966"/>
    </row>
    <row r="8" spans="1:11" ht="12.75" customHeight="1" x14ac:dyDescent="0.3">
      <c r="A8" s="4"/>
      <c r="B8" s="4"/>
      <c r="C8" s="4"/>
      <c r="D8" s="4"/>
      <c r="E8" s="4"/>
      <c r="F8" s="4"/>
      <c r="G8" s="4"/>
      <c r="H8" s="401"/>
      <c r="I8" s="405"/>
      <c r="J8" s="954"/>
      <c r="K8" s="967"/>
    </row>
    <row r="9" spans="1:11" ht="12.75" customHeight="1" x14ac:dyDescent="0.3">
      <c r="A9" s="4" t="s">
        <v>23</v>
      </c>
      <c r="B9" s="4"/>
      <c r="C9" s="4"/>
      <c r="D9" s="4"/>
      <c r="E9" s="4"/>
      <c r="F9" s="4"/>
      <c r="G9" s="4"/>
      <c r="H9" s="540"/>
      <c r="I9" s="405"/>
      <c r="J9" s="968"/>
      <c r="K9" s="969"/>
    </row>
    <row r="10" spans="1:11" ht="15.75" customHeight="1" thickBot="1" x14ac:dyDescent="0.35">
      <c r="A10" s="539" t="s">
        <v>30</v>
      </c>
      <c r="B10" s="539"/>
      <c r="C10" s="539"/>
      <c r="D10" s="539"/>
      <c r="E10" s="539"/>
      <c r="F10" s="457"/>
      <c r="G10" s="536"/>
      <c r="H10" s="498"/>
      <c r="I10" s="537"/>
      <c r="J10" s="537"/>
      <c r="K10" s="537"/>
    </row>
    <row r="11" spans="1:11" ht="12.75" customHeight="1" thickBot="1" x14ac:dyDescent="0.35">
      <c r="A11" s="958" t="s">
        <v>25</v>
      </c>
      <c r="B11" s="959"/>
      <c r="C11" s="959"/>
      <c r="D11" s="959"/>
      <c r="E11" s="960"/>
      <c r="F11" s="289"/>
      <c r="G11" s="961"/>
      <c r="H11" s="961"/>
      <c r="I11" s="961"/>
      <c r="J11" s="961"/>
      <c r="K11" s="961"/>
    </row>
    <row r="12" spans="1:11" ht="13.5" thickBot="1" x14ac:dyDescent="0.35">
      <c r="A12" s="761"/>
      <c r="B12" s="762"/>
      <c r="C12" s="762"/>
      <c r="D12" s="767"/>
      <c r="E12" s="770"/>
      <c r="F12" s="269"/>
      <c r="G12" s="538"/>
      <c r="H12" s="538"/>
      <c r="I12" s="538"/>
      <c r="J12" s="538"/>
      <c r="K12" s="538"/>
    </row>
    <row r="13" spans="1:11" s="6" customFormat="1" x14ac:dyDescent="0.3">
      <c r="A13" s="759" t="s">
        <v>0</v>
      </c>
      <c r="B13" s="760" t="s">
        <v>26</v>
      </c>
      <c r="C13" s="763" t="s">
        <v>27</v>
      </c>
      <c r="D13" s="768" t="s">
        <v>28</v>
      </c>
      <c r="E13" s="771" t="s">
        <v>29</v>
      </c>
      <c r="F13" s="273"/>
      <c r="G13" s="496"/>
      <c r="H13" s="496"/>
      <c r="I13" s="496"/>
      <c r="J13" s="496"/>
      <c r="K13" s="496"/>
    </row>
    <row r="14" spans="1:11" ht="12.75" customHeight="1" x14ac:dyDescent="0.3">
      <c r="A14" s="278">
        <v>45536</v>
      </c>
      <c r="B14" s="279"/>
      <c r="C14" s="481" t="s">
        <v>46</v>
      </c>
      <c r="D14" s="769">
        <v>11949645</v>
      </c>
      <c r="E14" s="772"/>
      <c r="F14" s="269"/>
      <c r="G14" s="513"/>
      <c r="H14" s="86"/>
      <c r="I14" s="401"/>
      <c r="J14" s="514"/>
      <c r="K14" s="515"/>
    </row>
    <row r="15" spans="1:11" ht="12.75" customHeight="1" x14ac:dyDescent="0.3">
      <c r="A15" s="278">
        <v>45538</v>
      </c>
      <c r="B15" s="279">
        <v>1</v>
      </c>
      <c r="C15" s="481" t="s">
        <v>160</v>
      </c>
      <c r="D15" s="769">
        <v>10708628</v>
      </c>
      <c r="E15" s="773"/>
      <c r="F15" s="269"/>
      <c r="G15" s="513"/>
      <c r="H15" s="86"/>
      <c r="I15" s="401"/>
      <c r="J15" s="514"/>
      <c r="K15" s="515"/>
    </row>
    <row r="16" spans="1:11" ht="12.75" customHeight="1" x14ac:dyDescent="0.3">
      <c r="A16" s="278">
        <v>45546</v>
      </c>
      <c r="B16" s="279">
        <v>2</v>
      </c>
      <c r="C16" s="481" t="s">
        <v>555</v>
      </c>
      <c r="D16" s="769"/>
      <c r="E16" s="773">
        <v>1500000</v>
      </c>
      <c r="F16" s="269"/>
      <c r="G16" s="513"/>
      <c r="H16" s="86"/>
      <c r="I16" s="401"/>
      <c r="J16" s="514"/>
      <c r="K16" s="515"/>
    </row>
    <row r="17" spans="1:12" ht="12.75" customHeight="1" x14ac:dyDescent="0.3">
      <c r="A17" s="278">
        <v>45548</v>
      </c>
      <c r="B17" s="279">
        <v>3</v>
      </c>
      <c r="C17" s="481" t="s">
        <v>350</v>
      </c>
      <c r="D17" s="769"/>
      <c r="E17" s="773">
        <v>6684000</v>
      </c>
      <c r="F17" s="269"/>
      <c r="G17" s="513"/>
      <c r="H17" s="86"/>
      <c r="I17" s="401"/>
      <c r="J17" s="514"/>
      <c r="K17" s="515"/>
    </row>
    <row r="18" spans="1:12" ht="12.75" customHeight="1" x14ac:dyDescent="0.35">
      <c r="A18" s="379">
        <v>45552</v>
      </c>
      <c r="B18" s="279">
        <v>4</v>
      </c>
      <c r="C18" s="481" t="s">
        <v>559</v>
      </c>
      <c r="D18" s="769"/>
      <c r="E18" s="774">
        <v>1888000</v>
      </c>
      <c r="F18" s="269"/>
      <c r="G18" s="513"/>
      <c r="H18" s="86"/>
      <c r="I18" s="10"/>
      <c r="J18" s="516"/>
      <c r="K18" s="517"/>
    </row>
    <row r="19" spans="1:12" ht="12.75" customHeight="1" x14ac:dyDescent="0.35">
      <c r="A19" s="379">
        <v>45555</v>
      </c>
      <c r="B19" s="279">
        <v>5</v>
      </c>
      <c r="C19" s="481" t="s">
        <v>563</v>
      </c>
      <c r="D19" s="769"/>
      <c r="E19" s="774">
        <v>1373543</v>
      </c>
      <c r="F19" s="269"/>
      <c r="G19" s="513"/>
      <c r="H19" s="86"/>
      <c r="I19" s="401"/>
      <c r="J19" s="516"/>
      <c r="K19" s="517"/>
    </row>
    <row r="20" spans="1:12" ht="12.75" customHeight="1" x14ac:dyDescent="0.3">
      <c r="A20" s="379">
        <v>45555</v>
      </c>
      <c r="B20" s="279">
        <v>6</v>
      </c>
      <c r="C20" s="481" t="s">
        <v>564</v>
      </c>
      <c r="D20" s="769"/>
      <c r="E20" s="775">
        <v>2551085</v>
      </c>
      <c r="F20" s="269"/>
      <c r="G20" s="513"/>
      <c r="H20" s="86"/>
      <c r="I20" s="10"/>
      <c r="J20" s="516"/>
      <c r="K20" s="515"/>
    </row>
    <row r="21" spans="1:12" ht="12.75" customHeight="1" x14ac:dyDescent="0.3">
      <c r="A21" s="379">
        <v>45558</v>
      </c>
      <c r="B21" s="279">
        <v>7</v>
      </c>
      <c r="C21" s="481" t="s">
        <v>565</v>
      </c>
      <c r="D21" s="769"/>
      <c r="E21" s="775">
        <v>4500000</v>
      </c>
      <c r="F21" s="269"/>
      <c r="G21" s="513"/>
      <c r="H21" s="86"/>
      <c r="I21" s="401"/>
      <c r="J21" s="516"/>
      <c r="K21" s="515"/>
    </row>
    <row r="22" spans="1:12" ht="12.75" customHeight="1" x14ac:dyDescent="0.3">
      <c r="A22" s="379">
        <v>45565</v>
      </c>
      <c r="B22" s="279">
        <v>8</v>
      </c>
      <c r="C22" s="481" t="s">
        <v>160</v>
      </c>
      <c r="D22" s="769">
        <v>14126000</v>
      </c>
      <c r="E22" s="775"/>
      <c r="F22" s="269"/>
      <c r="G22" s="513"/>
      <c r="H22" s="86"/>
      <c r="I22" s="401"/>
      <c r="J22" s="516"/>
      <c r="K22" s="515"/>
    </row>
    <row r="23" spans="1:12" ht="12.75" customHeight="1" x14ac:dyDescent="0.3">
      <c r="A23" s="379">
        <v>45565</v>
      </c>
      <c r="B23" s="279">
        <v>9</v>
      </c>
      <c r="C23" s="481" t="s">
        <v>570</v>
      </c>
      <c r="D23" s="769"/>
      <c r="E23" s="775">
        <v>5475000</v>
      </c>
      <c r="F23" s="269"/>
      <c r="G23" s="513"/>
      <c r="H23" s="86"/>
      <c r="I23" s="401"/>
      <c r="J23" s="516"/>
      <c r="K23" s="515"/>
    </row>
    <row r="24" spans="1:12" ht="12.75" customHeight="1" x14ac:dyDescent="0.3">
      <c r="A24" s="886">
        <v>45565</v>
      </c>
      <c r="B24" s="279">
        <v>10</v>
      </c>
      <c r="C24" s="10" t="s">
        <v>573</v>
      </c>
      <c r="D24" s="884"/>
      <c r="E24" s="884">
        <v>3933000</v>
      </c>
      <c r="F24" s="269"/>
      <c r="G24" s="513"/>
      <c r="H24" s="86"/>
      <c r="I24" s="401"/>
      <c r="J24" s="516"/>
      <c r="K24" s="515"/>
    </row>
    <row r="25" spans="1:12" ht="12.75" customHeight="1" x14ac:dyDescent="0.3">
      <c r="A25" s="886">
        <v>45565</v>
      </c>
      <c r="B25" s="279">
        <v>11</v>
      </c>
      <c r="C25" s="10" t="s">
        <v>575</v>
      </c>
      <c r="D25" s="884"/>
      <c r="E25" s="884">
        <v>1000000</v>
      </c>
      <c r="F25" s="269"/>
      <c r="G25" s="513"/>
      <c r="H25" s="86"/>
      <c r="I25" s="401"/>
      <c r="J25" s="516"/>
      <c r="K25" s="515"/>
    </row>
    <row r="26" spans="1:12" ht="12.75" customHeight="1" x14ac:dyDescent="0.3">
      <c r="A26" s="886">
        <v>45565</v>
      </c>
      <c r="B26" s="279">
        <v>12</v>
      </c>
      <c r="C26" s="10" t="s">
        <v>576</v>
      </c>
      <c r="D26" s="884"/>
      <c r="E26" s="884">
        <v>1500000</v>
      </c>
      <c r="F26" s="269"/>
      <c r="G26" s="513"/>
      <c r="H26" s="86"/>
      <c r="I26" s="401"/>
      <c r="J26" s="516"/>
      <c r="K26" s="515"/>
    </row>
    <row r="27" spans="1:12" ht="13.5" thickBot="1" x14ac:dyDescent="0.35">
      <c r="A27" s="885">
        <v>45565</v>
      </c>
      <c r="B27" s="880"/>
      <c r="C27" s="881" t="s">
        <v>61</v>
      </c>
      <c r="D27" s="882">
        <f>SUM(D14:D26)-SUM(E14:E26)</f>
        <v>6379645</v>
      </c>
      <c r="E27" s="883"/>
      <c r="F27" s="274"/>
      <c r="G27" s="497"/>
      <c r="H27" s="442"/>
      <c r="I27" s="498"/>
      <c r="J27" s="499"/>
      <c r="K27" s="499"/>
      <c r="L27" s="440"/>
    </row>
    <row r="28" spans="1:12" ht="13.5" thickBot="1" x14ac:dyDescent="0.35">
      <c r="A28" s="764"/>
      <c r="B28" s="765"/>
      <c r="C28" s="765"/>
      <c r="D28" s="765"/>
      <c r="E28" s="766"/>
      <c r="F28" s="274"/>
      <c r="G28" s="401"/>
      <c r="H28" s="401"/>
      <c r="I28" s="401"/>
      <c r="J28" s="401"/>
      <c r="K28" s="297"/>
    </row>
    <row r="29" spans="1:12" x14ac:dyDescent="0.3">
      <c r="A29" s="5"/>
      <c r="B29" s="4"/>
      <c r="C29" s="4" t="s">
        <v>17</v>
      </c>
      <c r="D29" s="5"/>
      <c r="E29" s="5"/>
      <c r="F29" s="274"/>
      <c r="G29" s="5"/>
      <c r="H29" s="4"/>
      <c r="I29" s="4"/>
      <c r="J29" s="5"/>
      <c r="K29" s="5"/>
    </row>
    <row r="30" spans="1:12" x14ac:dyDescent="0.3">
      <c r="A30" s="5"/>
      <c r="B30" s="4"/>
      <c r="C30" s="4"/>
      <c r="D30" s="5"/>
      <c r="E30" s="297"/>
      <c r="F30" s="274"/>
      <c r="G30" s="5"/>
      <c r="H30" s="4"/>
      <c r="I30" s="4"/>
      <c r="J30" s="5"/>
      <c r="K30" s="5"/>
    </row>
    <row r="31" spans="1:12" x14ac:dyDescent="0.3">
      <c r="A31" s="7"/>
      <c r="B31" s="7"/>
      <c r="C31" s="280"/>
      <c r="D31" s="281"/>
      <c r="E31" s="8"/>
      <c r="F31" s="274"/>
      <c r="G31" s="7"/>
      <c r="H31" s="7"/>
      <c r="I31" s="280"/>
      <c r="J31" s="281"/>
      <c r="K31" s="8"/>
    </row>
    <row r="32" spans="1:12" ht="18.5" x14ac:dyDescent="0.45">
      <c r="C32" s="91" t="s">
        <v>149</v>
      </c>
      <c r="D32" s="17"/>
      <c r="E32" s="17"/>
      <c r="F32" s="274"/>
      <c r="G32" s="7"/>
      <c r="H32" s="7"/>
      <c r="I32" s="518"/>
      <c r="J32" s="519"/>
      <c r="K32" s="8"/>
    </row>
    <row r="33" spans="1:12" ht="19" thickBot="1" x14ac:dyDescent="0.5">
      <c r="C33" s="480"/>
      <c r="D33" s="17"/>
      <c r="E33" s="17"/>
      <c r="F33" s="274"/>
      <c r="I33" s="520"/>
      <c r="J33" s="521"/>
      <c r="K33" s="522"/>
    </row>
    <row r="34" spans="1:12" x14ac:dyDescent="0.3">
      <c r="C34" s="950" t="s">
        <v>20</v>
      </c>
      <c r="D34" s="951"/>
      <c r="E34" s="952"/>
      <c r="F34" s="274"/>
      <c r="I34" s="520"/>
      <c r="J34" s="521"/>
    </row>
    <row r="35" spans="1:12" x14ac:dyDescent="0.3">
      <c r="C35" s="561" t="s">
        <v>21</v>
      </c>
      <c r="D35" s="928" t="s">
        <v>31</v>
      </c>
      <c r="E35" s="953"/>
      <c r="F35" s="551"/>
      <c r="G35" s="523"/>
      <c r="H35" s="524"/>
      <c r="I35" s="500"/>
      <c r="J35" s="525"/>
      <c r="K35" s="525"/>
      <c r="L35" s="511"/>
    </row>
    <row r="36" spans="1:12" ht="14.25" customHeight="1" x14ac:dyDescent="0.3">
      <c r="C36" s="562" t="s">
        <v>22</v>
      </c>
      <c r="D36" s="954" t="s">
        <v>88</v>
      </c>
      <c r="E36" s="955"/>
      <c r="F36" s="551"/>
      <c r="G36" s="523"/>
      <c r="H36" s="524"/>
      <c r="I36" s="500"/>
      <c r="J36" s="525"/>
      <c r="K36" s="525"/>
      <c r="L36" s="511"/>
    </row>
    <row r="37" spans="1:12" ht="21" customHeight="1" thickBot="1" x14ac:dyDescent="0.35">
      <c r="C37" s="563" t="s">
        <v>24</v>
      </c>
      <c r="D37" s="956" t="s">
        <v>33</v>
      </c>
      <c r="E37" s="957"/>
      <c r="F37" s="551"/>
      <c r="G37" s="523"/>
      <c r="H37" s="526"/>
      <c r="I37" s="500"/>
      <c r="J37" s="525"/>
      <c r="K37" s="525"/>
      <c r="L37" s="511"/>
    </row>
    <row r="38" spans="1:12" ht="13.5" thickBot="1" x14ac:dyDescent="0.35">
      <c r="D38" s="462"/>
      <c r="E38" s="462"/>
      <c r="F38" s="552"/>
      <c r="G38" s="523"/>
      <c r="H38" s="526"/>
      <c r="I38" s="500"/>
      <c r="J38" s="525"/>
      <c r="K38" s="525"/>
      <c r="L38" s="511"/>
    </row>
    <row r="39" spans="1:12" ht="13.5" thickBot="1" x14ac:dyDescent="0.35">
      <c r="A39" s="470" t="s">
        <v>0</v>
      </c>
      <c r="B39" s="477" t="s">
        <v>145</v>
      </c>
      <c r="C39" s="546" t="s">
        <v>5</v>
      </c>
      <c r="D39" s="548" t="s">
        <v>134</v>
      </c>
      <c r="E39" s="564"/>
      <c r="F39" s="553"/>
      <c r="G39" s="523"/>
      <c r="H39" s="526"/>
      <c r="I39" s="500"/>
      <c r="J39" s="525"/>
      <c r="K39" s="525"/>
      <c r="L39" s="511"/>
    </row>
    <row r="40" spans="1:12" x14ac:dyDescent="0.3">
      <c r="A40" s="471"/>
      <c r="B40" s="478"/>
      <c r="C40" s="474"/>
      <c r="D40" s="467"/>
      <c r="E40" s="560"/>
      <c r="F40" s="554"/>
      <c r="G40" s="527"/>
      <c r="H40" s="528"/>
      <c r="I40" s="495"/>
      <c r="J40" s="529"/>
      <c r="K40" s="530"/>
      <c r="L40" s="511"/>
    </row>
    <row r="41" spans="1:12" x14ac:dyDescent="0.3">
      <c r="A41" s="472"/>
      <c r="B41" s="469"/>
      <c r="C41" s="493" t="s">
        <v>135</v>
      </c>
      <c r="D41" s="507">
        <f>D27</f>
        <v>6379645</v>
      </c>
      <c r="E41" s="560"/>
      <c r="F41" s="555"/>
      <c r="G41" s="531"/>
      <c r="H41" s="528"/>
      <c r="I41" s="528"/>
      <c r="J41" s="528"/>
      <c r="K41" s="528"/>
      <c r="L41" s="511"/>
    </row>
    <row r="42" spans="1:12" x14ac:dyDescent="0.3">
      <c r="A42" s="472"/>
      <c r="B42" s="469"/>
      <c r="C42" s="475"/>
      <c r="D42" s="468"/>
      <c r="E42" s="560"/>
      <c r="F42" s="556"/>
      <c r="G42" s="495"/>
      <c r="H42" s="500"/>
      <c r="I42" s="495"/>
      <c r="J42" s="500"/>
      <c r="K42" s="532"/>
      <c r="L42" s="511"/>
    </row>
    <row r="43" spans="1:12" s="9" customFormat="1" x14ac:dyDescent="0.3">
      <c r="A43" s="472"/>
      <c r="B43" s="469"/>
      <c r="C43" s="475" t="s">
        <v>136</v>
      </c>
      <c r="D43" s="468"/>
      <c r="E43" s="560"/>
      <c r="F43" s="557"/>
      <c r="G43" s="533"/>
      <c r="H43" s="533"/>
      <c r="I43" s="534"/>
      <c r="J43" s="535"/>
      <c r="K43" s="535"/>
      <c r="L43" s="512"/>
    </row>
    <row r="44" spans="1:12" s="9" customFormat="1" x14ac:dyDescent="0.3">
      <c r="A44" s="472"/>
      <c r="B44" s="469"/>
      <c r="C44" s="493" t="s">
        <v>137</v>
      </c>
      <c r="D44" s="468"/>
      <c r="E44" s="560"/>
      <c r="F44" s="557"/>
      <c r="G44" s="441"/>
      <c r="H44" s="441"/>
      <c r="I44" s="441"/>
      <c r="J44" s="441"/>
      <c r="K44" s="441"/>
      <c r="L44" s="512"/>
    </row>
    <row r="45" spans="1:12" x14ac:dyDescent="0.3">
      <c r="A45" s="473">
        <v>45565</v>
      </c>
      <c r="B45" s="469">
        <v>13</v>
      </c>
      <c r="C45" s="475" t="s">
        <v>577</v>
      </c>
      <c r="D45" s="468">
        <v>1000000</v>
      </c>
      <c r="E45" s="560"/>
      <c r="F45" s="558"/>
      <c r="G45" s="441"/>
      <c r="H45" s="441"/>
      <c r="I45" s="441"/>
      <c r="J45" s="441"/>
      <c r="K45" s="441"/>
      <c r="L45" s="511"/>
    </row>
    <row r="46" spans="1:12" x14ac:dyDescent="0.3">
      <c r="A46" s="473">
        <v>45412</v>
      </c>
      <c r="B46" s="469">
        <v>14</v>
      </c>
      <c r="C46" s="475" t="s">
        <v>578</v>
      </c>
      <c r="D46" s="468">
        <v>1500000</v>
      </c>
      <c r="E46" s="560"/>
      <c r="F46" s="559"/>
      <c r="G46" s="275"/>
      <c r="H46" s="275"/>
      <c r="I46" s="275"/>
      <c r="J46" s="275"/>
      <c r="K46" s="275"/>
    </row>
    <row r="47" spans="1:12" x14ac:dyDescent="0.3">
      <c r="A47" s="472"/>
      <c r="B47" s="469"/>
      <c r="C47" s="493" t="s">
        <v>140</v>
      </c>
      <c r="D47" s="468"/>
      <c r="E47" s="560"/>
      <c r="F47" s="559"/>
      <c r="G47" s="275"/>
      <c r="H47" s="275"/>
      <c r="I47" s="275"/>
      <c r="J47" s="275"/>
      <c r="K47" s="275"/>
    </row>
    <row r="48" spans="1:12" x14ac:dyDescent="0.3">
      <c r="A48" s="473">
        <v>45484</v>
      </c>
      <c r="B48" s="469">
        <v>15</v>
      </c>
      <c r="C48" s="475" t="s">
        <v>556</v>
      </c>
      <c r="D48" s="468">
        <v>-20000</v>
      </c>
      <c r="E48" s="560"/>
      <c r="F48" s="559"/>
      <c r="G48" s="275"/>
      <c r="H48" s="275"/>
      <c r="I48" s="275"/>
      <c r="J48" s="275"/>
      <c r="K48" s="275"/>
    </row>
    <row r="49" spans="1:11" x14ac:dyDescent="0.3">
      <c r="A49" s="473">
        <v>45548</v>
      </c>
      <c r="B49" s="469">
        <v>16</v>
      </c>
      <c r="C49" s="475" t="s">
        <v>558</v>
      </c>
      <c r="D49" s="468">
        <v>-30000</v>
      </c>
      <c r="E49" s="560"/>
      <c r="F49" s="559"/>
      <c r="G49" s="275"/>
      <c r="H49" s="275"/>
      <c r="I49" s="275"/>
      <c r="J49" s="275"/>
      <c r="K49" s="275"/>
    </row>
    <row r="50" spans="1:11" x14ac:dyDescent="0.3">
      <c r="A50" s="473">
        <v>45552</v>
      </c>
      <c r="B50" s="469">
        <v>17</v>
      </c>
      <c r="C50" s="475" t="s">
        <v>560</v>
      </c>
      <c r="D50" s="468">
        <v>-3000</v>
      </c>
      <c r="E50" s="560"/>
      <c r="F50" s="559"/>
      <c r="G50" s="275"/>
      <c r="H50" s="275"/>
      <c r="I50" s="275"/>
      <c r="J50" s="275"/>
      <c r="K50" s="275"/>
    </row>
    <row r="51" spans="1:11" x14ac:dyDescent="0.3">
      <c r="A51" s="473">
        <v>45558</v>
      </c>
      <c r="B51" s="469">
        <v>18</v>
      </c>
      <c r="C51" s="475" t="s">
        <v>566</v>
      </c>
      <c r="D51" s="468">
        <v>-3000</v>
      </c>
      <c r="E51" s="560"/>
      <c r="F51" s="559"/>
      <c r="G51" s="275"/>
      <c r="H51" s="275"/>
      <c r="I51" s="275"/>
      <c r="J51" s="275"/>
      <c r="K51" s="275"/>
    </row>
    <row r="52" spans="1:11" x14ac:dyDescent="0.3">
      <c r="A52" s="473">
        <v>45561</v>
      </c>
      <c r="B52" s="469">
        <v>19</v>
      </c>
      <c r="C52" s="475" t="s">
        <v>568</v>
      </c>
      <c r="D52" s="468">
        <v>-100000</v>
      </c>
      <c r="E52" s="560"/>
      <c r="F52" s="559"/>
      <c r="G52" s="275"/>
      <c r="H52" s="275"/>
      <c r="I52" s="275"/>
      <c r="J52" s="275"/>
      <c r="K52" s="275"/>
    </row>
    <row r="53" spans="1:11" x14ac:dyDescent="0.3">
      <c r="A53" s="473">
        <v>45565</v>
      </c>
      <c r="B53" s="469">
        <v>20</v>
      </c>
      <c r="C53" s="475" t="s">
        <v>571</v>
      </c>
      <c r="D53" s="468">
        <v>-30000</v>
      </c>
      <c r="E53" s="560"/>
      <c r="F53" s="559"/>
      <c r="G53" s="275"/>
      <c r="H53" s="275"/>
      <c r="I53" s="275"/>
      <c r="J53" s="275"/>
      <c r="K53" s="275"/>
    </row>
    <row r="54" spans="1:11" ht="13.5" thickBot="1" x14ac:dyDescent="0.35">
      <c r="A54" s="508">
        <v>45565</v>
      </c>
      <c r="B54" s="509">
        <v>21</v>
      </c>
      <c r="C54" s="476" t="s">
        <v>574</v>
      </c>
      <c r="D54" s="510">
        <v>-3000</v>
      </c>
      <c r="E54" s="560"/>
      <c r="F54" s="559"/>
      <c r="G54" s="275"/>
      <c r="H54" s="275"/>
      <c r="I54" s="275"/>
      <c r="J54" s="275"/>
      <c r="K54" s="275"/>
    </row>
    <row r="55" spans="1:11" ht="13.5" thickBot="1" x14ac:dyDescent="0.35">
      <c r="A55" s="465">
        <v>45535</v>
      </c>
      <c r="B55" s="464"/>
      <c r="C55" s="547" t="s">
        <v>141</v>
      </c>
      <c r="D55" s="550">
        <f>SUM(D40:D54)</f>
        <v>8690645</v>
      </c>
      <c r="E55" s="542"/>
      <c r="F55" s="461"/>
    </row>
    <row r="56" spans="1:11" ht="13.5" thickBot="1" x14ac:dyDescent="0.35">
      <c r="C56" s="470" t="s">
        <v>141</v>
      </c>
      <c r="D56" s="550">
        <v>8690645</v>
      </c>
      <c r="E56" s="543"/>
      <c r="F56" s="461"/>
    </row>
    <row r="57" spans="1:11" ht="13.5" thickBot="1" x14ac:dyDescent="0.35">
      <c r="D57" s="17"/>
      <c r="E57" s="541"/>
      <c r="F57" s="461"/>
    </row>
    <row r="58" spans="1:11" ht="13.5" thickBot="1" x14ac:dyDescent="0.35">
      <c r="C58" s="494" t="s">
        <v>142</v>
      </c>
      <c r="D58" s="479">
        <f>D55-D56</f>
        <v>0</v>
      </c>
      <c r="E58" s="560"/>
      <c r="F58" s="461"/>
    </row>
    <row r="59" spans="1:11" x14ac:dyDescent="0.3">
      <c r="C59" s="3" t="s">
        <v>143</v>
      </c>
      <c r="D59" s="17"/>
      <c r="E59" s="17"/>
    </row>
    <row r="60" spans="1:11" x14ac:dyDescent="0.3">
      <c r="A60" s="461"/>
      <c r="B60" s="461"/>
      <c r="C60" s="461"/>
      <c r="D60" s="461"/>
      <c r="E60" s="461"/>
    </row>
    <row r="61" spans="1:11" x14ac:dyDescent="0.3">
      <c r="A61" s="461"/>
      <c r="B61" s="461"/>
      <c r="C61" s="461"/>
      <c r="D61" s="461"/>
      <c r="E61" s="461"/>
    </row>
  </sheetData>
  <mergeCells count="11">
    <mergeCell ref="G11:K11"/>
    <mergeCell ref="A1:K1"/>
    <mergeCell ref="I6:K6"/>
    <mergeCell ref="J7:K7"/>
    <mergeCell ref="J8:K8"/>
    <mergeCell ref="J9:K9"/>
    <mergeCell ref="C34:E34"/>
    <mergeCell ref="D35:E35"/>
    <mergeCell ref="D36:E36"/>
    <mergeCell ref="D37:E37"/>
    <mergeCell ref="A11:E11"/>
  </mergeCells>
  <pageMargins left="0.7" right="0.7" top="0.75" bottom="0.75" header="0.3" footer="0.3"/>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6"/>
  <sheetViews>
    <sheetView topLeftCell="A17" workbookViewId="0">
      <selection activeCell="F33" sqref="F33"/>
    </sheetView>
  </sheetViews>
  <sheetFormatPr defaultColWidth="8.90625" defaultRowHeight="14.5" x14ac:dyDescent="0.35"/>
  <cols>
    <col min="1" max="1" width="13.90625" customWidth="1"/>
    <col min="3" max="3" width="9.36328125" customWidth="1"/>
    <col min="4" max="4" width="8.90625" customWidth="1"/>
    <col min="5" max="5" width="18.453125" customWidth="1"/>
    <col min="6" max="6" width="4.6328125" customWidth="1"/>
    <col min="7" max="7" width="15.08984375" customWidth="1"/>
    <col min="8" max="8" width="8.6328125" customWidth="1"/>
    <col min="11" max="11" width="15" customWidth="1"/>
  </cols>
  <sheetData>
    <row r="1" spans="1:11" ht="18.5" x14ac:dyDescent="0.45">
      <c r="E1" s="91" t="s">
        <v>18</v>
      </c>
      <c r="F1" s="91"/>
      <c r="G1" s="91"/>
    </row>
    <row r="2" spans="1:11" ht="18.5" x14ac:dyDescent="0.45">
      <c r="E2" s="91" t="s">
        <v>48</v>
      </c>
      <c r="F2" s="91"/>
      <c r="G2" s="91"/>
    </row>
    <row r="3" spans="1:11" ht="18.5" x14ac:dyDescent="0.45">
      <c r="E3" s="119" t="s">
        <v>183</v>
      </c>
      <c r="F3" s="91"/>
      <c r="G3" s="91"/>
    </row>
    <row r="4" spans="1:11" x14ac:dyDescent="0.35">
      <c r="C4" s="112" t="s">
        <v>57</v>
      </c>
      <c r="I4" s="112" t="s">
        <v>58</v>
      </c>
    </row>
    <row r="5" spans="1:11" x14ac:dyDescent="0.35">
      <c r="A5" s="92" t="s">
        <v>52</v>
      </c>
      <c r="B5" s="90"/>
      <c r="C5" s="90"/>
      <c r="D5" s="90"/>
      <c r="E5" s="90"/>
      <c r="G5" s="92" t="s">
        <v>52</v>
      </c>
      <c r="H5" s="90"/>
      <c r="I5" s="90"/>
      <c r="J5" s="90"/>
      <c r="K5" s="90"/>
    </row>
    <row r="6" spans="1:11" x14ac:dyDescent="0.35">
      <c r="A6" s="90"/>
      <c r="B6" s="90">
        <v>50000</v>
      </c>
      <c r="C6" s="90" t="s">
        <v>49</v>
      </c>
      <c r="D6" s="90">
        <v>41</v>
      </c>
      <c r="E6" s="93">
        <f>B6*D6</f>
        <v>2050000</v>
      </c>
      <c r="G6" s="90"/>
      <c r="H6" s="90">
        <v>100</v>
      </c>
      <c r="I6" s="90" t="s">
        <v>49</v>
      </c>
      <c r="J6" s="90">
        <v>0</v>
      </c>
      <c r="K6" s="93">
        <f>H6*J6</f>
        <v>0</v>
      </c>
    </row>
    <row r="7" spans="1:11" x14ac:dyDescent="0.35">
      <c r="A7" s="90"/>
      <c r="B7" s="90">
        <v>20000</v>
      </c>
      <c r="C7" s="90" t="s">
        <v>49</v>
      </c>
      <c r="D7" s="90">
        <v>125</v>
      </c>
      <c r="E7" s="93">
        <f t="shared" ref="E7:E11" si="0">B7*D7</f>
        <v>2500000</v>
      </c>
      <c r="G7" s="90"/>
      <c r="H7" s="90">
        <v>20</v>
      </c>
      <c r="I7" s="90" t="s">
        <v>49</v>
      </c>
      <c r="J7" s="90">
        <v>0</v>
      </c>
      <c r="K7" s="93">
        <f t="shared" ref="K7:K10" si="1">H7*J7</f>
        <v>0</v>
      </c>
    </row>
    <row r="8" spans="1:11" x14ac:dyDescent="0.35">
      <c r="A8" s="90"/>
      <c r="B8" s="90">
        <v>10000</v>
      </c>
      <c r="C8" s="90" t="s">
        <v>49</v>
      </c>
      <c r="D8" s="90">
        <v>270</v>
      </c>
      <c r="E8" s="93">
        <f t="shared" si="0"/>
        <v>2700000</v>
      </c>
      <c r="G8" s="90"/>
      <c r="H8" s="90">
        <v>10</v>
      </c>
      <c r="I8" s="90" t="s">
        <v>49</v>
      </c>
      <c r="J8" s="90">
        <v>0</v>
      </c>
      <c r="K8" s="93">
        <f t="shared" si="1"/>
        <v>0</v>
      </c>
    </row>
    <row r="9" spans="1:11" x14ac:dyDescent="0.35">
      <c r="A9" s="90"/>
      <c r="B9" s="90">
        <v>5000</v>
      </c>
      <c r="C9" s="90" t="s">
        <v>49</v>
      </c>
      <c r="D9" s="90">
        <v>151</v>
      </c>
      <c r="E9" s="93">
        <f t="shared" si="0"/>
        <v>755000</v>
      </c>
      <c r="G9" s="90"/>
      <c r="H9" s="90">
        <v>5</v>
      </c>
      <c r="I9" s="90" t="s">
        <v>49</v>
      </c>
      <c r="J9" s="90">
        <v>1</v>
      </c>
      <c r="K9" s="93">
        <f t="shared" si="1"/>
        <v>5</v>
      </c>
    </row>
    <row r="10" spans="1:11" x14ac:dyDescent="0.35">
      <c r="A10" s="90"/>
      <c r="B10" s="90">
        <v>2000</v>
      </c>
      <c r="C10" s="90" t="s">
        <v>49</v>
      </c>
      <c r="D10" s="90">
        <v>76</v>
      </c>
      <c r="E10" s="93">
        <f t="shared" si="0"/>
        <v>152000</v>
      </c>
      <c r="G10" s="90"/>
      <c r="H10" s="90">
        <v>1</v>
      </c>
      <c r="I10" s="90" t="s">
        <v>49</v>
      </c>
      <c r="J10" s="90"/>
      <c r="K10" s="93">
        <f t="shared" si="1"/>
        <v>0</v>
      </c>
    </row>
    <row r="11" spans="1:11" x14ac:dyDescent="0.35">
      <c r="A11" s="90"/>
      <c r="B11" s="90">
        <v>1000</v>
      </c>
      <c r="C11" s="90" t="s">
        <v>49</v>
      </c>
      <c r="D11" s="90">
        <v>3</v>
      </c>
      <c r="E11" s="93">
        <f t="shared" si="0"/>
        <v>3000</v>
      </c>
      <c r="G11" s="90"/>
      <c r="H11" s="90"/>
      <c r="I11" s="90"/>
      <c r="J11" s="90"/>
      <c r="K11" s="93"/>
    </row>
    <row r="12" spans="1:11" x14ac:dyDescent="0.35">
      <c r="A12" s="90"/>
      <c r="B12" s="90"/>
      <c r="C12" s="90"/>
      <c r="D12" s="90"/>
      <c r="E12" s="90"/>
      <c r="G12" s="90"/>
      <c r="H12" s="90"/>
      <c r="I12" s="90"/>
      <c r="J12" s="90"/>
      <c r="K12" s="90"/>
    </row>
    <row r="13" spans="1:11" x14ac:dyDescent="0.35">
      <c r="A13" s="95" t="s">
        <v>55</v>
      </c>
      <c r="B13" s="90"/>
      <c r="C13" s="90"/>
      <c r="D13" s="90"/>
      <c r="E13" s="90"/>
      <c r="G13" s="95"/>
      <c r="H13" s="90"/>
      <c r="I13" s="90"/>
      <c r="J13" s="90"/>
      <c r="K13" s="90"/>
    </row>
    <row r="14" spans="1:11" x14ac:dyDescent="0.35">
      <c r="A14" s="90"/>
      <c r="B14" s="90">
        <v>500</v>
      </c>
      <c r="C14" s="90" t="s">
        <v>49</v>
      </c>
      <c r="D14" s="90">
        <v>2</v>
      </c>
      <c r="E14" s="90">
        <f>B14*D14</f>
        <v>1000</v>
      </c>
      <c r="G14" s="90"/>
      <c r="H14" s="90"/>
      <c r="I14" s="90"/>
      <c r="J14" s="90"/>
      <c r="K14" s="90"/>
    </row>
    <row r="15" spans="1:11" x14ac:dyDescent="0.35">
      <c r="A15" s="90"/>
      <c r="B15" s="90">
        <v>200</v>
      </c>
      <c r="C15" s="90" t="s">
        <v>49</v>
      </c>
      <c r="D15" s="90">
        <v>2</v>
      </c>
      <c r="E15" s="90">
        <f t="shared" ref="E15:E17" si="2">B15*D15</f>
        <v>400</v>
      </c>
      <c r="G15" s="90"/>
      <c r="H15" s="90"/>
      <c r="I15" s="90"/>
      <c r="J15" s="90"/>
      <c r="K15" s="90"/>
    </row>
    <row r="16" spans="1:11" x14ac:dyDescent="0.35">
      <c r="A16" s="90"/>
      <c r="B16" s="90">
        <v>100</v>
      </c>
      <c r="C16" s="90" t="s">
        <v>49</v>
      </c>
      <c r="D16" s="90"/>
      <c r="E16" s="90">
        <f t="shared" si="2"/>
        <v>0</v>
      </c>
      <c r="G16" s="90"/>
      <c r="H16" s="90"/>
      <c r="I16" s="90"/>
      <c r="J16" s="90"/>
      <c r="K16" s="90"/>
    </row>
    <row r="17" spans="1:11" x14ac:dyDescent="0.35">
      <c r="A17" s="90"/>
      <c r="B17" s="90">
        <v>50</v>
      </c>
      <c r="C17" s="90" t="s">
        <v>49</v>
      </c>
      <c r="D17" s="90">
        <v>1</v>
      </c>
      <c r="E17" s="90">
        <f t="shared" si="2"/>
        <v>50</v>
      </c>
      <c r="G17" s="90"/>
      <c r="H17" s="90"/>
      <c r="I17" s="90"/>
      <c r="J17" s="90"/>
      <c r="K17" s="90"/>
    </row>
    <row r="18" spans="1:11" x14ac:dyDescent="0.35">
      <c r="A18" s="90"/>
      <c r="B18" s="90"/>
      <c r="C18" s="90"/>
      <c r="D18" s="90"/>
      <c r="E18" s="90"/>
      <c r="G18" s="90"/>
      <c r="H18" s="90"/>
      <c r="I18" s="90"/>
      <c r="J18" s="90"/>
      <c r="K18" s="90"/>
    </row>
    <row r="19" spans="1:11" x14ac:dyDescent="0.35">
      <c r="A19" s="90"/>
      <c r="B19" s="90"/>
      <c r="C19" s="90"/>
      <c r="D19" s="90"/>
      <c r="E19" s="90"/>
      <c r="G19" s="90"/>
      <c r="H19" s="90"/>
      <c r="I19" s="90"/>
      <c r="J19" s="90"/>
      <c r="K19" s="90"/>
    </row>
    <row r="20" spans="1:11" x14ac:dyDescent="0.35">
      <c r="A20" s="90"/>
      <c r="B20" s="90"/>
      <c r="C20" s="90"/>
      <c r="D20" s="90"/>
      <c r="E20" s="94">
        <f>SUM(E6:E17)</f>
        <v>8161450</v>
      </c>
      <c r="G20" s="90"/>
      <c r="H20" s="90"/>
      <c r="I20" s="90"/>
      <c r="J20" s="90"/>
      <c r="K20" s="94">
        <f>SUM(K6:K17)</f>
        <v>5</v>
      </c>
    </row>
    <row r="21" spans="1:11" x14ac:dyDescent="0.35">
      <c r="A21" s="90"/>
      <c r="B21" s="90"/>
      <c r="C21" s="90"/>
      <c r="D21" s="90"/>
      <c r="E21" s="92"/>
      <c r="G21" s="90"/>
      <c r="H21" s="90"/>
      <c r="I21" s="90"/>
      <c r="J21" s="90"/>
      <c r="K21" s="92"/>
    </row>
    <row r="22" spans="1:11" x14ac:dyDescent="0.35">
      <c r="A22" s="90" t="s">
        <v>50</v>
      </c>
      <c r="B22" s="90"/>
      <c r="C22" s="90"/>
      <c r="D22" s="90"/>
      <c r="E22" s="94">
        <f>E20</f>
        <v>8161450</v>
      </c>
      <c r="G22" s="90" t="s">
        <v>50</v>
      </c>
      <c r="H22" s="90"/>
      <c r="I22" s="90"/>
      <c r="J22" s="90"/>
      <c r="K22" s="94">
        <f>K20</f>
        <v>5</v>
      </c>
    </row>
    <row r="23" spans="1:11" x14ac:dyDescent="0.35">
      <c r="A23" s="90" t="s">
        <v>39</v>
      </c>
      <c r="B23" s="90"/>
      <c r="C23" s="90"/>
      <c r="D23" s="90"/>
      <c r="E23" s="94">
        <f>'UGX Cash Box September 24'!G120</f>
        <v>8161476</v>
      </c>
      <c r="G23" s="90" t="s">
        <v>39</v>
      </c>
      <c r="H23" s="90"/>
      <c r="I23" s="90"/>
      <c r="J23" s="90"/>
      <c r="K23" s="94">
        <f>'USD-cash box '!G5</f>
        <v>5</v>
      </c>
    </row>
    <row r="24" spans="1:11" x14ac:dyDescent="0.35">
      <c r="A24" s="90" t="s">
        <v>51</v>
      </c>
      <c r="B24" s="90"/>
      <c r="C24" s="90"/>
      <c r="D24" s="90"/>
      <c r="E24" s="93">
        <f>E22-E23</f>
        <v>-26</v>
      </c>
      <c r="G24" s="90" t="s">
        <v>51</v>
      </c>
      <c r="H24" s="90"/>
      <c r="I24" s="90"/>
      <c r="J24" s="90"/>
      <c r="K24" s="93">
        <f>K22-K23</f>
        <v>0</v>
      </c>
    </row>
    <row r="26" spans="1:11" x14ac:dyDescent="0.35">
      <c r="A26" t="s">
        <v>53</v>
      </c>
      <c r="C26" t="s">
        <v>87</v>
      </c>
      <c r="G26" t="s">
        <v>53</v>
      </c>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0"/>
  <sheetViews>
    <sheetView workbookViewId="0">
      <selection activeCell="K11" sqref="K11"/>
    </sheetView>
  </sheetViews>
  <sheetFormatPr defaultRowHeight="14.5" x14ac:dyDescent="0.35"/>
  <cols>
    <col min="1" max="1" width="14.453125" customWidth="1"/>
    <col min="2" max="2" width="14.08984375" customWidth="1"/>
    <col min="3" max="3" width="9.6328125" customWidth="1"/>
    <col min="4" max="4" width="9.08984375" customWidth="1"/>
    <col min="8" max="8" width="15.6328125" customWidth="1"/>
    <col min="9" max="9" width="12.6328125" customWidth="1"/>
    <col min="10" max="10" width="13.36328125" customWidth="1"/>
    <col min="11" max="11" width="13.6328125" customWidth="1"/>
    <col min="12" max="12" width="12.36328125" customWidth="1"/>
    <col min="13" max="13" width="12.08984375" customWidth="1"/>
    <col min="14" max="14" width="15.36328125" customWidth="1"/>
  </cols>
  <sheetData>
    <row r="1" spans="1:14" ht="15" customHeight="1" x14ac:dyDescent="0.35">
      <c r="D1" s="970" t="s">
        <v>130</v>
      </c>
      <c r="E1" s="970"/>
      <c r="F1" s="970"/>
      <c r="G1" s="970"/>
      <c r="H1" s="970"/>
      <c r="I1" s="970"/>
      <c r="J1" s="970"/>
    </row>
    <row r="2" spans="1:14" ht="15" customHeight="1" x14ac:dyDescent="0.35">
      <c r="D2" s="970"/>
      <c r="E2" s="970"/>
      <c r="F2" s="970"/>
      <c r="G2" s="970"/>
      <c r="H2" s="970"/>
      <c r="I2" s="970"/>
      <c r="J2" s="970"/>
    </row>
    <row r="4" spans="1:14" x14ac:dyDescent="0.35">
      <c r="A4" s="237"/>
      <c r="B4" s="222"/>
      <c r="C4" s="971"/>
      <c r="D4" s="971"/>
      <c r="E4" s="971"/>
      <c r="F4" s="971"/>
      <c r="G4" s="971"/>
      <c r="H4" s="971"/>
      <c r="I4" s="971"/>
      <c r="J4" s="971"/>
      <c r="K4" s="971"/>
      <c r="L4" s="971"/>
      <c r="M4" s="971"/>
      <c r="N4" s="972"/>
    </row>
    <row r="5" spans="1:14" x14ac:dyDescent="0.35">
      <c r="A5" s="238" t="s">
        <v>2</v>
      </c>
      <c r="B5" s="223"/>
      <c r="C5" s="224" t="s">
        <v>91</v>
      </c>
      <c r="D5" s="224" t="s">
        <v>92</v>
      </c>
      <c r="E5" s="224" t="s">
        <v>93</v>
      </c>
      <c r="F5" s="224" t="s">
        <v>94</v>
      </c>
      <c r="G5" s="224" t="s">
        <v>90</v>
      </c>
      <c r="H5" s="224" t="s">
        <v>95</v>
      </c>
      <c r="I5" s="224" t="s">
        <v>96</v>
      </c>
      <c r="J5" s="224" t="s">
        <v>97</v>
      </c>
      <c r="K5" s="224" t="s">
        <v>98</v>
      </c>
      <c r="L5" s="224" t="s">
        <v>99</v>
      </c>
      <c r="M5" s="224" t="s">
        <v>100</v>
      </c>
      <c r="N5" s="224" t="s">
        <v>101</v>
      </c>
    </row>
    <row r="6" spans="1:14" x14ac:dyDescent="0.35">
      <c r="A6" s="239" t="s">
        <v>41</v>
      </c>
      <c r="B6" s="225" t="s">
        <v>82</v>
      </c>
      <c r="C6" s="226"/>
      <c r="D6" s="227">
        <v>5000000</v>
      </c>
      <c r="E6" s="228"/>
      <c r="F6" s="227"/>
      <c r="G6" s="227"/>
      <c r="H6" s="227"/>
      <c r="I6" s="245"/>
      <c r="J6" s="227"/>
      <c r="K6" s="227"/>
      <c r="L6" s="227"/>
      <c r="M6" s="227"/>
      <c r="N6" s="227"/>
    </row>
    <row r="7" spans="1:14" x14ac:dyDescent="0.35">
      <c r="A7" s="240"/>
      <c r="B7" s="229" t="s">
        <v>83</v>
      </c>
      <c r="C7" s="230"/>
      <c r="D7" s="230">
        <v>715000</v>
      </c>
      <c r="E7" s="230"/>
      <c r="F7" s="230">
        <v>715000</v>
      </c>
      <c r="G7" s="230">
        <v>0</v>
      </c>
      <c r="H7" s="230">
        <v>0</v>
      </c>
      <c r="I7" s="230">
        <v>1430000</v>
      </c>
      <c r="J7" s="230">
        <v>715000</v>
      </c>
      <c r="K7" s="230">
        <v>715000</v>
      </c>
      <c r="L7" s="230"/>
      <c r="M7" s="230"/>
      <c r="N7" s="230"/>
    </row>
    <row r="8" spans="1:14" x14ac:dyDescent="0.35">
      <c r="A8" s="241"/>
      <c r="B8" s="231" t="s">
        <v>40</v>
      </c>
      <c r="C8" s="232"/>
      <c r="D8" s="233">
        <f>D6-D7</f>
        <v>4285000</v>
      </c>
      <c r="E8" s="233">
        <f>E6+D8-E7</f>
        <v>4285000</v>
      </c>
      <c r="F8" s="233">
        <f>F6+E8-F7</f>
        <v>3570000</v>
      </c>
      <c r="G8" s="233">
        <f>G6+F8-G7</f>
        <v>3570000</v>
      </c>
      <c r="H8" s="233">
        <f>H6+G8-H7</f>
        <v>3570000</v>
      </c>
      <c r="I8" s="233">
        <f>I6+H8-I7</f>
        <v>2140000</v>
      </c>
      <c r="J8" s="233">
        <f t="shared" ref="J8:M8" si="0">J6+I8-J7</f>
        <v>1425000</v>
      </c>
      <c r="K8" s="233">
        <f t="shared" si="0"/>
        <v>710000</v>
      </c>
      <c r="L8" s="233">
        <f t="shared" si="0"/>
        <v>710000</v>
      </c>
      <c r="M8" s="233">
        <f t="shared" si="0"/>
        <v>710000</v>
      </c>
      <c r="N8" s="233"/>
    </row>
    <row r="9" spans="1:14" x14ac:dyDescent="0.35">
      <c r="A9" s="238"/>
      <c r="B9" s="234" t="s">
        <v>82</v>
      </c>
      <c r="C9" s="235"/>
      <c r="D9" s="235"/>
      <c r="E9" s="236"/>
      <c r="F9" s="236"/>
      <c r="G9" s="235"/>
      <c r="H9" s="235"/>
      <c r="I9" s="236"/>
      <c r="J9" s="235"/>
      <c r="K9" s="235"/>
      <c r="L9" s="235"/>
      <c r="M9" s="235"/>
      <c r="N9" s="235"/>
    </row>
    <row r="10" spans="1:14" x14ac:dyDescent="0.35">
      <c r="A10" s="240"/>
      <c r="B10" s="229" t="s">
        <v>83</v>
      </c>
      <c r="C10" s="230"/>
      <c r="D10" s="230"/>
      <c r="E10" s="230"/>
      <c r="F10" s="230"/>
      <c r="G10" s="230"/>
      <c r="H10" s="230"/>
      <c r="I10" s="230"/>
      <c r="J10" s="230"/>
      <c r="K10" s="230"/>
      <c r="L10" s="230"/>
      <c r="M10" s="230"/>
      <c r="N10" s="230"/>
    </row>
    <row r="11" spans="1:14" x14ac:dyDescent="0.35">
      <c r="A11" s="241"/>
      <c r="B11" s="231" t="s">
        <v>40</v>
      </c>
      <c r="C11" s="233"/>
      <c r="D11" s="233"/>
      <c r="E11" s="233"/>
      <c r="F11" s="233"/>
      <c r="G11" s="233"/>
      <c r="H11" s="233"/>
      <c r="I11" s="233"/>
      <c r="J11" s="233"/>
      <c r="K11" s="233"/>
      <c r="L11" s="233"/>
      <c r="M11" s="233"/>
      <c r="N11" s="233"/>
    </row>
    <row r="12" spans="1:14" x14ac:dyDescent="0.35">
      <c r="A12" s="238"/>
      <c r="B12" s="234" t="s">
        <v>82</v>
      </c>
      <c r="C12" s="235"/>
      <c r="D12" s="235"/>
      <c r="E12" s="236"/>
      <c r="F12" s="236"/>
      <c r="G12" s="235"/>
      <c r="H12" s="235"/>
      <c r="I12" s="236"/>
      <c r="J12" s="235"/>
      <c r="K12" s="235"/>
      <c r="L12" s="235"/>
      <c r="M12" s="235"/>
      <c r="N12" s="235"/>
    </row>
    <row r="13" spans="1:14" x14ac:dyDescent="0.35">
      <c r="A13" s="240"/>
      <c r="B13" s="229" t="s">
        <v>83</v>
      </c>
      <c r="C13" s="230"/>
      <c r="D13" s="230"/>
      <c r="E13" s="230"/>
      <c r="F13" s="230"/>
      <c r="G13" s="230"/>
      <c r="H13" s="230"/>
      <c r="I13" s="230"/>
      <c r="J13" s="230"/>
      <c r="K13" s="230"/>
      <c r="L13" s="230"/>
      <c r="M13" s="230"/>
      <c r="N13" s="230"/>
    </row>
    <row r="14" spans="1:14" x14ac:dyDescent="0.35">
      <c r="A14" s="241"/>
      <c r="B14" s="231" t="s">
        <v>40</v>
      </c>
      <c r="C14" s="233"/>
      <c r="D14" s="233"/>
      <c r="E14" s="233"/>
      <c r="F14" s="233"/>
      <c r="G14" s="233"/>
      <c r="H14" s="233"/>
      <c r="I14" s="233"/>
      <c r="J14" s="233"/>
      <c r="K14" s="233"/>
      <c r="L14" s="233"/>
      <c r="M14" s="233"/>
      <c r="N14" s="233"/>
    </row>
    <row r="15" spans="1:14" x14ac:dyDescent="0.35">
      <c r="A15" s="238"/>
      <c r="B15" s="234" t="s">
        <v>82</v>
      </c>
      <c r="C15" s="235"/>
      <c r="D15" s="235"/>
      <c r="E15" s="236"/>
      <c r="F15" s="236"/>
      <c r="G15" s="235"/>
      <c r="H15" s="235"/>
      <c r="I15" s="236"/>
      <c r="J15" s="235"/>
      <c r="K15" s="235"/>
      <c r="L15" s="235"/>
      <c r="M15" s="235"/>
      <c r="N15" s="235"/>
    </row>
    <row r="16" spans="1:14" x14ac:dyDescent="0.35">
      <c r="A16" s="240"/>
      <c r="B16" s="229" t="s">
        <v>83</v>
      </c>
      <c r="C16" s="230"/>
      <c r="D16" s="230"/>
      <c r="E16" s="230"/>
      <c r="F16" s="230"/>
      <c r="G16" s="230"/>
      <c r="H16" s="230"/>
      <c r="I16" s="230"/>
      <c r="J16" s="230"/>
      <c r="K16" s="230"/>
      <c r="L16" s="230"/>
      <c r="M16" s="230"/>
      <c r="N16" s="230"/>
    </row>
    <row r="17" spans="1:14" x14ac:dyDescent="0.35">
      <c r="A17" s="241"/>
      <c r="B17" s="231" t="s">
        <v>40</v>
      </c>
      <c r="C17" s="233"/>
      <c r="D17" s="233"/>
      <c r="E17" s="233"/>
      <c r="F17" s="233"/>
      <c r="G17" s="233"/>
      <c r="H17" s="233"/>
      <c r="I17" s="233"/>
      <c r="J17" s="233"/>
      <c r="K17" s="233"/>
      <c r="L17" s="233"/>
      <c r="M17" s="233"/>
      <c r="N17" s="233"/>
    </row>
    <row r="18" spans="1:14" x14ac:dyDescent="0.35">
      <c r="A18" s="324"/>
      <c r="B18" s="324"/>
      <c r="C18" s="325"/>
      <c r="D18" s="325"/>
      <c r="E18" s="325"/>
      <c r="F18" s="325"/>
      <c r="G18" s="325"/>
      <c r="H18" s="325"/>
      <c r="I18" s="325"/>
      <c r="J18" s="325"/>
      <c r="K18" s="325"/>
      <c r="L18" s="325"/>
      <c r="M18" s="325"/>
      <c r="N18" s="325"/>
    </row>
    <row r="19" spans="1:14" x14ac:dyDescent="0.35">
      <c r="A19" s="324"/>
      <c r="B19" s="324"/>
      <c r="C19" s="325"/>
      <c r="D19" s="325"/>
      <c r="E19" s="325"/>
      <c r="F19" s="325"/>
      <c r="G19" s="325"/>
      <c r="H19" s="325"/>
      <c r="I19" s="325"/>
      <c r="J19" s="325"/>
      <c r="K19" s="325"/>
      <c r="L19" s="325"/>
      <c r="M19" s="325"/>
      <c r="N19" s="325"/>
    </row>
    <row r="20" spans="1:14" ht="15" customHeight="1" x14ac:dyDescent="0.35">
      <c r="D20" s="312" t="s">
        <v>131</v>
      </c>
      <c r="E20" s="312"/>
      <c r="F20" s="312"/>
      <c r="G20" s="312"/>
      <c r="H20" s="312"/>
      <c r="I20" s="312"/>
      <c r="J20" s="312"/>
      <c r="K20" s="313"/>
    </row>
    <row r="21" spans="1:14" ht="15" customHeight="1" x14ac:dyDescent="0.35">
      <c r="D21" s="312"/>
      <c r="E21" s="312"/>
      <c r="F21" s="312"/>
      <c r="G21" s="312"/>
      <c r="H21" s="312"/>
      <c r="I21" s="312"/>
      <c r="J21" s="312"/>
      <c r="K21" s="313"/>
    </row>
    <row r="23" spans="1:14" x14ac:dyDescent="0.35">
      <c r="A23" s="237"/>
      <c r="B23" s="222"/>
      <c r="C23" s="971"/>
      <c r="D23" s="971"/>
      <c r="E23" s="971"/>
      <c r="F23" s="971"/>
      <c r="G23" s="971"/>
      <c r="H23" s="971"/>
      <c r="I23" s="971"/>
      <c r="J23" s="971"/>
      <c r="K23" s="971"/>
      <c r="L23" s="971"/>
      <c r="M23" s="971"/>
      <c r="N23" s="972"/>
    </row>
    <row r="24" spans="1:14" x14ac:dyDescent="0.35">
      <c r="A24" s="238" t="s">
        <v>2</v>
      </c>
      <c r="B24" s="223"/>
      <c r="C24" s="224" t="s">
        <v>91</v>
      </c>
      <c r="D24" s="224" t="s">
        <v>92</v>
      </c>
      <c r="E24" s="224" t="s">
        <v>93</v>
      </c>
      <c r="F24" s="224" t="s">
        <v>94</v>
      </c>
      <c r="G24" s="224" t="s">
        <v>90</v>
      </c>
      <c r="H24" s="224" t="s">
        <v>95</v>
      </c>
      <c r="I24" s="224" t="s">
        <v>96</v>
      </c>
      <c r="J24" s="224" t="s">
        <v>97</v>
      </c>
      <c r="K24" s="224" t="s">
        <v>98</v>
      </c>
      <c r="L24" s="224" t="s">
        <v>99</v>
      </c>
      <c r="M24" s="224" t="s">
        <v>100</v>
      </c>
      <c r="N24" s="224" t="s">
        <v>101</v>
      </c>
    </row>
    <row r="25" spans="1:14" x14ac:dyDescent="0.35">
      <c r="A25" s="239"/>
      <c r="B25" s="225" t="s">
        <v>40</v>
      </c>
      <c r="C25" s="226"/>
      <c r="D25" s="227"/>
      <c r="E25" s="228"/>
      <c r="F25" s="227"/>
      <c r="G25" s="227"/>
      <c r="H25" s="227">
        <v>81000</v>
      </c>
      <c r="I25" s="245"/>
      <c r="J25" s="227"/>
      <c r="K25" s="227"/>
      <c r="L25" s="227"/>
      <c r="M25" s="227"/>
      <c r="N25" s="227"/>
    </row>
    <row r="26" spans="1:14" x14ac:dyDescent="0.35">
      <c r="A26" s="240"/>
      <c r="B26" s="229" t="s">
        <v>83</v>
      </c>
      <c r="C26" s="230"/>
      <c r="D26" s="230"/>
      <c r="E26" s="230"/>
      <c r="F26" s="230"/>
      <c r="G26" s="230"/>
      <c r="H26" s="230">
        <v>0</v>
      </c>
      <c r="I26" s="230"/>
      <c r="J26" s="230"/>
      <c r="K26" s="230"/>
      <c r="L26" s="230"/>
      <c r="M26" s="230"/>
      <c r="N26" s="230"/>
    </row>
    <row r="27" spans="1:14" x14ac:dyDescent="0.35">
      <c r="A27" s="241"/>
      <c r="B27" s="231" t="s">
        <v>106</v>
      </c>
      <c r="C27" s="232"/>
      <c r="D27" s="233"/>
      <c r="E27" s="233"/>
      <c r="F27" s="233"/>
      <c r="G27" s="233"/>
      <c r="H27" s="233">
        <f>H25-H26</f>
        <v>81000</v>
      </c>
      <c r="I27" s="233"/>
      <c r="J27" s="233"/>
      <c r="K27" s="233"/>
      <c r="L27" s="233"/>
      <c r="M27" s="233"/>
      <c r="N27" s="233"/>
    </row>
    <row r="28" spans="1:14" x14ac:dyDescent="0.35">
      <c r="A28" s="238"/>
      <c r="B28" s="234" t="s">
        <v>40</v>
      </c>
      <c r="C28" s="235"/>
      <c r="D28" s="235"/>
      <c r="E28" s="236"/>
      <c r="F28" s="236"/>
      <c r="G28" s="235"/>
      <c r="H28" s="235"/>
      <c r="I28" s="236"/>
      <c r="J28" s="235"/>
      <c r="K28" s="235"/>
      <c r="L28" s="235"/>
      <c r="M28" s="235"/>
      <c r="N28" s="235"/>
    </row>
    <row r="29" spans="1:14" x14ac:dyDescent="0.35">
      <c r="A29" s="240"/>
      <c r="B29" s="229" t="s">
        <v>83</v>
      </c>
      <c r="C29" s="230"/>
      <c r="D29" s="230"/>
      <c r="E29" s="230"/>
      <c r="F29" s="230"/>
      <c r="G29" s="230"/>
      <c r="H29" s="230"/>
      <c r="I29" s="230"/>
      <c r="J29" s="230"/>
      <c r="K29" s="230"/>
      <c r="L29" s="230"/>
      <c r="M29" s="230"/>
      <c r="N29" s="230"/>
    </row>
    <row r="30" spans="1:14" x14ac:dyDescent="0.35">
      <c r="A30" s="241"/>
      <c r="B30" s="231" t="s">
        <v>106</v>
      </c>
      <c r="C30" s="233"/>
      <c r="D30" s="233"/>
      <c r="E30" s="233"/>
      <c r="F30" s="233"/>
      <c r="G30" s="233"/>
      <c r="H30" s="233"/>
      <c r="I30" s="233"/>
      <c r="J30" s="233"/>
      <c r="K30" s="233"/>
      <c r="L30" s="233"/>
      <c r="M30" s="233"/>
      <c r="N30" s="233"/>
    </row>
    <row r="31" spans="1:14" x14ac:dyDescent="0.35">
      <c r="A31" s="239"/>
      <c r="B31" s="225" t="s">
        <v>40</v>
      </c>
      <c r="C31" s="226"/>
      <c r="D31" s="227"/>
      <c r="E31" s="228"/>
      <c r="F31" s="227"/>
      <c r="G31" s="227"/>
      <c r="H31" s="227"/>
      <c r="I31" s="245"/>
      <c r="J31" s="227"/>
      <c r="K31" s="227"/>
      <c r="L31" s="227"/>
      <c r="M31" s="227"/>
      <c r="N31" s="227"/>
    </row>
    <row r="32" spans="1:14" x14ac:dyDescent="0.35">
      <c r="A32" s="240"/>
      <c r="B32" s="229" t="s">
        <v>83</v>
      </c>
      <c r="C32" s="230"/>
      <c r="D32" s="230"/>
      <c r="E32" s="230"/>
      <c r="F32" s="230"/>
      <c r="G32" s="230"/>
      <c r="H32" s="230"/>
      <c r="I32" s="230"/>
      <c r="J32" s="230"/>
      <c r="K32" s="230"/>
      <c r="L32" s="230"/>
      <c r="M32" s="230"/>
      <c r="N32" s="230"/>
    </row>
    <row r="33" spans="1:14" x14ac:dyDescent="0.35">
      <c r="A33" s="241"/>
      <c r="B33" s="231" t="s">
        <v>106</v>
      </c>
      <c r="C33" s="232"/>
      <c r="D33" s="233"/>
      <c r="E33" s="233"/>
      <c r="F33" s="233"/>
      <c r="G33" s="233"/>
      <c r="H33" s="233"/>
      <c r="I33" s="233"/>
      <c r="J33" s="233"/>
      <c r="K33" s="233"/>
      <c r="L33" s="233"/>
      <c r="M33" s="233"/>
      <c r="N33" s="233"/>
    </row>
    <row r="34" spans="1:14" x14ac:dyDescent="0.35">
      <c r="A34" s="238"/>
      <c r="B34" s="234" t="s">
        <v>40</v>
      </c>
      <c r="C34" s="235"/>
      <c r="D34" s="235"/>
      <c r="E34" s="236"/>
      <c r="F34" s="236"/>
      <c r="G34" s="235"/>
      <c r="H34" s="235"/>
      <c r="I34" s="236"/>
      <c r="J34" s="235"/>
      <c r="K34" s="235"/>
      <c r="L34" s="235"/>
      <c r="M34" s="235"/>
      <c r="N34" s="235"/>
    </row>
    <row r="35" spans="1:14" x14ac:dyDescent="0.35">
      <c r="A35" s="240"/>
      <c r="B35" s="229" t="s">
        <v>83</v>
      </c>
      <c r="C35" s="230"/>
      <c r="D35" s="230"/>
      <c r="E35" s="230"/>
      <c r="F35" s="230"/>
      <c r="G35" s="230"/>
      <c r="H35" s="230"/>
      <c r="I35" s="230"/>
      <c r="J35" s="230"/>
      <c r="K35" s="230"/>
      <c r="L35" s="230"/>
      <c r="M35" s="230"/>
      <c r="N35" s="230"/>
    </row>
    <row r="36" spans="1:14" x14ac:dyDescent="0.35">
      <c r="A36" s="241"/>
      <c r="B36" s="231" t="s">
        <v>106</v>
      </c>
      <c r="C36" s="233"/>
      <c r="D36" s="233"/>
      <c r="E36" s="233"/>
      <c r="F36" s="233"/>
      <c r="G36" s="233"/>
      <c r="H36" s="233"/>
      <c r="I36" s="233"/>
      <c r="J36" s="233"/>
      <c r="K36" s="233"/>
      <c r="L36" s="233"/>
      <c r="M36" s="233"/>
      <c r="N36" s="233"/>
    </row>
    <row r="37" spans="1:14" x14ac:dyDescent="0.35">
      <c r="A37" s="238"/>
      <c r="B37" s="234" t="s">
        <v>40</v>
      </c>
      <c r="C37" s="235"/>
      <c r="D37" s="235"/>
      <c r="E37" s="236"/>
      <c r="F37" s="236"/>
      <c r="G37" s="235"/>
      <c r="H37" s="235"/>
      <c r="I37" s="236"/>
      <c r="J37" s="235"/>
      <c r="K37" s="235"/>
      <c r="L37" s="235"/>
      <c r="M37" s="235"/>
      <c r="N37" s="235"/>
    </row>
    <row r="38" spans="1:14" x14ac:dyDescent="0.35">
      <c r="A38" s="240"/>
      <c r="B38" s="229" t="s">
        <v>83</v>
      </c>
      <c r="C38" s="230"/>
      <c r="D38" s="230"/>
      <c r="E38" s="230"/>
      <c r="F38" s="230"/>
      <c r="G38" s="230"/>
      <c r="H38" s="230"/>
      <c r="I38" s="230"/>
      <c r="J38" s="230"/>
      <c r="K38" s="230"/>
      <c r="L38" s="230"/>
      <c r="M38" s="230"/>
      <c r="N38" s="230"/>
    </row>
    <row r="39" spans="1:14" ht="15" thickBot="1" x14ac:dyDescent="0.4">
      <c r="A39" s="241"/>
      <c r="B39" s="231" t="s">
        <v>106</v>
      </c>
      <c r="C39" s="233"/>
      <c r="D39" s="233"/>
      <c r="E39" s="233"/>
      <c r="F39" s="233"/>
      <c r="G39" s="233"/>
      <c r="H39" s="315"/>
      <c r="I39" s="233"/>
      <c r="J39" s="233"/>
      <c r="K39" s="233"/>
      <c r="L39" s="233"/>
      <c r="M39" s="233">
        <f>M37-M38</f>
        <v>0</v>
      </c>
      <c r="N39" s="233"/>
    </row>
    <row r="40" spans="1:14" ht="15" thickBot="1" x14ac:dyDescent="0.4">
      <c r="H40" s="316"/>
      <c r="I40" s="316">
        <f>I27+I30+I33+I36+I39</f>
        <v>0</v>
      </c>
      <c r="J40" s="316">
        <f>J27+J30+J33+J36+J39</f>
        <v>0</v>
      </c>
      <c r="K40" s="316">
        <f>K27+K30+K33+K36+K39</f>
        <v>0</v>
      </c>
      <c r="L40" s="316">
        <f t="shared" ref="L40" si="1">L27+L30+L33+L36+L39</f>
        <v>0</v>
      </c>
      <c r="M40" s="316">
        <f>M27+M30+M33+M36+M39</f>
        <v>0</v>
      </c>
      <c r="N40" s="316"/>
    </row>
  </sheetData>
  <mergeCells count="3">
    <mergeCell ref="D1:J2"/>
    <mergeCell ref="C4:N4"/>
    <mergeCell ref="C23:N23"/>
  </mergeCells>
  <pageMargins left="0.7" right="0.7" top="0.75" bottom="0.75" header="0.3" footer="0.3"/>
  <pageSetup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63"/>
  <sheetViews>
    <sheetView topLeftCell="D1" zoomScale="78" zoomScaleNormal="117" workbookViewId="0">
      <selection activeCell="K4" sqref="K4:K136"/>
    </sheetView>
  </sheetViews>
  <sheetFormatPr defaultColWidth="10.90625" defaultRowHeight="14.5" x14ac:dyDescent="0.35"/>
  <cols>
    <col min="1" max="1" width="13.08984375" style="15" customWidth="1"/>
    <col min="2" max="2" width="40.6328125" style="15" customWidth="1"/>
    <col min="3" max="3" width="18" style="15" customWidth="1"/>
    <col min="4" max="4" width="14.6328125" style="15" customWidth="1"/>
    <col min="5" max="6" width="18.90625" style="257" bestFit="1" customWidth="1"/>
    <col min="7" max="7" width="18.6328125" style="257" customWidth="1"/>
    <col min="8" max="8" width="12.453125" style="15" customWidth="1"/>
    <col min="9" max="9" width="18.6328125" style="15" customWidth="1"/>
    <col min="10" max="10" width="15.54296875" style="15" customWidth="1"/>
    <col min="11" max="11" width="15.453125" style="15" customWidth="1"/>
    <col min="12" max="12" width="17.6328125" style="15" customWidth="1"/>
    <col min="13" max="13" width="15" style="15" customWidth="1"/>
    <col min="14" max="14" width="29.90625" style="49" customWidth="1"/>
    <col min="15" max="15" width="41.08984375" style="15" customWidth="1"/>
    <col min="16" max="16384" width="10.90625" style="15"/>
  </cols>
  <sheetData>
    <row r="1" spans="1:14" s="62" customFormat="1" ht="18" customHeight="1" x14ac:dyDescent="0.35">
      <c r="A1" s="973" t="s">
        <v>43</v>
      </c>
      <c r="B1" s="973"/>
      <c r="C1" s="973"/>
      <c r="D1" s="973"/>
      <c r="E1" s="973"/>
      <c r="F1" s="973"/>
      <c r="G1" s="973"/>
      <c r="H1" s="973"/>
      <c r="I1" s="973"/>
      <c r="J1" s="973"/>
      <c r="K1" s="973"/>
      <c r="L1" s="973"/>
      <c r="M1" s="973"/>
      <c r="N1" s="973"/>
    </row>
    <row r="2" spans="1:14" s="62" customFormat="1" ht="18.5" x14ac:dyDescent="0.35">
      <c r="A2" s="974" t="s">
        <v>544</v>
      </c>
      <c r="B2" s="974"/>
      <c r="C2" s="974"/>
      <c r="D2" s="974"/>
      <c r="E2" s="974"/>
      <c r="F2" s="974"/>
      <c r="G2" s="974"/>
      <c r="H2" s="974"/>
      <c r="I2" s="974"/>
      <c r="J2" s="974"/>
      <c r="K2" s="974"/>
      <c r="L2" s="974"/>
      <c r="M2" s="974"/>
      <c r="N2" s="974"/>
    </row>
    <row r="3" spans="1:14" s="62" customFormat="1" ht="27.75" customHeight="1" thickBot="1" x14ac:dyDescent="0.4">
      <c r="A3" s="114" t="s">
        <v>0</v>
      </c>
      <c r="B3" s="115" t="s">
        <v>5</v>
      </c>
      <c r="C3" s="115" t="s">
        <v>10</v>
      </c>
      <c r="D3" s="116" t="s">
        <v>8</v>
      </c>
      <c r="E3" s="116" t="s">
        <v>13</v>
      </c>
      <c r="F3" s="116" t="s">
        <v>34</v>
      </c>
      <c r="G3" s="116" t="s">
        <v>40</v>
      </c>
      <c r="H3" s="116" t="s">
        <v>2</v>
      </c>
      <c r="I3" s="116" t="s">
        <v>3</v>
      </c>
      <c r="J3" s="115" t="s">
        <v>9</v>
      </c>
      <c r="K3" s="115" t="s">
        <v>1</v>
      </c>
      <c r="L3" s="115" t="s">
        <v>4</v>
      </c>
      <c r="M3" s="115" t="s">
        <v>12</v>
      </c>
      <c r="N3" s="117" t="s">
        <v>11</v>
      </c>
    </row>
    <row r="4" spans="1:14" s="11" customFormat="1" ht="18" customHeight="1" x14ac:dyDescent="0.35">
      <c r="A4" s="298">
        <v>45536</v>
      </c>
      <c r="B4" s="299" t="s">
        <v>188</v>
      </c>
      <c r="C4" s="299"/>
      <c r="D4" s="326"/>
      <c r="E4" s="327"/>
      <c r="F4" s="327"/>
      <c r="G4" s="328">
        <v>312250</v>
      </c>
      <c r="H4" s="329"/>
      <c r="I4" s="330"/>
      <c r="J4" s="683"/>
      <c r="K4" s="779" t="s">
        <v>179</v>
      </c>
      <c r="L4" s="145"/>
      <c r="M4" s="333"/>
      <c r="N4" s="334"/>
    </row>
    <row r="5" spans="1:14" s="11" customFormat="1" ht="13.5" customHeight="1" x14ac:dyDescent="0.35">
      <c r="A5" s="786">
        <v>45537</v>
      </c>
      <c r="B5" s="787" t="s">
        <v>189</v>
      </c>
      <c r="C5" s="787" t="s">
        <v>47</v>
      </c>
      <c r="D5" s="788" t="s">
        <v>14</v>
      </c>
      <c r="E5" s="789"/>
      <c r="F5" s="789">
        <v>14000</v>
      </c>
      <c r="G5" s="901">
        <f>G4-E5+F5</f>
        <v>326250</v>
      </c>
      <c r="H5" s="790" t="s">
        <v>41</v>
      </c>
      <c r="I5" s="790" t="s">
        <v>18</v>
      </c>
      <c r="J5" s="895" t="s">
        <v>190</v>
      </c>
      <c r="K5" s="779" t="s">
        <v>179</v>
      </c>
      <c r="L5" s="787" t="s">
        <v>44</v>
      </c>
      <c r="M5" s="792"/>
      <c r="N5" s="793"/>
    </row>
    <row r="6" spans="1:14" s="11" customFormat="1" ht="13.5" customHeight="1" x14ac:dyDescent="0.35">
      <c r="A6" s="132">
        <v>45537</v>
      </c>
      <c r="B6" s="284" t="s">
        <v>111</v>
      </c>
      <c r="C6" s="284" t="s">
        <v>112</v>
      </c>
      <c r="D6" s="418" t="s">
        <v>14</v>
      </c>
      <c r="E6" s="118">
        <v>7000</v>
      </c>
      <c r="F6" s="118"/>
      <c r="G6" s="256">
        <f t="shared" ref="G6:G97" si="0">G5-E6+F6</f>
        <v>319250</v>
      </c>
      <c r="H6" s="244" t="s">
        <v>41</v>
      </c>
      <c r="I6" s="244" t="s">
        <v>18</v>
      </c>
      <c r="J6" s="684" t="s">
        <v>190</v>
      </c>
      <c r="K6" s="779" t="s">
        <v>179</v>
      </c>
      <c r="L6" s="284" t="s">
        <v>44</v>
      </c>
      <c r="M6" s="118"/>
      <c r="N6" s="343" t="s">
        <v>177</v>
      </c>
    </row>
    <row r="7" spans="1:14" x14ac:dyDescent="0.35">
      <c r="A7" s="132">
        <v>45537</v>
      </c>
      <c r="B7" s="284" t="s">
        <v>111</v>
      </c>
      <c r="C7" s="284" t="s">
        <v>112</v>
      </c>
      <c r="D7" s="418" t="s">
        <v>14</v>
      </c>
      <c r="E7" s="118">
        <v>8000</v>
      </c>
      <c r="F7" s="118"/>
      <c r="G7" s="256">
        <f>G6-E7+F7</f>
        <v>311250</v>
      </c>
      <c r="H7" s="244" t="s">
        <v>41</v>
      </c>
      <c r="I7" s="120" t="s">
        <v>18</v>
      </c>
      <c r="J7" s="684" t="s">
        <v>190</v>
      </c>
      <c r="K7" s="779" t="s">
        <v>179</v>
      </c>
      <c r="L7" s="120" t="s">
        <v>44</v>
      </c>
      <c r="M7" s="118"/>
      <c r="N7" s="343" t="s">
        <v>191</v>
      </c>
    </row>
    <row r="8" spans="1:14" x14ac:dyDescent="0.35">
      <c r="A8" s="786">
        <v>45538</v>
      </c>
      <c r="B8" s="787" t="s">
        <v>189</v>
      </c>
      <c r="C8" s="787" t="s">
        <v>47</v>
      </c>
      <c r="D8" s="788" t="s">
        <v>14</v>
      </c>
      <c r="E8" s="789"/>
      <c r="F8" s="789">
        <v>50000</v>
      </c>
      <c r="G8" s="802">
        <f t="shared" ref="G8:G9" si="1">G7-E8+F8</f>
        <v>361250</v>
      </c>
      <c r="H8" s="790" t="s">
        <v>41</v>
      </c>
      <c r="I8" s="794" t="s">
        <v>18</v>
      </c>
      <c r="J8" s="895" t="s">
        <v>204</v>
      </c>
      <c r="K8" s="779" t="s">
        <v>179</v>
      </c>
      <c r="L8" s="794" t="s">
        <v>44</v>
      </c>
      <c r="M8" s="789"/>
      <c r="N8" s="793"/>
    </row>
    <row r="9" spans="1:14" ht="16.5" customHeight="1" x14ac:dyDescent="0.35">
      <c r="A9" s="132">
        <v>45538</v>
      </c>
      <c r="B9" s="284" t="s">
        <v>206</v>
      </c>
      <c r="C9" s="284" t="s">
        <v>208</v>
      </c>
      <c r="D9" s="418" t="s">
        <v>14</v>
      </c>
      <c r="E9" s="118">
        <v>6000</v>
      </c>
      <c r="F9" s="118"/>
      <c r="G9" s="256">
        <f t="shared" si="1"/>
        <v>355250</v>
      </c>
      <c r="H9" s="244" t="s">
        <v>41</v>
      </c>
      <c r="I9" s="120" t="s">
        <v>18</v>
      </c>
      <c r="J9" s="684" t="s">
        <v>588</v>
      </c>
      <c r="K9" s="779" t="s">
        <v>179</v>
      </c>
      <c r="L9" s="120" t="s">
        <v>44</v>
      </c>
      <c r="M9" s="129"/>
      <c r="N9" s="343"/>
    </row>
    <row r="10" spans="1:14" x14ac:dyDescent="0.35">
      <c r="A10" s="132">
        <v>45538</v>
      </c>
      <c r="B10" s="284" t="s">
        <v>205</v>
      </c>
      <c r="C10" s="284" t="s">
        <v>208</v>
      </c>
      <c r="D10" s="418" t="s">
        <v>14</v>
      </c>
      <c r="E10" s="129">
        <v>10000</v>
      </c>
      <c r="F10" s="118"/>
      <c r="G10" s="256">
        <f t="shared" ref="G10:G36" si="2">G9-E10+F10</f>
        <v>345250</v>
      </c>
      <c r="H10" s="244" t="s">
        <v>41</v>
      </c>
      <c r="I10" s="120" t="s">
        <v>18</v>
      </c>
      <c r="J10" s="684" t="s">
        <v>588</v>
      </c>
      <c r="K10" s="779" t="s">
        <v>179</v>
      </c>
      <c r="L10" s="120" t="s">
        <v>44</v>
      </c>
      <c r="M10" s="129"/>
      <c r="N10" s="343"/>
    </row>
    <row r="11" spans="1:14" x14ac:dyDescent="0.35">
      <c r="A11" s="132">
        <v>45538</v>
      </c>
      <c r="B11" s="284" t="s">
        <v>207</v>
      </c>
      <c r="C11" s="284" t="s">
        <v>208</v>
      </c>
      <c r="D11" s="418" t="s">
        <v>14</v>
      </c>
      <c r="E11" s="129">
        <v>6000</v>
      </c>
      <c r="F11" s="118"/>
      <c r="G11" s="256">
        <f t="shared" si="2"/>
        <v>339250</v>
      </c>
      <c r="H11" s="244" t="s">
        <v>41</v>
      </c>
      <c r="I11" s="120" t="s">
        <v>18</v>
      </c>
      <c r="J11" s="684" t="s">
        <v>588</v>
      </c>
      <c r="K11" s="779" t="s">
        <v>179</v>
      </c>
      <c r="L11" s="120" t="s">
        <v>44</v>
      </c>
      <c r="M11" s="118"/>
      <c r="N11" s="343"/>
    </row>
    <row r="12" spans="1:14" x14ac:dyDescent="0.35">
      <c r="A12" s="132">
        <v>45538</v>
      </c>
      <c r="B12" s="284" t="s">
        <v>206</v>
      </c>
      <c r="C12" s="284" t="s">
        <v>208</v>
      </c>
      <c r="D12" s="418" t="s">
        <v>14</v>
      </c>
      <c r="E12" s="129">
        <v>3000</v>
      </c>
      <c r="F12" s="118"/>
      <c r="G12" s="256">
        <f t="shared" si="2"/>
        <v>336250</v>
      </c>
      <c r="H12" s="244" t="s">
        <v>41</v>
      </c>
      <c r="I12" s="120" t="s">
        <v>18</v>
      </c>
      <c r="J12" s="684" t="s">
        <v>588</v>
      </c>
      <c r="K12" s="779" t="s">
        <v>179</v>
      </c>
      <c r="L12" s="120" t="s">
        <v>44</v>
      </c>
      <c r="M12" s="118"/>
      <c r="N12" s="343"/>
    </row>
    <row r="13" spans="1:14" ht="17.25" customHeight="1" x14ac:dyDescent="0.35">
      <c r="A13" s="132">
        <v>45538</v>
      </c>
      <c r="B13" s="284" t="s">
        <v>111</v>
      </c>
      <c r="C13" s="284" t="s">
        <v>112</v>
      </c>
      <c r="D13" s="418" t="s">
        <v>14</v>
      </c>
      <c r="E13" s="129">
        <v>10000</v>
      </c>
      <c r="F13" s="118"/>
      <c r="G13" s="256">
        <f t="shared" si="2"/>
        <v>326250</v>
      </c>
      <c r="H13" s="244" t="s">
        <v>41</v>
      </c>
      <c r="I13" s="120" t="s">
        <v>18</v>
      </c>
      <c r="J13" s="685" t="s">
        <v>209</v>
      </c>
      <c r="K13" s="779" t="s">
        <v>179</v>
      </c>
      <c r="L13" s="120" t="s">
        <v>44</v>
      </c>
      <c r="M13" s="118"/>
      <c r="N13" s="343"/>
    </row>
    <row r="14" spans="1:14" ht="17.25" customHeight="1" x14ac:dyDescent="0.35">
      <c r="A14" s="132">
        <v>45538</v>
      </c>
      <c r="B14" s="284" t="s">
        <v>111</v>
      </c>
      <c r="C14" s="284" t="s">
        <v>112</v>
      </c>
      <c r="D14" s="418" t="s">
        <v>14</v>
      </c>
      <c r="E14" s="129">
        <v>10000</v>
      </c>
      <c r="F14" s="118"/>
      <c r="G14" s="256">
        <f t="shared" si="2"/>
        <v>316250</v>
      </c>
      <c r="H14" s="244" t="s">
        <v>41</v>
      </c>
      <c r="I14" s="120" t="s">
        <v>18</v>
      </c>
      <c r="J14" s="685" t="s">
        <v>209</v>
      </c>
      <c r="K14" s="779" t="s">
        <v>179</v>
      </c>
      <c r="L14" s="120" t="s">
        <v>44</v>
      </c>
      <c r="M14" s="118"/>
      <c r="N14" s="343"/>
    </row>
    <row r="15" spans="1:14" x14ac:dyDescent="0.35">
      <c r="A15" s="132">
        <v>45538</v>
      </c>
      <c r="B15" s="284" t="s">
        <v>162</v>
      </c>
      <c r="C15" s="284" t="s">
        <v>47</v>
      </c>
      <c r="D15" s="418" t="s">
        <v>14</v>
      </c>
      <c r="E15" s="118"/>
      <c r="F15" s="118">
        <v>-5000</v>
      </c>
      <c r="G15" s="256">
        <f t="shared" si="2"/>
        <v>311250</v>
      </c>
      <c r="H15" s="244" t="s">
        <v>41</v>
      </c>
      <c r="I15" s="120" t="s">
        <v>18</v>
      </c>
      <c r="J15" s="685" t="s">
        <v>209</v>
      </c>
      <c r="K15" s="779" t="s">
        <v>179</v>
      </c>
      <c r="L15" s="120" t="s">
        <v>44</v>
      </c>
      <c r="M15" s="129"/>
      <c r="N15" s="343"/>
    </row>
    <row r="16" spans="1:14" x14ac:dyDescent="0.35">
      <c r="A16" s="786">
        <v>45539</v>
      </c>
      <c r="B16" s="787" t="s">
        <v>189</v>
      </c>
      <c r="C16" s="787" t="s">
        <v>47</v>
      </c>
      <c r="D16" s="788" t="s">
        <v>14</v>
      </c>
      <c r="E16" s="789"/>
      <c r="F16" s="789">
        <v>100000</v>
      </c>
      <c r="G16" s="802">
        <f t="shared" si="2"/>
        <v>411250</v>
      </c>
      <c r="H16" s="790" t="s">
        <v>41</v>
      </c>
      <c r="I16" s="794" t="s">
        <v>18</v>
      </c>
      <c r="J16" s="803" t="s">
        <v>229</v>
      </c>
      <c r="K16" s="779" t="s">
        <v>179</v>
      </c>
      <c r="L16" s="794" t="s">
        <v>44</v>
      </c>
      <c r="M16" s="789"/>
      <c r="N16" s="793"/>
    </row>
    <row r="17" spans="1:14" ht="15" customHeight="1" x14ac:dyDescent="0.35">
      <c r="A17" s="132">
        <v>45539</v>
      </c>
      <c r="B17" s="284" t="s">
        <v>111</v>
      </c>
      <c r="C17" s="284" t="s">
        <v>112</v>
      </c>
      <c r="D17" s="418" t="s">
        <v>14</v>
      </c>
      <c r="E17" s="338">
        <v>5000</v>
      </c>
      <c r="F17" s="338"/>
      <c r="G17" s="412">
        <f t="shared" si="2"/>
        <v>406250</v>
      </c>
      <c r="H17" s="407" t="s">
        <v>41</v>
      </c>
      <c r="I17" s="408" t="s">
        <v>18</v>
      </c>
      <c r="J17" s="685" t="s">
        <v>229</v>
      </c>
      <c r="K17" s="779" t="s">
        <v>179</v>
      </c>
      <c r="L17" s="408" t="s">
        <v>44</v>
      </c>
      <c r="M17" s="338"/>
      <c r="N17" s="396" t="s">
        <v>230</v>
      </c>
    </row>
    <row r="18" spans="1:14" ht="15" customHeight="1" x14ac:dyDescent="0.35">
      <c r="A18" s="132">
        <v>45539</v>
      </c>
      <c r="B18" s="284" t="s">
        <v>111</v>
      </c>
      <c r="C18" s="284" t="s">
        <v>112</v>
      </c>
      <c r="D18" s="418" t="s">
        <v>14</v>
      </c>
      <c r="E18" s="118">
        <v>9000</v>
      </c>
      <c r="F18" s="118"/>
      <c r="G18" s="256">
        <f t="shared" si="2"/>
        <v>397250</v>
      </c>
      <c r="H18" s="244" t="s">
        <v>41</v>
      </c>
      <c r="I18" s="120" t="s">
        <v>18</v>
      </c>
      <c r="J18" s="685" t="s">
        <v>229</v>
      </c>
      <c r="K18" s="779" t="s">
        <v>179</v>
      </c>
      <c r="L18" s="120" t="s">
        <v>44</v>
      </c>
      <c r="M18" s="118"/>
      <c r="N18" s="343" t="s">
        <v>231</v>
      </c>
    </row>
    <row r="19" spans="1:14" ht="15" customHeight="1" x14ac:dyDescent="0.35">
      <c r="A19" s="132">
        <v>45539</v>
      </c>
      <c r="B19" s="284" t="s">
        <v>111</v>
      </c>
      <c r="C19" s="284" t="s">
        <v>112</v>
      </c>
      <c r="D19" s="418" t="s">
        <v>14</v>
      </c>
      <c r="E19" s="118">
        <v>30000</v>
      </c>
      <c r="F19" s="118"/>
      <c r="G19" s="256">
        <f t="shared" si="2"/>
        <v>367250</v>
      </c>
      <c r="H19" s="244" t="s">
        <v>41</v>
      </c>
      <c r="I19" s="120" t="s">
        <v>18</v>
      </c>
      <c r="J19" s="685" t="s">
        <v>229</v>
      </c>
      <c r="K19" s="779" t="s">
        <v>179</v>
      </c>
      <c r="L19" s="120" t="s">
        <v>44</v>
      </c>
      <c r="M19" s="118"/>
      <c r="N19" s="343" t="s">
        <v>232</v>
      </c>
    </row>
    <row r="20" spans="1:14" ht="15" customHeight="1" x14ac:dyDescent="0.35">
      <c r="A20" s="132">
        <v>45539</v>
      </c>
      <c r="B20" s="284" t="s">
        <v>111</v>
      </c>
      <c r="C20" s="284" t="s">
        <v>112</v>
      </c>
      <c r="D20" s="418" t="s">
        <v>14</v>
      </c>
      <c r="E20" s="118">
        <v>30000</v>
      </c>
      <c r="F20" s="118"/>
      <c r="G20" s="256">
        <f t="shared" si="2"/>
        <v>337250</v>
      </c>
      <c r="H20" s="244" t="s">
        <v>41</v>
      </c>
      <c r="I20" s="120" t="s">
        <v>18</v>
      </c>
      <c r="J20" s="685" t="s">
        <v>229</v>
      </c>
      <c r="K20" s="779" t="s">
        <v>179</v>
      </c>
      <c r="L20" s="120" t="s">
        <v>44</v>
      </c>
      <c r="M20" s="118"/>
      <c r="N20" s="343" t="s">
        <v>233</v>
      </c>
    </row>
    <row r="21" spans="1:14" ht="15" customHeight="1" x14ac:dyDescent="0.35">
      <c r="A21" s="132">
        <v>45539</v>
      </c>
      <c r="B21" s="284" t="s">
        <v>111</v>
      </c>
      <c r="C21" s="284" t="s">
        <v>112</v>
      </c>
      <c r="D21" s="418" t="s">
        <v>14</v>
      </c>
      <c r="E21" s="118">
        <v>10000</v>
      </c>
      <c r="F21" s="118"/>
      <c r="G21" s="256">
        <f t="shared" si="2"/>
        <v>327250</v>
      </c>
      <c r="H21" s="244" t="s">
        <v>41</v>
      </c>
      <c r="I21" s="120" t="s">
        <v>18</v>
      </c>
      <c r="J21" s="685" t="s">
        <v>229</v>
      </c>
      <c r="K21" s="779" t="s">
        <v>179</v>
      </c>
      <c r="L21" s="120" t="s">
        <v>44</v>
      </c>
      <c r="M21" s="118"/>
      <c r="N21" s="343" t="s">
        <v>234</v>
      </c>
    </row>
    <row r="22" spans="1:14" ht="15" customHeight="1" x14ac:dyDescent="0.35">
      <c r="A22" s="132">
        <v>45539</v>
      </c>
      <c r="B22" s="284" t="s">
        <v>111</v>
      </c>
      <c r="C22" s="284" t="s">
        <v>112</v>
      </c>
      <c r="D22" s="418" t="s">
        <v>14</v>
      </c>
      <c r="E22" s="118">
        <v>5000</v>
      </c>
      <c r="F22" s="118"/>
      <c r="G22" s="256">
        <f t="shared" si="2"/>
        <v>322250</v>
      </c>
      <c r="H22" s="244" t="s">
        <v>41</v>
      </c>
      <c r="I22" s="120" t="s">
        <v>18</v>
      </c>
      <c r="J22" s="685" t="s">
        <v>229</v>
      </c>
      <c r="K22" s="779" t="s">
        <v>179</v>
      </c>
      <c r="L22" s="120" t="s">
        <v>44</v>
      </c>
      <c r="M22" s="118"/>
      <c r="N22" s="343" t="s">
        <v>235</v>
      </c>
    </row>
    <row r="23" spans="1:14" ht="15" customHeight="1" x14ac:dyDescent="0.35">
      <c r="A23" s="132">
        <v>45539</v>
      </c>
      <c r="B23" s="284" t="s">
        <v>207</v>
      </c>
      <c r="C23" s="284" t="s">
        <v>208</v>
      </c>
      <c r="D23" s="418" t="s">
        <v>14</v>
      </c>
      <c r="E23" s="118">
        <v>20000</v>
      </c>
      <c r="F23" s="118"/>
      <c r="G23" s="256">
        <f t="shared" si="2"/>
        <v>302250</v>
      </c>
      <c r="H23" s="244" t="s">
        <v>41</v>
      </c>
      <c r="I23" s="120" t="s">
        <v>18</v>
      </c>
      <c r="J23" s="353" t="s">
        <v>589</v>
      </c>
      <c r="K23" s="779" t="s">
        <v>179</v>
      </c>
      <c r="L23" s="120" t="s">
        <v>44</v>
      </c>
      <c r="M23" s="118"/>
      <c r="N23" s="343"/>
    </row>
    <row r="24" spans="1:14" ht="15.75" customHeight="1" x14ac:dyDescent="0.35">
      <c r="A24" s="132">
        <v>45539</v>
      </c>
      <c r="B24" s="284" t="s">
        <v>206</v>
      </c>
      <c r="C24" s="284" t="s">
        <v>208</v>
      </c>
      <c r="D24" s="418" t="s">
        <v>14</v>
      </c>
      <c r="E24" s="337">
        <v>10000</v>
      </c>
      <c r="F24" s="118"/>
      <c r="G24" s="256">
        <f t="shared" si="2"/>
        <v>292250</v>
      </c>
      <c r="H24" s="244" t="s">
        <v>41</v>
      </c>
      <c r="I24" s="120" t="s">
        <v>18</v>
      </c>
      <c r="J24" s="684" t="s">
        <v>589</v>
      </c>
      <c r="K24" s="779" t="s">
        <v>179</v>
      </c>
      <c r="L24" s="120" t="s">
        <v>44</v>
      </c>
      <c r="M24" s="118"/>
      <c r="N24" s="343"/>
    </row>
    <row r="25" spans="1:14" ht="14.25" customHeight="1" x14ac:dyDescent="0.35">
      <c r="A25" s="786">
        <v>45541</v>
      </c>
      <c r="B25" s="787" t="s">
        <v>189</v>
      </c>
      <c r="C25" s="787" t="s">
        <v>47</v>
      </c>
      <c r="D25" s="788" t="s">
        <v>14</v>
      </c>
      <c r="E25" s="789"/>
      <c r="F25" s="819">
        <v>50000</v>
      </c>
      <c r="G25" s="802">
        <f t="shared" si="2"/>
        <v>342250</v>
      </c>
      <c r="H25" s="790" t="s">
        <v>41</v>
      </c>
      <c r="I25" s="794" t="s">
        <v>18</v>
      </c>
      <c r="J25" s="895" t="s">
        <v>266</v>
      </c>
      <c r="K25" s="779" t="s">
        <v>179</v>
      </c>
      <c r="L25" s="856" t="s">
        <v>44</v>
      </c>
      <c r="M25" s="851"/>
      <c r="N25" s="795"/>
    </row>
    <row r="26" spans="1:14" ht="14.25" customHeight="1" x14ac:dyDescent="0.35">
      <c r="A26" s="132">
        <v>45541</v>
      </c>
      <c r="B26" s="284" t="s">
        <v>111</v>
      </c>
      <c r="C26" s="284" t="s">
        <v>112</v>
      </c>
      <c r="D26" s="418" t="s">
        <v>14</v>
      </c>
      <c r="E26" s="118">
        <v>15000</v>
      </c>
      <c r="F26" s="124"/>
      <c r="G26" s="256">
        <f t="shared" si="2"/>
        <v>327250</v>
      </c>
      <c r="H26" s="244" t="s">
        <v>41</v>
      </c>
      <c r="I26" s="120" t="s">
        <v>18</v>
      </c>
      <c r="J26" s="684" t="s">
        <v>266</v>
      </c>
      <c r="K26" s="779" t="s">
        <v>179</v>
      </c>
      <c r="L26" s="140" t="s">
        <v>44</v>
      </c>
      <c r="M26" s="118"/>
      <c r="N26" s="79" t="s">
        <v>262</v>
      </c>
    </row>
    <row r="27" spans="1:14" ht="14.25" customHeight="1" x14ac:dyDescent="0.35">
      <c r="A27" s="132">
        <v>45541</v>
      </c>
      <c r="B27" s="284" t="s">
        <v>111</v>
      </c>
      <c r="C27" s="284" t="s">
        <v>112</v>
      </c>
      <c r="D27" s="418" t="s">
        <v>14</v>
      </c>
      <c r="E27" s="118">
        <v>10000</v>
      </c>
      <c r="F27" s="124"/>
      <c r="G27" s="256">
        <f t="shared" si="2"/>
        <v>317250</v>
      </c>
      <c r="H27" s="244" t="s">
        <v>41</v>
      </c>
      <c r="I27" s="120" t="s">
        <v>18</v>
      </c>
      <c r="J27" s="684" t="s">
        <v>266</v>
      </c>
      <c r="K27" s="779" t="s">
        <v>179</v>
      </c>
      <c r="L27" s="140" t="s">
        <v>44</v>
      </c>
      <c r="M27" s="118"/>
      <c r="N27" s="79" t="s">
        <v>263</v>
      </c>
    </row>
    <row r="28" spans="1:14" ht="14.25" customHeight="1" x14ac:dyDescent="0.35">
      <c r="A28" s="132">
        <v>45541</v>
      </c>
      <c r="B28" s="284" t="s">
        <v>111</v>
      </c>
      <c r="C28" s="284" t="s">
        <v>112</v>
      </c>
      <c r="D28" s="418" t="s">
        <v>14</v>
      </c>
      <c r="E28" s="118">
        <v>10000</v>
      </c>
      <c r="F28" s="124"/>
      <c r="G28" s="256">
        <f t="shared" si="2"/>
        <v>307250</v>
      </c>
      <c r="H28" s="244" t="s">
        <v>41</v>
      </c>
      <c r="I28" s="120" t="s">
        <v>18</v>
      </c>
      <c r="J28" s="684" t="s">
        <v>266</v>
      </c>
      <c r="K28" s="779" t="s">
        <v>179</v>
      </c>
      <c r="L28" s="140" t="s">
        <v>44</v>
      </c>
      <c r="M28" s="118"/>
      <c r="N28" s="79" t="s">
        <v>264</v>
      </c>
    </row>
    <row r="29" spans="1:14" ht="14.25" customHeight="1" x14ac:dyDescent="0.35">
      <c r="A29" s="132">
        <v>45541</v>
      </c>
      <c r="B29" s="284" t="s">
        <v>111</v>
      </c>
      <c r="C29" s="284" t="s">
        <v>112</v>
      </c>
      <c r="D29" s="418" t="s">
        <v>14</v>
      </c>
      <c r="E29" s="118">
        <v>15000</v>
      </c>
      <c r="F29" s="124"/>
      <c r="G29" s="256">
        <f t="shared" si="2"/>
        <v>292250</v>
      </c>
      <c r="H29" s="244" t="s">
        <v>41</v>
      </c>
      <c r="I29" s="120" t="s">
        <v>18</v>
      </c>
      <c r="J29" s="684" t="s">
        <v>266</v>
      </c>
      <c r="K29" s="779" t="s">
        <v>179</v>
      </c>
      <c r="L29" s="140" t="s">
        <v>44</v>
      </c>
      <c r="M29" s="118"/>
      <c r="N29" s="79" t="s">
        <v>265</v>
      </c>
    </row>
    <row r="30" spans="1:14" ht="14.25" customHeight="1" x14ac:dyDescent="0.35">
      <c r="A30" s="786">
        <v>45544</v>
      </c>
      <c r="B30" s="787" t="s">
        <v>189</v>
      </c>
      <c r="C30" s="787" t="s">
        <v>47</v>
      </c>
      <c r="D30" s="788" t="s">
        <v>14</v>
      </c>
      <c r="E30" s="789"/>
      <c r="F30" s="819">
        <v>616000</v>
      </c>
      <c r="G30" s="802">
        <f t="shared" si="2"/>
        <v>908250</v>
      </c>
      <c r="H30" s="790" t="s">
        <v>41</v>
      </c>
      <c r="I30" s="794" t="s">
        <v>18</v>
      </c>
      <c r="J30" s="791" t="s">
        <v>278</v>
      </c>
      <c r="K30" s="779" t="s">
        <v>179</v>
      </c>
      <c r="L30" s="847" t="s">
        <v>44</v>
      </c>
      <c r="M30" s="789"/>
      <c r="N30" s="801"/>
    </row>
    <row r="31" spans="1:14" ht="14.25" customHeight="1" x14ac:dyDescent="0.35">
      <c r="A31" s="132">
        <v>45544</v>
      </c>
      <c r="B31" s="284" t="s">
        <v>279</v>
      </c>
      <c r="C31" s="284" t="s">
        <v>280</v>
      </c>
      <c r="D31" s="418" t="s">
        <v>14</v>
      </c>
      <c r="E31" s="118">
        <v>600000</v>
      </c>
      <c r="F31" s="124"/>
      <c r="G31" s="256">
        <f t="shared" si="2"/>
        <v>308250</v>
      </c>
      <c r="H31" s="384" t="s">
        <v>41</v>
      </c>
      <c r="I31" s="140" t="s">
        <v>18</v>
      </c>
      <c r="J31" s="293" t="s">
        <v>591</v>
      </c>
      <c r="K31" s="779" t="s">
        <v>179</v>
      </c>
      <c r="L31" s="140" t="s">
        <v>44</v>
      </c>
      <c r="M31" s="118"/>
      <c r="N31" s="79"/>
    </row>
    <row r="32" spans="1:14" x14ac:dyDescent="0.35">
      <c r="A32" s="132">
        <v>45544</v>
      </c>
      <c r="B32" s="284" t="s">
        <v>281</v>
      </c>
      <c r="C32" s="284" t="s">
        <v>283</v>
      </c>
      <c r="D32" s="418" t="s">
        <v>14</v>
      </c>
      <c r="E32" s="118">
        <v>1000</v>
      </c>
      <c r="F32" s="118"/>
      <c r="G32" s="256">
        <f t="shared" si="2"/>
        <v>307250</v>
      </c>
      <c r="H32" s="244" t="s">
        <v>41</v>
      </c>
      <c r="I32" s="120" t="s">
        <v>18</v>
      </c>
      <c r="J32" s="293" t="s">
        <v>278</v>
      </c>
      <c r="K32" s="779" t="s">
        <v>179</v>
      </c>
      <c r="L32" s="120" t="s">
        <v>44</v>
      </c>
      <c r="M32" s="118"/>
      <c r="N32" s="79"/>
    </row>
    <row r="33" spans="1:14" ht="16.5" customHeight="1" x14ac:dyDescent="0.35">
      <c r="A33" s="132">
        <v>45544</v>
      </c>
      <c r="B33" s="284" t="s">
        <v>282</v>
      </c>
      <c r="C33" s="284" t="s">
        <v>283</v>
      </c>
      <c r="D33" s="418" t="s">
        <v>14</v>
      </c>
      <c r="E33" s="118">
        <v>15000</v>
      </c>
      <c r="F33" s="338"/>
      <c r="G33" s="256">
        <f t="shared" si="2"/>
        <v>292250</v>
      </c>
      <c r="H33" s="244" t="s">
        <v>41</v>
      </c>
      <c r="I33" s="120" t="s">
        <v>18</v>
      </c>
      <c r="J33" s="293" t="s">
        <v>278</v>
      </c>
      <c r="K33" s="779" t="s">
        <v>179</v>
      </c>
      <c r="L33" s="120" t="s">
        <v>44</v>
      </c>
      <c r="M33" s="129"/>
      <c r="N33" s="79"/>
    </row>
    <row r="34" spans="1:14" ht="16.25" customHeight="1" x14ac:dyDescent="0.35">
      <c r="A34" s="786">
        <v>45545</v>
      </c>
      <c r="B34" s="787" t="s">
        <v>189</v>
      </c>
      <c r="C34" s="787" t="s">
        <v>47</v>
      </c>
      <c r="D34" s="788" t="s">
        <v>14</v>
      </c>
      <c r="E34" s="825"/>
      <c r="F34" s="819">
        <v>60000</v>
      </c>
      <c r="G34" s="901">
        <f t="shared" si="2"/>
        <v>352250</v>
      </c>
      <c r="H34" s="790" t="s">
        <v>41</v>
      </c>
      <c r="I34" s="794" t="s">
        <v>18</v>
      </c>
      <c r="J34" s="791" t="s">
        <v>318</v>
      </c>
      <c r="K34" s="779" t="s">
        <v>179</v>
      </c>
      <c r="L34" s="794" t="s">
        <v>44</v>
      </c>
      <c r="M34" s="825"/>
      <c r="N34" s="801"/>
    </row>
    <row r="35" spans="1:14" ht="13.5" customHeight="1" x14ac:dyDescent="0.35">
      <c r="A35" s="132">
        <v>45545</v>
      </c>
      <c r="B35" s="284" t="s">
        <v>111</v>
      </c>
      <c r="C35" s="284" t="s">
        <v>112</v>
      </c>
      <c r="D35" s="418" t="s">
        <v>14</v>
      </c>
      <c r="E35" s="129">
        <v>15000</v>
      </c>
      <c r="F35" s="124"/>
      <c r="G35" s="256">
        <f t="shared" si="2"/>
        <v>337250</v>
      </c>
      <c r="H35" s="244" t="s">
        <v>41</v>
      </c>
      <c r="I35" s="120" t="s">
        <v>18</v>
      </c>
      <c r="J35" s="293" t="s">
        <v>318</v>
      </c>
      <c r="K35" s="779" t="s">
        <v>179</v>
      </c>
      <c r="L35" s="120" t="s">
        <v>44</v>
      </c>
      <c r="M35" s="124"/>
      <c r="N35" s="79" t="s">
        <v>301</v>
      </c>
    </row>
    <row r="36" spans="1:14" ht="13.5" customHeight="1" x14ac:dyDescent="0.35">
      <c r="A36" s="132">
        <v>45545</v>
      </c>
      <c r="B36" s="284" t="s">
        <v>111</v>
      </c>
      <c r="C36" s="284" t="s">
        <v>112</v>
      </c>
      <c r="D36" s="418" t="s">
        <v>14</v>
      </c>
      <c r="E36" s="129">
        <v>12000</v>
      </c>
      <c r="F36" s="124"/>
      <c r="G36" s="256">
        <f t="shared" si="2"/>
        <v>325250</v>
      </c>
      <c r="H36" s="244" t="s">
        <v>41</v>
      </c>
      <c r="I36" s="120" t="s">
        <v>18</v>
      </c>
      <c r="J36" s="293" t="s">
        <v>318</v>
      </c>
      <c r="K36" s="779" t="s">
        <v>179</v>
      </c>
      <c r="L36" s="120" t="s">
        <v>44</v>
      </c>
      <c r="M36" s="124"/>
      <c r="N36" s="79" t="s">
        <v>263</v>
      </c>
    </row>
    <row r="37" spans="1:14" ht="13.5" customHeight="1" x14ac:dyDescent="0.35">
      <c r="A37" s="132">
        <v>45545</v>
      </c>
      <c r="B37" s="284" t="s">
        <v>111</v>
      </c>
      <c r="C37" s="284" t="s">
        <v>112</v>
      </c>
      <c r="D37" s="418" t="s">
        <v>14</v>
      </c>
      <c r="E37" s="129">
        <v>10000</v>
      </c>
      <c r="F37" s="124"/>
      <c r="G37" s="256">
        <f t="shared" si="0"/>
        <v>315250</v>
      </c>
      <c r="H37" s="244" t="s">
        <v>41</v>
      </c>
      <c r="I37" s="120" t="s">
        <v>18</v>
      </c>
      <c r="J37" s="293" t="s">
        <v>318</v>
      </c>
      <c r="K37" s="779" t="s">
        <v>179</v>
      </c>
      <c r="L37" s="120" t="s">
        <v>44</v>
      </c>
      <c r="M37" s="124"/>
      <c r="N37" s="79" t="s">
        <v>264</v>
      </c>
    </row>
    <row r="38" spans="1:14" ht="13.5" customHeight="1" x14ac:dyDescent="0.35">
      <c r="A38" s="132">
        <v>45545</v>
      </c>
      <c r="B38" s="284" t="s">
        <v>111</v>
      </c>
      <c r="C38" s="284" t="s">
        <v>112</v>
      </c>
      <c r="D38" s="418" t="s">
        <v>14</v>
      </c>
      <c r="E38" s="129">
        <v>20000</v>
      </c>
      <c r="F38" s="124"/>
      <c r="G38" s="256">
        <f t="shared" si="0"/>
        <v>295250</v>
      </c>
      <c r="H38" s="244" t="s">
        <v>41</v>
      </c>
      <c r="I38" s="120" t="s">
        <v>18</v>
      </c>
      <c r="J38" s="293" t="s">
        <v>318</v>
      </c>
      <c r="K38" s="779" t="s">
        <v>179</v>
      </c>
      <c r="L38" s="120" t="s">
        <v>44</v>
      </c>
      <c r="M38" s="124"/>
      <c r="N38" s="79" t="s">
        <v>302</v>
      </c>
    </row>
    <row r="39" spans="1:14" ht="13.5" customHeight="1" x14ac:dyDescent="0.35">
      <c r="A39" s="786">
        <v>45546</v>
      </c>
      <c r="B39" s="787" t="s">
        <v>189</v>
      </c>
      <c r="C39" s="787" t="s">
        <v>47</v>
      </c>
      <c r="D39" s="788" t="s">
        <v>14</v>
      </c>
      <c r="E39" s="825"/>
      <c r="F39" s="819">
        <v>42000</v>
      </c>
      <c r="G39" s="802">
        <f t="shared" si="0"/>
        <v>337250</v>
      </c>
      <c r="H39" s="790" t="s">
        <v>41</v>
      </c>
      <c r="I39" s="794" t="s">
        <v>18</v>
      </c>
      <c r="J39" s="803" t="s">
        <v>323</v>
      </c>
      <c r="K39" s="779" t="s">
        <v>179</v>
      </c>
      <c r="L39" s="794" t="s">
        <v>44</v>
      </c>
      <c r="M39" s="819"/>
      <c r="N39" s="801"/>
    </row>
    <row r="40" spans="1:14" ht="13.5" customHeight="1" x14ac:dyDescent="0.35">
      <c r="A40" s="132">
        <v>45546</v>
      </c>
      <c r="B40" s="284" t="s">
        <v>111</v>
      </c>
      <c r="C40" s="284" t="s">
        <v>112</v>
      </c>
      <c r="D40" s="418" t="s">
        <v>14</v>
      </c>
      <c r="E40" s="129">
        <v>1000</v>
      </c>
      <c r="F40" s="124"/>
      <c r="G40" s="256">
        <f t="shared" si="0"/>
        <v>336250</v>
      </c>
      <c r="H40" s="244" t="s">
        <v>41</v>
      </c>
      <c r="I40" s="120" t="s">
        <v>18</v>
      </c>
      <c r="J40" s="685" t="s">
        <v>323</v>
      </c>
      <c r="K40" s="779" t="s">
        <v>179</v>
      </c>
      <c r="L40" s="120" t="s">
        <v>44</v>
      </c>
      <c r="M40" s="124"/>
      <c r="N40" s="79" t="s">
        <v>315</v>
      </c>
    </row>
    <row r="41" spans="1:14" ht="13.5" customHeight="1" x14ac:dyDescent="0.35">
      <c r="A41" s="132">
        <v>45546</v>
      </c>
      <c r="B41" s="284" t="s">
        <v>314</v>
      </c>
      <c r="C41" s="284" t="s">
        <v>208</v>
      </c>
      <c r="D41" s="418" t="s">
        <v>14</v>
      </c>
      <c r="E41" s="118">
        <v>25000</v>
      </c>
      <c r="F41" s="124"/>
      <c r="G41" s="256">
        <f t="shared" si="0"/>
        <v>311250</v>
      </c>
      <c r="H41" s="244" t="s">
        <v>41</v>
      </c>
      <c r="I41" s="120" t="s">
        <v>18</v>
      </c>
      <c r="J41" s="685" t="s">
        <v>323</v>
      </c>
      <c r="K41" s="779" t="s">
        <v>179</v>
      </c>
      <c r="L41" s="120" t="s">
        <v>44</v>
      </c>
      <c r="M41" s="124"/>
      <c r="N41" s="79"/>
    </row>
    <row r="42" spans="1:14" ht="13.5" customHeight="1" x14ac:dyDescent="0.35">
      <c r="A42" s="132">
        <v>45546</v>
      </c>
      <c r="B42" s="284" t="s">
        <v>206</v>
      </c>
      <c r="C42" s="284" t="s">
        <v>208</v>
      </c>
      <c r="D42" s="418" t="s">
        <v>14</v>
      </c>
      <c r="E42" s="118">
        <v>5000</v>
      </c>
      <c r="F42" s="124"/>
      <c r="G42" s="256">
        <f t="shared" si="0"/>
        <v>306250</v>
      </c>
      <c r="H42" s="244" t="s">
        <v>41</v>
      </c>
      <c r="I42" s="120" t="s">
        <v>18</v>
      </c>
      <c r="J42" s="685" t="s">
        <v>323</v>
      </c>
      <c r="K42" s="779" t="s">
        <v>179</v>
      </c>
      <c r="L42" s="120" t="s">
        <v>44</v>
      </c>
      <c r="M42" s="124"/>
      <c r="N42" s="79"/>
    </row>
    <row r="43" spans="1:14" ht="13.5" customHeight="1" x14ac:dyDescent="0.35">
      <c r="A43" s="132">
        <v>45546</v>
      </c>
      <c r="B43" s="284" t="s">
        <v>111</v>
      </c>
      <c r="C43" s="284" t="s">
        <v>112</v>
      </c>
      <c r="D43" s="418" t="s">
        <v>14</v>
      </c>
      <c r="E43" s="118">
        <v>7000</v>
      </c>
      <c r="F43" s="124"/>
      <c r="G43" s="256">
        <f t="shared" si="0"/>
        <v>299250</v>
      </c>
      <c r="H43" s="244" t="s">
        <v>41</v>
      </c>
      <c r="I43" s="120" t="s">
        <v>18</v>
      </c>
      <c r="J43" s="685" t="s">
        <v>323</v>
      </c>
      <c r="K43" s="779" t="s">
        <v>179</v>
      </c>
      <c r="L43" s="120" t="s">
        <v>44</v>
      </c>
      <c r="M43" s="124"/>
      <c r="N43" s="79" t="s">
        <v>316</v>
      </c>
    </row>
    <row r="44" spans="1:14" ht="13.5" customHeight="1" x14ac:dyDescent="0.35">
      <c r="A44" s="132">
        <v>45546</v>
      </c>
      <c r="B44" s="284" t="s">
        <v>111</v>
      </c>
      <c r="C44" s="284" t="s">
        <v>112</v>
      </c>
      <c r="D44" s="418" t="s">
        <v>14</v>
      </c>
      <c r="E44" s="118">
        <v>7000</v>
      </c>
      <c r="F44" s="124"/>
      <c r="G44" s="256">
        <f t="shared" si="0"/>
        <v>292250</v>
      </c>
      <c r="H44" s="244" t="s">
        <v>41</v>
      </c>
      <c r="I44" s="120" t="s">
        <v>18</v>
      </c>
      <c r="J44" s="685" t="s">
        <v>323</v>
      </c>
      <c r="K44" s="779" t="s">
        <v>179</v>
      </c>
      <c r="L44" s="120" t="s">
        <v>44</v>
      </c>
      <c r="M44" s="129"/>
      <c r="N44" s="79" t="s">
        <v>317</v>
      </c>
    </row>
    <row r="45" spans="1:14" ht="13.5" customHeight="1" x14ac:dyDescent="0.35">
      <c r="A45" s="786">
        <v>45546</v>
      </c>
      <c r="B45" s="787" t="s">
        <v>189</v>
      </c>
      <c r="C45" s="787" t="s">
        <v>47</v>
      </c>
      <c r="D45" s="788" t="s">
        <v>14</v>
      </c>
      <c r="E45" s="825"/>
      <c r="F45" s="819">
        <v>450000</v>
      </c>
      <c r="G45" s="802">
        <f t="shared" si="0"/>
        <v>742250</v>
      </c>
      <c r="H45" s="790" t="s">
        <v>41</v>
      </c>
      <c r="I45" s="794" t="s">
        <v>18</v>
      </c>
      <c r="J45" s="803" t="s">
        <v>326</v>
      </c>
      <c r="K45" s="779" t="s">
        <v>179</v>
      </c>
      <c r="L45" s="794" t="s">
        <v>44</v>
      </c>
      <c r="M45" s="825"/>
      <c r="N45" s="801"/>
    </row>
    <row r="46" spans="1:14" ht="13.5" customHeight="1" x14ac:dyDescent="0.35">
      <c r="A46" s="786">
        <v>45546</v>
      </c>
      <c r="B46" s="787" t="s">
        <v>189</v>
      </c>
      <c r="C46" s="787" t="s">
        <v>47</v>
      </c>
      <c r="D46" s="788" t="s">
        <v>14</v>
      </c>
      <c r="E46" s="825"/>
      <c r="F46" s="819">
        <v>200000</v>
      </c>
      <c r="G46" s="802">
        <f t="shared" si="0"/>
        <v>942250</v>
      </c>
      <c r="H46" s="790" t="s">
        <v>41</v>
      </c>
      <c r="I46" s="794" t="s">
        <v>18</v>
      </c>
      <c r="J46" s="803" t="s">
        <v>341</v>
      </c>
      <c r="K46" s="779" t="s">
        <v>179</v>
      </c>
      <c r="L46" s="794" t="s">
        <v>44</v>
      </c>
      <c r="M46" s="825"/>
      <c r="N46" s="801"/>
    </row>
    <row r="47" spans="1:14" ht="13.5" customHeight="1" x14ac:dyDescent="0.35">
      <c r="A47" s="132">
        <v>45546</v>
      </c>
      <c r="B47" s="284" t="s">
        <v>324</v>
      </c>
      <c r="C47" s="284" t="s">
        <v>325</v>
      </c>
      <c r="D47" s="418" t="s">
        <v>78</v>
      </c>
      <c r="E47" s="129">
        <v>195000</v>
      </c>
      <c r="F47" s="124"/>
      <c r="G47" s="256">
        <f t="shared" si="0"/>
        <v>747250</v>
      </c>
      <c r="H47" s="244" t="s">
        <v>41</v>
      </c>
      <c r="I47" s="120" t="s">
        <v>18</v>
      </c>
      <c r="J47" s="685" t="s">
        <v>594</v>
      </c>
      <c r="K47" s="779" t="s">
        <v>179</v>
      </c>
      <c r="L47" s="120" t="s">
        <v>44</v>
      </c>
      <c r="M47" s="129"/>
      <c r="N47" s="79"/>
    </row>
    <row r="48" spans="1:14" ht="13.5" customHeight="1" x14ac:dyDescent="0.35">
      <c r="A48" s="132">
        <v>45546</v>
      </c>
      <c r="B48" s="284" t="s">
        <v>283</v>
      </c>
      <c r="C48" s="284" t="s">
        <v>283</v>
      </c>
      <c r="D48" s="418" t="s">
        <v>78</v>
      </c>
      <c r="E48" s="129">
        <v>5000</v>
      </c>
      <c r="F48" s="124"/>
      <c r="G48" s="256">
        <f t="shared" si="0"/>
        <v>742250</v>
      </c>
      <c r="H48" s="244" t="s">
        <v>41</v>
      </c>
      <c r="I48" s="120" t="s">
        <v>18</v>
      </c>
      <c r="J48" s="685" t="s">
        <v>594</v>
      </c>
      <c r="K48" s="779" t="s">
        <v>179</v>
      </c>
      <c r="L48" s="120" t="s">
        <v>44</v>
      </c>
      <c r="M48" s="129"/>
      <c r="N48" s="79"/>
    </row>
    <row r="49" spans="1:14" ht="13.5" customHeight="1" x14ac:dyDescent="0.35">
      <c r="A49" s="786">
        <v>45547</v>
      </c>
      <c r="B49" s="787" t="s">
        <v>189</v>
      </c>
      <c r="C49" s="787" t="s">
        <v>47</v>
      </c>
      <c r="D49" s="788" t="s">
        <v>14</v>
      </c>
      <c r="E49" s="825"/>
      <c r="F49" s="819">
        <v>42000</v>
      </c>
      <c r="G49" s="802">
        <f t="shared" si="0"/>
        <v>784250</v>
      </c>
      <c r="H49" s="790" t="s">
        <v>41</v>
      </c>
      <c r="I49" s="794" t="s">
        <v>18</v>
      </c>
      <c r="J49" s="895" t="s">
        <v>345</v>
      </c>
      <c r="K49" s="779" t="s">
        <v>179</v>
      </c>
      <c r="L49" s="794" t="s">
        <v>44</v>
      </c>
      <c r="M49" s="825"/>
      <c r="N49" s="801"/>
    </row>
    <row r="50" spans="1:14" ht="13.5" customHeight="1" x14ac:dyDescent="0.35">
      <c r="A50" s="132">
        <v>45547</v>
      </c>
      <c r="B50" s="284" t="s">
        <v>111</v>
      </c>
      <c r="C50" s="284" t="s">
        <v>112</v>
      </c>
      <c r="D50" s="418" t="s">
        <v>14</v>
      </c>
      <c r="E50" s="129">
        <v>6000</v>
      </c>
      <c r="F50" s="124"/>
      <c r="G50" s="256">
        <f t="shared" si="0"/>
        <v>778250</v>
      </c>
      <c r="H50" s="244" t="s">
        <v>41</v>
      </c>
      <c r="I50" s="120" t="s">
        <v>18</v>
      </c>
      <c r="J50" s="684" t="s">
        <v>345</v>
      </c>
      <c r="K50" s="779" t="s">
        <v>179</v>
      </c>
      <c r="L50" s="120" t="s">
        <v>44</v>
      </c>
      <c r="M50" s="129"/>
      <c r="N50" s="79" t="s">
        <v>328</v>
      </c>
    </row>
    <row r="51" spans="1:14" ht="13.5" customHeight="1" x14ac:dyDescent="0.35">
      <c r="A51" s="132">
        <v>45547</v>
      </c>
      <c r="B51" s="284" t="s">
        <v>111</v>
      </c>
      <c r="C51" s="284" t="s">
        <v>112</v>
      </c>
      <c r="D51" s="418" t="s">
        <v>14</v>
      </c>
      <c r="E51" s="129">
        <v>6000</v>
      </c>
      <c r="F51" s="124"/>
      <c r="G51" s="256">
        <f t="shared" si="0"/>
        <v>772250</v>
      </c>
      <c r="H51" s="244" t="s">
        <v>41</v>
      </c>
      <c r="I51" s="120" t="s">
        <v>18</v>
      </c>
      <c r="J51" s="684" t="s">
        <v>345</v>
      </c>
      <c r="K51" s="779" t="s">
        <v>179</v>
      </c>
      <c r="L51" s="120" t="s">
        <v>44</v>
      </c>
      <c r="M51" s="129"/>
      <c r="N51" s="79" t="s">
        <v>329</v>
      </c>
    </row>
    <row r="52" spans="1:14" ht="13.5" customHeight="1" x14ac:dyDescent="0.35">
      <c r="A52" s="132">
        <v>45547</v>
      </c>
      <c r="B52" s="133" t="s">
        <v>206</v>
      </c>
      <c r="C52" s="133" t="s">
        <v>208</v>
      </c>
      <c r="D52" s="134" t="s">
        <v>14</v>
      </c>
      <c r="E52" s="129">
        <v>6000</v>
      </c>
      <c r="F52" s="124"/>
      <c r="G52" s="256">
        <f t="shared" si="0"/>
        <v>766250</v>
      </c>
      <c r="H52" s="623" t="s">
        <v>41</v>
      </c>
      <c r="I52" s="120" t="s">
        <v>18</v>
      </c>
      <c r="J52" s="685" t="s">
        <v>599</v>
      </c>
      <c r="K52" s="779" t="s">
        <v>179</v>
      </c>
      <c r="L52" s="120" t="s">
        <v>44</v>
      </c>
      <c r="M52" s="129"/>
      <c r="N52" s="79"/>
    </row>
    <row r="53" spans="1:14" ht="13.5" customHeight="1" x14ac:dyDescent="0.35">
      <c r="A53" s="132">
        <v>45547</v>
      </c>
      <c r="B53" s="284" t="s">
        <v>207</v>
      </c>
      <c r="C53" s="284" t="s">
        <v>208</v>
      </c>
      <c r="D53" s="418" t="s">
        <v>14</v>
      </c>
      <c r="E53" s="129">
        <v>25000</v>
      </c>
      <c r="F53" s="124"/>
      <c r="G53" s="256">
        <f t="shared" si="0"/>
        <v>741250</v>
      </c>
      <c r="H53" s="244" t="s">
        <v>41</v>
      </c>
      <c r="I53" s="120" t="s">
        <v>18</v>
      </c>
      <c r="J53" s="685" t="s">
        <v>599</v>
      </c>
      <c r="K53" s="779" t="s">
        <v>179</v>
      </c>
      <c r="L53" s="120" t="s">
        <v>44</v>
      </c>
      <c r="M53" s="129"/>
      <c r="N53" s="79"/>
    </row>
    <row r="54" spans="1:14" x14ac:dyDescent="0.35">
      <c r="A54" s="132">
        <v>45547</v>
      </c>
      <c r="B54" s="284" t="s">
        <v>206</v>
      </c>
      <c r="C54" s="284" t="s">
        <v>208</v>
      </c>
      <c r="D54" s="418" t="s">
        <v>14</v>
      </c>
      <c r="E54" s="129">
        <v>10000</v>
      </c>
      <c r="F54" s="118"/>
      <c r="G54" s="256">
        <f t="shared" si="0"/>
        <v>731250</v>
      </c>
      <c r="H54" s="244" t="s">
        <v>41</v>
      </c>
      <c r="I54" s="120" t="s">
        <v>18</v>
      </c>
      <c r="J54" s="685" t="s">
        <v>599</v>
      </c>
      <c r="K54" s="779" t="s">
        <v>179</v>
      </c>
      <c r="L54" s="120" t="s">
        <v>44</v>
      </c>
      <c r="M54" s="129"/>
      <c r="N54" s="79"/>
    </row>
    <row r="55" spans="1:14" x14ac:dyDescent="0.35">
      <c r="A55" s="786">
        <v>45548</v>
      </c>
      <c r="B55" s="787" t="s">
        <v>189</v>
      </c>
      <c r="C55" s="787" t="s">
        <v>47</v>
      </c>
      <c r="D55" s="788" t="s">
        <v>14</v>
      </c>
      <c r="E55" s="825"/>
      <c r="F55" s="789">
        <v>102000</v>
      </c>
      <c r="G55" s="802">
        <f t="shared" si="0"/>
        <v>833250</v>
      </c>
      <c r="H55" s="790" t="s">
        <v>41</v>
      </c>
      <c r="I55" s="794" t="s">
        <v>18</v>
      </c>
      <c r="J55" s="803" t="s">
        <v>360</v>
      </c>
      <c r="K55" s="779" t="s">
        <v>179</v>
      </c>
      <c r="L55" s="794" t="s">
        <v>44</v>
      </c>
      <c r="M55" s="825"/>
      <c r="N55" s="801"/>
    </row>
    <row r="56" spans="1:14" x14ac:dyDescent="0.35">
      <c r="A56" s="132">
        <v>45548</v>
      </c>
      <c r="B56" s="284" t="s">
        <v>111</v>
      </c>
      <c r="C56" s="284" t="s">
        <v>112</v>
      </c>
      <c r="D56" s="418" t="s">
        <v>14</v>
      </c>
      <c r="E56" s="129">
        <v>7000</v>
      </c>
      <c r="F56" s="118"/>
      <c r="G56" s="256">
        <f t="shared" si="0"/>
        <v>826250</v>
      </c>
      <c r="H56" s="244" t="s">
        <v>41</v>
      </c>
      <c r="I56" s="120" t="s">
        <v>18</v>
      </c>
      <c r="J56" s="685" t="s">
        <v>360</v>
      </c>
      <c r="K56" s="779" t="s">
        <v>179</v>
      </c>
      <c r="L56" s="120" t="s">
        <v>44</v>
      </c>
      <c r="M56" s="129"/>
      <c r="N56" s="79" t="s">
        <v>328</v>
      </c>
    </row>
    <row r="57" spans="1:14" x14ac:dyDescent="0.35">
      <c r="A57" s="132">
        <v>45548</v>
      </c>
      <c r="B57" s="284" t="s">
        <v>111</v>
      </c>
      <c r="C57" s="284" t="s">
        <v>112</v>
      </c>
      <c r="D57" s="418" t="s">
        <v>14</v>
      </c>
      <c r="E57" s="129">
        <v>5000</v>
      </c>
      <c r="F57" s="118"/>
      <c r="G57" s="256">
        <f t="shared" si="0"/>
        <v>821250</v>
      </c>
      <c r="H57" s="244" t="s">
        <v>41</v>
      </c>
      <c r="I57" s="120" t="s">
        <v>18</v>
      </c>
      <c r="J57" s="685" t="s">
        <v>360</v>
      </c>
      <c r="K57" s="779" t="s">
        <v>179</v>
      </c>
      <c r="L57" s="120" t="s">
        <v>44</v>
      </c>
      <c r="M57" s="129"/>
      <c r="N57" s="79" t="s">
        <v>342</v>
      </c>
    </row>
    <row r="58" spans="1:14" x14ac:dyDescent="0.35">
      <c r="A58" s="132">
        <v>45548</v>
      </c>
      <c r="B58" s="284" t="s">
        <v>111</v>
      </c>
      <c r="C58" s="284" t="s">
        <v>112</v>
      </c>
      <c r="D58" s="418" t="s">
        <v>14</v>
      </c>
      <c r="E58" s="129">
        <v>35000</v>
      </c>
      <c r="F58" s="118"/>
      <c r="G58" s="256">
        <f t="shared" si="0"/>
        <v>786250</v>
      </c>
      <c r="H58" s="244" t="s">
        <v>41</v>
      </c>
      <c r="I58" s="120" t="s">
        <v>18</v>
      </c>
      <c r="J58" s="685" t="s">
        <v>360</v>
      </c>
      <c r="K58" s="779" t="s">
        <v>179</v>
      </c>
      <c r="L58" s="120" t="s">
        <v>44</v>
      </c>
      <c r="M58" s="129"/>
      <c r="N58" s="79" t="s">
        <v>343</v>
      </c>
    </row>
    <row r="59" spans="1:14" x14ac:dyDescent="0.35">
      <c r="A59" s="132">
        <v>45548</v>
      </c>
      <c r="B59" s="284" t="s">
        <v>111</v>
      </c>
      <c r="C59" s="284" t="s">
        <v>112</v>
      </c>
      <c r="D59" s="418" t="s">
        <v>14</v>
      </c>
      <c r="E59" s="129">
        <v>20000</v>
      </c>
      <c r="F59" s="118"/>
      <c r="G59" s="256">
        <f t="shared" si="0"/>
        <v>766250</v>
      </c>
      <c r="H59" s="244" t="s">
        <v>41</v>
      </c>
      <c r="I59" s="120" t="s">
        <v>18</v>
      </c>
      <c r="J59" s="685" t="s">
        <v>360</v>
      </c>
      <c r="K59" s="779" t="s">
        <v>179</v>
      </c>
      <c r="L59" s="120" t="s">
        <v>44</v>
      </c>
      <c r="M59" s="129"/>
      <c r="N59" s="79" t="s">
        <v>173</v>
      </c>
    </row>
    <row r="60" spans="1:14" x14ac:dyDescent="0.35">
      <c r="A60" s="132">
        <v>45548</v>
      </c>
      <c r="B60" s="284" t="s">
        <v>111</v>
      </c>
      <c r="C60" s="284" t="s">
        <v>112</v>
      </c>
      <c r="D60" s="418" t="s">
        <v>14</v>
      </c>
      <c r="E60" s="129">
        <v>10000</v>
      </c>
      <c r="F60" s="118"/>
      <c r="G60" s="256">
        <f t="shared" si="0"/>
        <v>756250</v>
      </c>
      <c r="H60" s="244" t="s">
        <v>41</v>
      </c>
      <c r="I60" s="120" t="s">
        <v>18</v>
      </c>
      <c r="J60" s="685" t="s">
        <v>360</v>
      </c>
      <c r="K60" s="779" t="s">
        <v>179</v>
      </c>
      <c r="L60" s="120" t="s">
        <v>44</v>
      </c>
      <c r="M60" s="129"/>
      <c r="N60" s="79" t="s">
        <v>263</v>
      </c>
    </row>
    <row r="61" spans="1:14" x14ac:dyDescent="0.35">
      <c r="A61" s="132">
        <v>45548</v>
      </c>
      <c r="B61" s="284" t="s">
        <v>111</v>
      </c>
      <c r="C61" s="284" t="s">
        <v>112</v>
      </c>
      <c r="D61" s="418" t="s">
        <v>14</v>
      </c>
      <c r="E61" s="129">
        <v>25000</v>
      </c>
      <c r="F61" s="118"/>
      <c r="G61" s="256">
        <f t="shared" si="0"/>
        <v>731250</v>
      </c>
      <c r="H61" s="244" t="s">
        <v>41</v>
      </c>
      <c r="I61" s="120" t="s">
        <v>18</v>
      </c>
      <c r="J61" s="685" t="s">
        <v>360</v>
      </c>
      <c r="K61" s="779" t="s">
        <v>179</v>
      </c>
      <c r="L61" s="120" t="s">
        <v>44</v>
      </c>
      <c r="M61" s="129"/>
      <c r="N61" s="79" t="s">
        <v>344</v>
      </c>
    </row>
    <row r="62" spans="1:14" x14ac:dyDescent="0.35">
      <c r="A62" s="786">
        <v>45548</v>
      </c>
      <c r="B62" s="787" t="s">
        <v>189</v>
      </c>
      <c r="C62" s="787" t="s">
        <v>47</v>
      </c>
      <c r="D62" s="788" t="s">
        <v>14</v>
      </c>
      <c r="E62" s="825"/>
      <c r="F62" s="789">
        <v>1600000</v>
      </c>
      <c r="G62" s="802">
        <f t="shared" si="0"/>
        <v>2331250</v>
      </c>
      <c r="H62" s="790" t="s">
        <v>41</v>
      </c>
      <c r="I62" s="794" t="s">
        <v>18</v>
      </c>
      <c r="J62" s="895" t="s">
        <v>604</v>
      </c>
      <c r="K62" s="779" t="s">
        <v>179</v>
      </c>
      <c r="L62" s="794" t="s">
        <v>44</v>
      </c>
      <c r="M62" s="825"/>
      <c r="N62" s="801"/>
    </row>
    <row r="63" spans="1:14" x14ac:dyDescent="0.35">
      <c r="A63" s="786">
        <v>45548</v>
      </c>
      <c r="B63" s="787" t="s">
        <v>189</v>
      </c>
      <c r="C63" s="787" t="s">
        <v>47</v>
      </c>
      <c r="D63" s="788" t="s">
        <v>14</v>
      </c>
      <c r="E63" s="825"/>
      <c r="F63" s="789">
        <v>300000</v>
      </c>
      <c r="G63" s="802">
        <f t="shared" si="0"/>
        <v>2631250</v>
      </c>
      <c r="H63" s="790" t="s">
        <v>41</v>
      </c>
      <c r="I63" s="794" t="s">
        <v>18</v>
      </c>
      <c r="J63" s="895" t="s">
        <v>605</v>
      </c>
      <c r="K63" s="779" t="s">
        <v>179</v>
      </c>
      <c r="L63" s="794" t="s">
        <v>44</v>
      </c>
      <c r="M63" s="825"/>
      <c r="N63" s="801"/>
    </row>
    <row r="64" spans="1:14" x14ac:dyDescent="0.35">
      <c r="A64" s="132">
        <v>45548</v>
      </c>
      <c r="B64" s="284" t="s">
        <v>346</v>
      </c>
      <c r="C64" s="284" t="s">
        <v>163</v>
      </c>
      <c r="D64" s="418" t="s">
        <v>78</v>
      </c>
      <c r="E64" s="129">
        <v>1600000</v>
      </c>
      <c r="F64" s="118"/>
      <c r="G64" s="256">
        <f t="shared" si="0"/>
        <v>1031250</v>
      </c>
      <c r="H64" s="244" t="s">
        <v>41</v>
      </c>
      <c r="I64" s="120" t="s">
        <v>18</v>
      </c>
      <c r="J64" s="293" t="s">
        <v>606</v>
      </c>
      <c r="K64" s="779" t="s">
        <v>179</v>
      </c>
      <c r="L64" s="120" t="s">
        <v>44</v>
      </c>
      <c r="M64" s="129"/>
      <c r="N64" s="79"/>
    </row>
    <row r="65" spans="1:14" x14ac:dyDescent="0.35">
      <c r="A65" s="132">
        <v>45548</v>
      </c>
      <c r="B65" s="284" t="s">
        <v>347</v>
      </c>
      <c r="C65" s="284" t="s">
        <v>348</v>
      </c>
      <c r="D65" s="418" t="s">
        <v>78</v>
      </c>
      <c r="E65" s="129">
        <v>150000</v>
      </c>
      <c r="F65" s="118"/>
      <c r="G65" s="256">
        <f t="shared" si="0"/>
        <v>881250</v>
      </c>
      <c r="H65" s="244" t="s">
        <v>41</v>
      </c>
      <c r="I65" s="120" t="s">
        <v>18</v>
      </c>
      <c r="J65" s="293" t="s">
        <v>606</v>
      </c>
      <c r="K65" s="779" t="s">
        <v>179</v>
      </c>
      <c r="L65" s="120" t="s">
        <v>44</v>
      </c>
      <c r="M65" s="129"/>
      <c r="N65" s="79"/>
    </row>
    <row r="66" spans="1:14" x14ac:dyDescent="0.35">
      <c r="A66" s="132">
        <v>45548</v>
      </c>
      <c r="B66" s="284" t="s">
        <v>162</v>
      </c>
      <c r="C66" s="284" t="s">
        <v>47</v>
      </c>
      <c r="D66" s="418" t="s">
        <v>14</v>
      </c>
      <c r="E66" s="129"/>
      <c r="F66" s="118">
        <v>-150000</v>
      </c>
      <c r="G66" s="256">
        <f t="shared" si="0"/>
        <v>731250</v>
      </c>
      <c r="H66" s="244" t="s">
        <v>41</v>
      </c>
      <c r="I66" s="120" t="s">
        <v>18</v>
      </c>
      <c r="J66" s="685" t="s">
        <v>607</v>
      </c>
      <c r="K66" s="779" t="s">
        <v>179</v>
      </c>
      <c r="L66" s="120" t="s">
        <v>44</v>
      </c>
      <c r="M66" s="129"/>
      <c r="N66" s="79"/>
    </row>
    <row r="67" spans="1:14" x14ac:dyDescent="0.35">
      <c r="A67" s="786">
        <v>45549</v>
      </c>
      <c r="B67" s="787" t="s">
        <v>189</v>
      </c>
      <c r="C67" s="787" t="s">
        <v>47</v>
      </c>
      <c r="D67" s="788" t="s">
        <v>14</v>
      </c>
      <c r="E67" s="825"/>
      <c r="F67" s="789">
        <v>60000</v>
      </c>
      <c r="G67" s="802">
        <f t="shared" si="0"/>
        <v>791250</v>
      </c>
      <c r="H67" s="790" t="s">
        <v>41</v>
      </c>
      <c r="I67" s="794" t="s">
        <v>18</v>
      </c>
      <c r="J67" s="803" t="s">
        <v>619</v>
      </c>
      <c r="K67" s="779" t="s">
        <v>179</v>
      </c>
      <c r="L67" s="794" t="s">
        <v>44</v>
      </c>
      <c r="M67" s="825"/>
      <c r="N67" s="801"/>
    </row>
    <row r="68" spans="1:14" x14ac:dyDescent="0.35">
      <c r="A68" s="132">
        <v>45549</v>
      </c>
      <c r="B68" s="284" t="s">
        <v>352</v>
      </c>
      <c r="C68" s="284" t="s">
        <v>325</v>
      </c>
      <c r="D68" s="418" t="s">
        <v>78</v>
      </c>
      <c r="E68" s="129">
        <v>60000</v>
      </c>
      <c r="F68" s="118"/>
      <c r="G68" s="256">
        <f t="shared" si="0"/>
        <v>731250</v>
      </c>
      <c r="H68" s="244" t="s">
        <v>41</v>
      </c>
      <c r="I68" s="120" t="s">
        <v>18</v>
      </c>
      <c r="J68" s="127" t="s">
        <v>620</v>
      </c>
      <c r="K68" s="779" t="s">
        <v>179</v>
      </c>
      <c r="L68" s="120" t="s">
        <v>44</v>
      </c>
      <c r="M68" s="129"/>
      <c r="N68" s="79"/>
    </row>
    <row r="69" spans="1:14" x14ac:dyDescent="0.35">
      <c r="A69" s="132">
        <v>45549</v>
      </c>
      <c r="B69" s="284" t="s">
        <v>388</v>
      </c>
      <c r="C69" s="284" t="s">
        <v>348</v>
      </c>
      <c r="D69" s="418" t="s">
        <v>78</v>
      </c>
      <c r="E69" s="129">
        <v>20000</v>
      </c>
      <c r="F69" s="118"/>
      <c r="G69" s="256">
        <f t="shared" si="0"/>
        <v>711250</v>
      </c>
      <c r="H69" s="244" t="s">
        <v>41</v>
      </c>
      <c r="I69" s="120" t="s">
        <v>18</v>
      </c>
      <c r="J69" s="831" t="s">
        <v>621</v>
      </c>
      <c r="K69" s="779" t="s">
        <v>179</v>
      </c>
      <c r="L69" s="120" t="s">
        <v>44</v>
      </c>
      <c r="M69" s="129"/>
      <c r="N69" s="79"/>
    </row>
    <row r="70" spans="1:14" x14ac:dyDescent="0.35">
      <c r="A70" s="344">
        <v>45549</v>
      </c>
      <c r="B70" s="345" t="s">
        <v>189</v>
      </c>
      <c r="C70" s="345" t="s">
        <v>47</v>
      </c>
      <c r="D70" s="346" t="s">
        <v>14</v>
      </c>
      <c r="E70" s="382"/>
      <c r="F70" s="347">
        <v>93500</v>
      </c>
      <c r="G70" s="808">
        <f t="shared" si="0"/>
        <v>804750</v>
      </c>
      <c r="H70" s="348" t="s">
        <v>41</v>
      </c>
      <c r="I70" s="349" t="s">
        <v>18</v>
      </c>
      <c r="J70" s="902" t="s">
        <v>623</v>
      </c>
      <c r="K70" s="779" t="s">
        <v>179</v>
      </c>
      <c r="L70" s="349" t="s">
        <v>44</v>
      </c>
      <c r="M70" s="382"/>
      <c r="N70" s="381"/>
    </row>
    <row r="71" spans="1:14" x14ac:dyDescent="0.35">
      <c r="A71" s="132">
        <v>45549</v>
      </c>
      <c r="B71" s="284" t="s">
        <v>283</v>
      </c>
      <c r="C71" s="284" t="s">
        <v>283</v>
      </c>
      <c r="D71" s="418" t="s">
        <v>78</v>
      </c>
      <c r="E71" s="129">
        <v>3300</v>
      </c>
      <c r="F71" s="118"/>
      <c r="G71" s="256">
        <f t="shared" si="0"/>
        <v>801450</v>
      </c>
      <c r="H71" s="244" t="s">
        <v>41</v>
      </c>
      <c r="I71" s="120" t="s">
        <v>18</v>
      </c>
      <c r="J71" s="831" t="s">
        <v>622</v>
      </c>
      <c r="K71" s="779" t="s">
        <v>179</v>
      </c>
      <c r="L71" s="120" t="s">
        <v>44</v>
      </c>
      <c r="M71" s="129"/>
      <c r="N71" s="79"/>
    </row>
    <row r="72" spans="1:14" x14ac:dyDescent="0.35">
      <c r="A72" s="132">
        <v>45549</v>
      </c>
      <c r="B72" s="284" t="s">
        <v>389</v>
      </c>
      <c r="C72" s="284" t="s">
        <v>325</v>
      </c>
      <c r="D72" s="418" t="s">
        <v>78</v>
      </c>
      <c r="E72" s="129">
        <v>90200</v>
      </c>
      <c r="F72" s="118"/>
      <c r="G72" s="256">
        <f t="shared" si="0"/>
        <v>711250</v>
      </c>
      <c r="H72" s="244" t="s">
        <v>41</v>
      </c>
      <c r="I72" s="120" t="s">
        <v>18</v>
      </c>
      <c r="J72" s="831" t="s">
        <v>622</v>
      </c>
      <c r="K72" s="779" t="s">
        <v>179</v>
      </c>
      <c r="L72" s="120" t="s">
        <v>44</v>
      </c>
      <c r="M72" s="129"/>
      <c r="N72" s="79"/>
    </row>
    <row r="73" spans="1:14" x14ac:dyDescent="0.35">
      <c r="A73" s="344">
        <v>45551</v>
      </c>
      <c r="B73" s="345" t="s">
        <v>189</v>
      </c>
      <c r="C73" s="345" t="s">
        <v>47</v>
      </c>
      <c r="D73" s="346" t="s">
        <v>14</v>
      </c>
      <c r="E73" s="382"/>
      <c r="F73" s="347">
        <v>22000</v>
      </c>
      <c r="G73" s="808">
        <f t="shared" si="0"/>
        <v>733250</v>
      </c>
      <c r="H73" s="348" t="s">
        <v>41</v>
      </c>
      <c r="I73" s="349" t="s">
        <v>18</v>
      </c>
      <c r="J73" s="700" t="s">
        <v>624</v>
      </c>
      <c r="K73" s="779" t="s">
        <v>179</v>
      </c>
      <c r="L73" s="349" t="s">
        <v>44</v>
      </c>
      <c r="M73" s="382"/>
      <c r="N73" s="381"/>
    </row>
    <row r="74" spans="1:14" x14ac:dyDescent="0.35">
      <c r="A74" s="132">
        <v>45551</v>
      </c>
      <c r="B74" s="284" t="s">
        <v>111</v>
      </c>
      <c r="C74" s="284" t="s">
        <v>112</v>
      </c>
      <c r="D74" s="418" t="s">
        <v>14</v>
      </c>
      <c r="E74" s="129">
        <v>10000</v>
      </c>
      <c r="F74" s="118"/>
      <c r="G74" s="256">
        <f t="shared" si="0"/>
        <v>723250</v>
      </c>
      <c r="H74" s="244" t="s">
        <v>41</v>
      </c>
      <c r="I74" s="120" t="s">
        <v>18</v>
      </c>
      <c r="J74" s="685" t="s">
        <v>368</v>
      </c>
      <c r="K74" s="779" t="s">
        <v>179</v>
      </c>
      <c r="L74" s="120" t="s">
        <v>44</v>
      </c>
      <c r="M74" s="129"/>
      <c r="N74" s="79" t="s">
        <v>361</v>
      </c>
    </row>
    <row r="75" spans="1:14" x14ac:dyDescent="0.35">
      <c r="A75" s="132">
        <v>45551</v>
      </c>
      <c r="B75" s="284" t="s">
        <v>111</v>
      </c>
      <c r="C75" s="284" t="s">
        <v>112</v>
      </c>
      <c r="D75" s="418" t="s">
        <v>14</v>
      </c>
      <c r="E75" s="129">
        <v>6000</v>
      </c>
      <c r="F75" s="118"/>
      <c r="G75" s="256">
        <f t="shared" si="0"/>
        <v>717250</v>
      </c>
      <c r="H75" s="244" t="s">
        <v>41</v>
      </c>
      <c r="I75" s="120" t="s">
        <v>18</v>
      </c>
      <c r="J75" s="685" t="s">
        <v>368</v>
      </c>
      <c r="K75" s="779" t="s">
        <v>179</v>
      </c>
      <c r="L75" s="120" t="s">
        <v>44</v>
      </c>
      <c r="M75" s="129"/>
      <c r="N75" s="79" t="s">
        <v>362</v>
      </c>
    </row>
    <row r="76" spans="1:14" x14ac:dyDescent="0.35">
      <c r="A76" s="132">
        <v>45551</v>
      </c>
      <c r="B76" s="284" t="s">
        <v>111</v>
      </c>
      <c r="C76" s="284" t="s">
        <v>112</v>
      </c>
      <c r="D76" s="418" t="s">
        <v>14</v>
      </c>
      <c r="E76" s="129">
        <v>7000</v>
      </c>
      <c r="F76" s="118"/>
      <c r="G76" s="256">
        <f t="shared" ref="G76:G89" si="3">G75-E76+F76</f>
        <v>710250</v>
      </c>
      <c r="H76" s="244" t="s">
        <v>41</v>
      </c>
      <c r="I76" s="120" t="s">
        <v>18</v>
      </c>
      <c r="J76" s="685" t="s">
        <v>368</v>
      </c>
      <c r="K76" s="779" t="s">
        <v>179</v>
      </c>
      <c r="L76" s="120" t="s">
        <v>44</v>
      </c>
      <c r="M76" s="129"/>
      <c r="N76" s="79" t="s">
        <v>317</v>
      </c>
    </row>
    <row r="77" spans="1:14" x14ac:dyDescent="0.35">
      <c r="A77" s="786">
        <v>45552</v>
      </c>
      <c r="B77" s="787" t="s">
        <v>189</v>
      </c>
      <c r="C77" s="787" t="s">
        <v>47</v>
      </c>
      <c r="D77" s="788" t="s">
        <v>14</v>
      </c>
      <c r="E77" s="825"/>
      <c r="F77" s="789">
        <v>200000</v>
      </c>
      <c r="G77" s="802">
        <f t="shared" si="3"/>
        <v>910250</v>
      </c>
      <c r="H77" s="790" t="s">
        <v>41</v>
      </c>
      <c r="I77" s="794" t="s">
        <v>18</v>
      </c>
      <c r="J77" s="803" t="s">
        <v>381</v>
      </c>
      <c r="K77" s="779" t="s">
        <v>179</v>
      </c>
      <c r="L77" s="794" t="s">
        <v>44</v>
      </c>
      <c r="M77" s="825"/>
      <c r="N77" s="801"/>
    </row>
    <row r="78" spans="1:14" x14ac:dyDescent="0.35">
      <c r="A78" s="786">
        <v>45552</v>
      </c>
      <c r="B78" s="787" t="s">
        <v>189</v>
      </c>
      <c r="C78" s="787" t="s">
        <v>47</v>
      </c>
      <c r="D78" s="788" t="s">
        <v>14</v>
      </c>
      <c r="E78" s="825"/>
      <c r="F78" s="789">
        <v>50000</v>
      </c>
      <c r="G78" s="802">
        <f t="shared" si="3"/>
        <v>960250</v>
      </c>
      <c r="H78" s="790" t="s">
        <v>41</v>
      </c>
      <c r="I78" s="794" t="s">
        <v>18</v>
      </c>
      <c r="J78" s="803" t="s">
        <v>399</v>
      </c>
      <c r="K78" s="779" t="s">
        <v>179</v>
      </c>
      <c r="L78" s="794" t="s">
        <v>44</v>
      </c>
      <c r="M78" s="825"/>
      <c r="N78" s="801"/>
    </row>
    <row r="79" spans="1:14" x14ac:dyDescent="0.35">
      <c r="A79" s="132">
        <v>45552</v>
      </c>
      <c r="B79" s="284" t="s">
        <v>111</v>
      </c>
      <c r="C79" s="284" t="s">
        <v>112</v>
      </c>
      <c r="D79" s="418" t="s">
        <v>14</v>
      </c>
      <c r="E79" s="129">
        <v>7000</v>
      </c>
      <c r="F79" s="118"/>
      <c r="G79" s="256">
        <f t="shared" si="3"/>
        <v>953250</v>
      </c>
      <c r="H79" s="244" t="s">
        <v>41</v>
      </c>
      <c r="I79" s="120" t="s">
        <v>18</v>
      </c>
      <c r="J79" s="685" t="s">
        <v>642</v>
      </c>
      <c r="K79" s="779" t="s">
        <v>179</v>
      </c>
      <c r="L79" s="120" t="s">
        <v>44</v>
      </c>
      <c r="M79" s="129"/>
      <c r="N79" s="79" t="s">
        <v>328</v>
      </c>
    </row>
    <row r="80" spans="1:14" x14ac:dyDescent="0.35">
      <c r="A80" s="132">
        <v>45552</v>
      </c>
      <c r="B80" s="284" t="s">
        <v>111</v>
      </c>
      <c r="C80" s="284" t="s">
        <v>112</v>
      </c>
      <c r="D80" s="418" t="s">
        <v>14</v>
      </c>
      <c r="E80" s="129">
        <v>7000</v>
      </c>
      <c r="F80" s="118"/>
      <c r="G80" s="256">
        <f t="shared" si="3"/>
        <v>946250</v>
      </c>
      <c r="H80" s="244" t="s">
        <v>41</v>
      </c>
      <c r="I80" s="120" t="s">
        <v>18</v>
      </c>
      <c r="J80" s="685" t="s">
        <v>642</v>
      </c>
      <c r="K80" s="779" t="s">
        <v>179</v>
      </c>
      <c r="L80" s="120" t="s">
        <v>44</v>
      </c>
      <c r="M80" s="129"/>
      <c r="N80" s="79" t="s">
        <v>317</v>
      </c>
    </row>
    <row r="81" spans="1:14" x14ac:dyDescent="0.35">
      <c r="A81" s="132">
        <v>45552</v>
      </c>
      <c r="B81" s="284" t="s">
        <v>162</v>
      </c>
      <c r="C81" s="284" t="s">
        <v>47</v>
      </c>
      <c r="D81" s="418" t="s">
        <v>14</v>
      </c>
      <c r="E81" s="129"/>
      <c r="F81" s="118">
        <v>-36000</v>
      </c>
      <c r="G81" s="256">
        <f t="shared" si="3"/>
        <v>910250</v>
      </c>
      <c r="H81" s="244" t="s">
        <v>41</v>
      </c>
      <c r="I81" s="120" t="s">
        <v>18</v>
      </c>
      <c r="J81" s="685" t="s">
        <v>642</v>
      </c>
      <c r="K81" s="779" t="s">
        <v>179</v>
      </c>
      <c r="L81" s="120" t="s">
        <v>44</v>
      </c>
      <c r="M81" s="129"/>
      <c r="N81" s="79"/>
    </row>
    <row r="82" spans="1:14" x14ac:dyDescent="0.35">
      <c r="A82" s="344">
        <v>45554</v>
      </c>
      <c r="B82" s="345" t="s">
        <v>189</v>
      </c>
      <c r="C82" s="345" t="s">
        <v>47</v>
      </c>
      <c r="D82" s="346" t="s">
        <v>14</v>
      </c>
      <c r="E82" s="382"/>
      <c r="F82" s="347">
        <v>170000</v>
      </c>
      <c r="G82" s="808">
        <f t="shared" si="3"/>
        <v>1080250</v>
      </c>
      <c r="H82" s="348" t="s">
        <v>41</v>
      </c>
      <c r="I82" s="349" t="s">
        <v>18</v>
      </c>
      <c r="J82" s="700" t="s">
        <v>409</v>
      </c>
      <c r="K82" s="779" t="s">
        <v>179</v>
      </c>
      <c r="L82" s="349" t="s">
        <v>44</v>
      </c>
      <c r="M82" s="382"/>
      <c r="N82" s="381"/>
    </row>
    <row r="83" spans="1:14" x14ac:dyDescent="0.35">
      <c r="A83" s="132">
        <v>45554</v>
      </c>
      <c r="B83" s="133" t="s">
        <v>432</v>
      </c>
      <c r="C83" s="133" t="s">
        <v>112</v>
      </c>
      <c r="D83" s="134" t="s">
        <v>14</v>
      </c>
      <c r="E83" s="129">
        <v>200000</v>
      </c>
      <c r="F83" s="118"/>
      <c r="G83" s="256">
        <f t="shared" si="3"/>
        <v>880250</v>
      </c>
      <c r="H83" s="244" t="s">
        <v>41</v>
      </c>
      <c r="I83" s="120" t="s">
        <v>18</v>
      </c>
      <c r="J83" s="127" t="s">
        <v>650</v>
      </c>
      <c r="K83" s="779" t="s">
        <v>179</v>
      </c>
      <c r="L83" s="120" t="s">
        <v>44</v>
      </c>
      <c r="M83" s="129"/>
      <c r="N83" s="79"/>
    </row>
    <row r="84" spans="1:14" x14ac:dyDescent="0.35">
      <c r="A84" s="132">
        <v>45554</v>
      </c>
      <c r="B84" s="284" t="s">
        <v>319</v>
      </c>
      <c r="C84" s="284" t="s">
        <v>348</v>
      </c>
      <c r="D84" s="418" t="s">
        <v>78</v>
      </c>
      <c r="E84" s="129">
        <v>255000</v>
      </c>
      <c r="F84" s="118"/>
      <c r="G84" s="256">
        <f t="shared" si="3"/>
        <v>625250</v>
      </c>
      <c r="H84" s="244" t="s">
        <v>41</v>
      </c>
      <c r="I84" s="120" t="s">
        <v>18</v>
      </c>
      <c r="J84" s="127" t="s">
        <v>651</v>
      </c>
      <c r="K84" s="779" t="s">
        <v>179</v>
      </c>
      <c r="L84" s="120" t="s">
        <v>44</v>
      </c>
      <c r="M84" s="129"/>
      <c r="N84" s="79"/>
    </row>
    <row r="85" spans="1:14" ht="16.5" customHeight="1" x14ac:dyDescent="0.35">
      <c r="A85" s="132">
        <v>45554</v>
      </c>
      <c r="B85" s="284" t="s">
        <v>320</v>
      </c>
      <c r="C85" s="284" t="s">
        <v>283</v>
      </c>
      <c r="D85" s="418" t="s">
        <v>78</v>
      </c>
      <c r="E85" s="118">
        <v>1000</v>
      </c>
      <c r="F85" s="118"/>
      <c r="G85" s="256">
        <f t="shared" si="3"/>
        <v>624250</v>
      </c>
      <c r="H85" s="244" t="s">
        <v>41</v>
      </c>
      <c r="I85" s="120" t="s">
        <v>18</v>
      </c>
      <c r="J85" s="127" t="s">
        <v>651</v>
      </c>
      <c r="K85" s="779" t="s">
        <v>179</v>
      </c>
      <c r="L85" s="120" t="s">
        <v>44</v>
      </c>
      <c r="M85" s="129"/>
      <c r="N85" s="79"/>
    </row>
    <row r="86" spans="1:14" x14ac:dyDescent="0.35">
      <c r="A86" s="132">
        <v>45555</v>
      </c>
      <c r="B86" s="284" t="s">
        <v>321</v>
      </c>
      <c r="C86" s="284" t="s">
        <v>348</v>
      </c>
      <c r="D86" s="418" t="s">
        <v>78</v>
      </c>
      <c r="E86" s="129">
        <v>60000</v>
      </c>
      <c r="F86" s="118"/>
      <c r="G86" s="256">
        <f t="shared" si="3"/>
        <v>564250</v>
      </c>
      <c r="H86" s="244" t="s">
        <v>41</v>
      </c>
      <c r="I86" s="120" t="s">
        <v>18</v>
      </c>
      <c r="J86" s="293" t="s">
        <v>671</v>
      </c>
      <c r="K86" s="779" t="s">
        <v>179</v>
      </c>
      <c r="L86" s="120" t="s">
        <v>44</v>
      </c>
      <c r="M86" s="129"/>
      <c r="N86" s="79"/>
    </row>
    <row r="87" spans="1:14" x14ac:dyDescent="0.35">
      <c r="A87" s="132">
        <v>45555</v>
      </c>
      <c r="B87" s="284" t="s">
        <v>322</v>
      </c>
      <c r="C87" s="284" t="s">
        <v>283</v>
      </c>
      <c r="D87" s="418" t="s">
        <v>78</v>
      </c>
      <c r="E87" s="129">
        <v>1000</v>
      </c>
      <c r="F87" s="118"/>
      <c r="G87" s="256">
        <f t="shared" si="3"/>
        <v>563250</v>
      </c>
      <c r="H87" s="244" t="s">
        <v>41</v>
      </c>
      <c r="I87" s="120" t="s">
        <v>18</v>
      </c>
      <c r="J87" s="293" t="s">
        <v>671</v>
      </c>
      <c r="K87" s="779" t="s">
        <v>179</v>
      </c>
      <c r="L87" s="120" t="s">
        <v>44</v>
      </c>
      <c r="M87" s="129"/>
      <c r="N87" s="79"/>
    </row>
    <row r="88" spans="1:14" x14ac:dyDescent="0.35">
      <c r="A88" s="132">
        <v>45555</v>
      </c>
      <c r="B88" s="284" t="s">
        <v>398</v>
      </c>
      <c r="C88" s="284" t="s">
        <v>348</v>
      </c>
      <c r="D88" s="418" t="s">
        <v>78</v>
      </c>
      <c r="E88" s="129">
        <v>150000</v>
      </c>
      <c r="F88" s="118"/>
      <c r="G88" s="256">
        <f t="shared" si="3"/>
        <v>413250</v>
      </c>
      <c r="H88" s="244" t="s">
        <v>41</v>
      </c>
      <c r="I88" s="120" t="s">
        <v>18</v>
      </c>
      <c r="J88" s="293" t="s">
        <v>672</v>
      </c>
      <c r="K88" s="779" t="s">
        <v>179</v>
      </c>
      <c r="L88" s="120" t="s">
        <v>44</v>
      </c>
      <c r="M88" s="129"/>
      <c r="N88" s="79"/>
    </row>
    <row r="89" spans="1:14" x14ac:dyDescent="0.35">
      <c r="A89" s="132">
        <v>45555</v>
      </c>
      <c r="B89" s="284" t="s">
        <v>322</v>
      </c>
      <c r="C89" s="284" t="s">
        <v>283</v>
      </c>
      <c r="D89" s="418" t="s">
        <v>78</v>
      </c>
      <c r="E89" s="129">
        <v>1000</v>
      </c>
      <c r="F89" s="118"/>
      <c r="G89" s="256">
        <f t="shared" si="3"/>
        <v>412250</v>
      </c>
      <c r="H89" s="244" t="s">
        <v>41</v>
      </c>
      <c r="I89" s="120" t="s">
        <v>18</v>
      </c>
      <c r="J89" s="293" t="s">
        <v>672</v>
      </c>
      <c r="K89" s="779" t="s">
        <v>179</v>
      </c>
      <c r="L89" s="120" t="s">
        <v>44</v>
      </c>
      <c r="M89" s="129"/>
      <c r="N89" s="79"/>
    </row>
    <row r="90" spans="1:14" x14ac:dyDescent="0.35">
      <c r="A90" s="132">
        <v>45555</v>
      </c>
      <c r="B90" s="284" t="s">
        <v>382</v>
      </c>
      <c r="C90" s="284" t="s">
        <v>117</v>
      </c>
      <c r="D90" s="418" t="s">
        <v>78</v>
      </c>
      <c r="E90" s="827">
        <v>15000</v>
      </c>
      <c r="F90" s="118"/>
      <c r="G90" s="256">
        <f t="shared" si="0"/>
        <v>397250</v>
      </c>
      <c r="H90" s="244" t="s">
        <v>41</v>
      </c>
      <c r="I90" s="120" t="s">
        <v>18</v>
      </c>
      <c r="J90" s="293" t="s">
        <v>673</v>
      </c>
      <c r="K90" s="779" t="s">
        <v>179</v>
      </c>
      <c r="L90" s="120" t="s">
        <v>44</v>
      </c>
      <c r="M90" s="129"/>
      <c r="N90" s="79"/>
    </row>
    <row r="91" spans="1:14" x14ac:dyDescent="0.35">
      <c r="A91" s="132">
        <v>45555</v>
      </c>
      <c r="B91" s="284" t="s">
        <v>383</v>
      </c>
      <c r="C91" s="284" t="s">
        <v>117</v>
      </c>
      <c r="D91" s="418" t="s">
        <v>78</v>
      </c>
      <c r="E91" s="827">
        <v>13000</v>
      </c>
      <c r="F91" s="118"/>
      <c r="G91" s="256">
        <f t="shared" si="0"/>
        <v>384250</v>
      </c>
      <c r="H91" s="244" t="s">
        <v>41</v>
      </c>
      <c r="I91" s="120" t="s">
        <v>18</v>
      </c>
      <c r="J91" s="293" t="s">
        <v>673</v>
      </c>
      <c r="K91" s="779" t="s">
        <v>179</v>
      </c>
      <c r="L91" s="120" t="s">
        <v>44</v>
      </c>
      <c r="M91" s="129"/>
      <c r="N91" s="79"/>
    </row>
    <row r="92" spans="1:14" x14ac:dyDescent="0.35">
      <c r="A92" s="132">
        <v>45555</v>
      </c>
      <c r="B92" s="284" t="s">
        <v>384</v>
      </c>
      <c r="C92" s="284" t="s">
        <v>117</v>
      </c>
      <c r="D92" s="418" t="s">
        <v>78</v>
      </c>
      <c r="E92" s="827">
        <v>13000</v>
      </c>
      <c r="F92" s="118"/>
      <c r="G92" s="256">
        <f t="shared" si="0"/>
        <v>371250</v>
      </c>
      <c r="H92" s="244" t="s">
        <v>41</v>
      </c>
      <c r="I92" s="120" t="s">
        <v>18</v>
      </c>
      <c r="J92" s="293" t="s">
        <v>673</v>
      </c>
      <c r="K92" s="779" t="s">
        <v>179</v>
      </c>
      <c r="L92" s="120" t="s">
        <v>44</v>
      </c>
      <c r="M92" s="129"/>
      <c r="N92" s="79"/>
    </row>
    <row r="93" spans="1:14" x14ac:dyDescent="0.35">
      <c r="A93" s="132">
        <v>45555</v>
      </c>
      <c r="B93" s="284" t="s">
        <v>385</v>
      </c>
      <c r="C93" s="284" t="s">
        <v>117</v>
      </c>
      <c r="D93" s="418" t="s">
        <v>78</v>
      </c>
      <c r="E93" s="827">
        <v>8000</v>
      </c>
      <c r="F93" s="118"/>
      <c r="G93" s="256">
        <f t="shared" si="0"/>
        <v>363250</v>
      </c>
      <c r="H93" s="244" t="s">
        <v>41</v>
      </c>
      <c r="I93" s="120" t="s">
        <v>18</v>
      </c>
      <c r="J93" s="293" t="s">
        <v>673</v>
      </c>
      <c r="K93" s="779" t="s">
        <v>179</v>
      </c>
      <c r="L93" s="120" t="s">
        <v>44</v>
      </c>
      <c r="M93" s="129"/>
      <c r="N93" s="79"/>
    </row>
    <row r="94" spans="1:14" x14ac:dyDescent="0.35">
      <c r="A94" s="132">
        <v>45555</v>
      </c>
      <c r="B94" s="284" t="s">
        <v>386</v>
      </c>
      <c r="C94" s="284" t="s">
        <v>117</v>
      </c>
      <c r="D94" s="418" t="s">
        <v>78</v>
      </c>
      <c r="E94" s="827">
        <v>18000</v>
      </c>
      <c r="F94" s="118"/>
      <c r="G94" s="256">
        <f t="shared" si="0"/>
        <v>345250</v>
      </c>
      <c r="H94" s="244" t="s">
        <v>41</v>
      </c>
      <c r="I94" s="120" t="s">
        <v>18</v>
      </c>
      <c r="J94" s="293" t="s">
        <v>673</v>
      </c>
      <c r="K94" s="779" t="s">
        <v>179</v>
      </c>
      <c r="L94" s="120" t="s">
        <v>44</v>
      </c>
      <c r="M94" s="129"/>
      <c r="N94" s="79"/>
    </row>
    <row r="95" spans="1:14" x14ac:dyDescent="0.35">
      <c r="A95" s="132">
        <v>45555</v>
      </c>
      <c r="B95" s="284" t="s">
        <v>387</v>
      </c>
      <c r="C95" s="284" t="s">
        <v>117</v>
      </c>
      <c r="D95" s="418" t="s">
        <v>78</v>
      </c>
      <c r="E95" s="827">
        <v>24000</v>
      </c>
      <c r="F95" s="118"/>
      <c r="G95" s="256">
        <f t="shared" si="0"/>
        <v>321250</v>
      </c>
      <c r="H95" s="244" t="s">
        <v>41</v>
      </c>
      <c r="I95" s="120" t="s">
        <v>18</v>
      </c>
      <c r="J95" s="293" t="s">
        <v>673</v>
      </c>
      <c r="K95" s="779" t="s">
        <v>179</v>
      </c>
      <c r="L95" s="120" t="s">
        <v>44</v>
      </c>
      <c r="M95" s="129"/>
      <c r="N95" s="79"/>
    </row>
    <row r="96" spans="1:14" x14ac:dyDescent="0.35">
      <c r="A96" s="132">
        <v>45555</v>
      </c>
      <c r="B96" s="284" t="s">
        <v>386</v>
      </c>
      <c r="C96" s="284" t="s">
        <v>117</v>
      </c>
      <c r="D96" s="418" t="s">
        <v>78</v>
      </c>
      <c r="E96" s="827">
        <v>18000</v>
      </c>
      <c r="F96" s="118"/>
      <c r="G96" s="256">
        <f t="shared" si="0"/>
        <v>303250</v>
      </c>
      <c r="H96" s="244" t="s">
        <v>41</v>
      </c>
      <c r="I96" s="120" t="s">
        <v>18</v>
      </c>
      <c r="J96" s="293" t="s">
        <v>673</v>
      </c>
      <c r="K96" s="779" t="s">
        <v>179</v>
      </c>
      <c r="L96" s="120" t="s">
        <v>44</v>
      </c>
      <c r="M96" s="129"/>
      <c r="N96" s="79"/>
    </row>
    <row r="97" spans="1:14" x14ac:dyDescent="0.35">
      <c r="A97" s="786">
        <v>45555</v>
      </c>
      <c r="B97" s="787" t="s">
        <v>189</v>
      </c>
      <c r="C97" s="787" t="s">
        <v>47</v>
      </c>
      <c r="D97" s="843" t="s">
        <v>14</v>
      </c>
      <c r="E97" s="825"/>
      <c r="F97" s="789">
        <v>30000</v>
      </c>
      <c r="G97" s="802">
        <f t="shared" si="0"/>
        <v>333250</v>
      </c>
      <c r="H97" s="790" t="s">
        <v>41</v>
      </c>
      <c r="I97" s="794" t="s">
        <v>18</v>
      </c>
      <c r="J97" s="803" t="s">
        <v>428</v>
      </c>
      <c r="K97" s="779" t="s">
        <v>179</v>
      </c>
      <c r="L97" s="794" t="s">
        <v>44</v>
      </c>
      <c r="M97" s="825"/>
      <c r="N97" s="801"/>
    </row>
    <row r="98" spans="1:14" x14ac:dyDescent="0.35">
      <c r="A98" s="132">
        <v>45555</v>
      </c>
      <c r="B98" s="284" t="s">
        <v>400</v>
      </c>
      <c r="C98" s="284" t="s">
        <v>208</v>
      </c>
      <c r="D98" s="837" t="s">
        <v>14</v>
      </c>
      <c r="E98" s="129">
        <v>10000</v>
      </c>
      <c r="F98" s="118"/>
      <c r="G98" s="256">
        <f t="shared" ref="G98:G111" si="4">G97-E98+F98</f>
        <v>323250</v>
      </c>
      <c r="H98" s="244" t="s">
        <v>41</v>
      </c>
      <c r="I98" s="120" t="s">
        <v>18</v>
      </c>
      <c r="J98" s="293" t="s">
        <v>674</v>
      </c>
      <c r="K98" s="779" t="s">
        <v>179</v>
      </c>
      <c r="L98" s="120" t="s">
        <v>44</v>
      </c>
      <c r="M98" s="129"/>
      <c r="N98" s="79"/>
    </row>
    <row r="99" spans="1:14" x14ac:dyDescent="0.35">
      <c r="A99" s="132">
        <v>45555</v>
      </c>
      <c r="B99" s="284" t="s">
        <v>205</v>
      </c>
      <c r="C99" s="284" t="s">
        <v>208</v>
      </c>
      <c r="D99" s="837" t="s">
        <v>14</v>
      </c>
      <c r="E99" s="129">
        <v>5000</v>
      </c>
      <c r="F99" s="118"/>
      <c r="G99" s="256">
        <f t="shared" si="4"/>
        <v>318250</v>
      </c>
      <c r="H99" s="244" t="s">
        <v>41</v>
      </c>
      <c r="I99" s="120" t="s">
        <v>18</v>
      </c>
      <c r="J99" s="293" t="s">
        <v>674</v>
      </c>
      <c r="K99" s="779" t="s">
        <v>179</v>
      </c>
      <c r="L99" s="120" t="s">
        <v>44</v>
      </c>
      <c r="M99" s="129"/>
      <c r="N99" s="79"/>
    </row>
    <row r="100" spans="1:14" x14ac:dyDescent="0.35">
      <c r="A100" s="132">
        <v>45555</v>
      </c>
      <c r="B100" s="284" t="s">
        <v>162</v>
      </c>
      <c r="C100" s="284" t="s">
        <v>47</v>
      </c>
      <c r="D100" s="837" t="s">
        <v>14</v>
      </c>
      <c r="E100" s="129"/>
      <c r="F100" s="118">
        <v>-20000</v>
      </c>
      <c r="G100" s="256">
        <f t="shared" si="4"/>
        <v>298250</v>
      </c>
      <c r="H100" s="244" t="s">
        <v>41</v>
      </c>
      <c r="I100" s="120" t="s">
        <v>18</v>
      </c>
      <c r="J100" s="685" t="s">
        <v>399</v>
      </c>
      <c r="K100" s="779" t="s">
        <v>179</v>
      </c>
      <c r="L100" s="120" t="s">
        <v>44</v>
      </c>
      <c r="M100" s="129"/>
      <c r="N100" s="79"/>
    </row>
    <row r="101" spans="1:14" x14ac:dyDescent="0.35">
      <c r="A101" s="786">
        <v>45556</v>
      </c>
      <c r="B101" s="787" t="s">
        <v>189</v>
      </c>
      <c r="C101" s="787" t="s">
        <v>47</v>
      </c>
      <c r="D101" s="843" t="s">
        <v>14</v>
      </c>
      <c r="E101" s="825"/>
      <c r="F101" s="789">
        <v>75000</v>
      </c>
      <c r="G101" s="802">
        <f t="shared" si="4"/>
        <v>373250</v>
      </c>
      <c r="H101" s="790" t="s">
        <v>41</v>
      </c>
      <c r="I101" s="794" t="s">
        <v>18</v>
      </c>
      <c r="J101" s="803" t="s">
        <v>435</v>
      </c>
      <c r="K101" s="779" t="s">
        <v>179</v>
      </c>
      <c r="L101" s="794" t="s">
        <v>44</v>
      </c>
      <c r="M101" s="825"/>
      <c r="N101" s="801"/>
    </row>
    <row r="102" spans="1:14" x14ac:dyDescent="0.35">
      <c r="A102" s="132">
        <v>45556</v>
      </c>
      <c r="B102" s="284" t="s">
        <v>408</v>
      </c>
      <c r="C102" s="284" t="s">
        <v>127</v>
      </c>
      <c r="D102" s="837" t="s">
        <v>14</v>
      </c>
      <c r="E102" s="129">
        <v>75000</v>
      </c>
      <c r="F102" s="118"/>
      <c r="G102" s="256">
        <f t="shared" si="4"/>
        <v>298250</v>
      </c>
      <c r="H102" s="244" t="s">
        <v>41</v>
      </c>
      <c r="I102" s="120" t="s">
        <v>18</v>
      </c>
      <c r="J102" s="293" t="s">
        <v>677</v>
      </c>
      <c r="K102" s="779" t="s">
        <v>179</v>
      </c>
      <c r="L102" s="120" t="s">
        <v>44</v>
      </c>
      <c r="M102" s="129"/>
      <c r="N102" s="79"/>
    </row>
    <row r="103" spans="1:14" x14ac:dyDescent="0.35">
      <c r="A103" s="786">
        <v>45558</v>
      </c>
      <c r="B103" s="787" t="s">
        <v>189</v>
      </c>
      <c r="C103" s="787" t="s">
        <v>47</v>
      </c>
      <c r="D103" s="843" t="s">
        <v>14</v>
      </c>
      <c r="E103" s="825"/>
      <c r="F103" s="789">
        <v>200000</v>
      </c>
      <c r="G103" s="802">
        <f t="shared" si="4"/>
        <v>498250</v>
      </c>
      <c r="H103" s="790" t="s">
        <v>41</v>
      </c>
      <c r="I103" s="794" t="s">
        <v>18</v>
      </c>
      <c r="J103" s="803" t="s">
        <v>680</v>
      </c>
      <c r="K103" s="779" t="s">
        <v>179</v>
      </c>
      <c r="L103" s="794" t="s">
        <v>44</v>
      </c>
      <c r="M103" s="825"/>
      <c r="N103" s="801"/>
    </row>
    <row r="104" spans="1:14" x14ac:dyDescent="0.35">
      <c r="A104" s="132">
        <v>45558</v>
      </c>
      <c r="B104" s="284" t="s">
        <v>432</v>
      </c>
      <c r="C104" s="284" t="s">
        <v>112</v>
      </c>
      <c r="D104" s="837" t="s">
        <v>14</v>
      </c>
      <c r="E104" s="129">
        <v>200000</v>
      </c>
      <c r="F104" s="118"/>
      <c r="G104" s="256">
        <f t="shared" si="4"/>
        <v>298250</v>
      </c>
      <c r="H104" s="244" t="s">
        <v>41</v>
      </c>
      <c r="I104" s="120" t="s">
        <v>18</v>
      </c>
      <c r="J104" s="293" t="s">
        <v>681</v>
      </c>
      <c r="K104" s="779" t="s">
        <v>179</v>
      </c>
      <c r="L104" s="120" t="s">
        <v>44</v>
      </c>
      <c r="M104" s="129"/>
      <c r="N104" s="79"/>
    </row>
    <row r="105" spans="1:14" x14ac:dyDescent="0.35">
      <c r="A105" s="786">
        <v>45558</v>
      </c>
      <c r="B105" s="787" t="s">
        <v>189</v>
      </c>
      <c r="C105" s="787" t="s">
        <v>47</v>
      </c>
      <c r="D105" s="843" t="s">
        <v>14</v>
      </c>
      <c r="E105" s="825"/>
      <c r="F105" s="789">
        <v>97000</v>
      </c>
      <c r="G105" s="802">
        <f t="shared" si="4"/>
        <v>395250</v>
      </c>
      <c r="H105" s="790" t="s">
        <v>41</v>
      </c>
      <c r="I105" s="794" t="s">
        <v>18</v>
      </c>
      <c r="J105" s="803" t="s">
        <v>509</v>
      </c>
      <c r="K105" s="779" t="s">
        <v>179</v>
      </c>
      <c r="L105" s="794" t="s">
        <v>44</v>
      </c>
      <c r="M105" s="825"/>
      <c r="N105" s="801"/>
    </row>
    <row r="106" spans="1:14" x14ac:dyDescent="0.35">
      <c r="A106" s="132">
        <v>45558</v>
      </c>
      <c r="B106" s="284" t="s">
        <v>433</v>
      </c>
      <c r="C106" s="284" t="s">
        <v>348</v>
      </c>
      <c r="D106" s="837" t="s">
        <v>78</v>
      </c>
      <c r="E106" s="129">
        <v>72000</v>
      </c>
      <c r="F106" s="118"/>
      <c r="G106" s="256">
        <f t="shared" si="4"/>
        <v>323250</v>
      </c>
      <c r="H106" s="244" t="s">
        <v>41</v>
      </c>
      <c r="I106" s="120" t="s">
        <v>18</v>
      </c>
      <c r="J106" s="685" t="s">
        <v>685</v>
      </c>
      <c r="K106" s="779" t="s">
        <v>179</v>
      </c>
      <c r="L106" s="120" t="s">
        <v>44</v>
      </c>
      <c r="M106" s="129"/>
      <c r="N106" s="79"/>
    </row>
    <row r="107" spans="1:14" x14ac:dyDescent="0.35">
      <c r="A107" s="132">
        <v>45558</v>
      </c>
      <c r="B107" s="284" t="s">
        <v>434</v>
      </c>
      <c r="C107" s="284" t="s">
        <v>348</v>
      </c>
      <c r="D107" s="837" t="s">
        <v>78</v>
      </c>
      <c r="E107" s="129">
        <v>17200</v>
      </c>
      <c r="F107" s="118"/>
      <c r="G107" s="256">
        <f t="shared" si="4"/>
        <v>306050</v>
      </c>
      <c r="H107" s="244" t="s">
        <v>41</v>
      </c>
      <c r="I107" s="120" t="s">
        <v>18</v>
      </c>
      <c r="J107" s="685" t="s">
        <v>685</v>
      </c>
      <c r="K107" s="779" t="s">
        <v>179</v>
      </c>
      <c r="L107" s="120" t="s">
        <v>44</v>
      </c>
      <c r="M107" s="129"/>
      <c r="N107" s="79"/>
    </row>
    <row r="108" spans="1:14" x14ac:dyDescent="0.35">
      <c r="A108" s="397">
        <v>45558</v>
      </c>
      <c r="B108" s="78" t="s">
        <v>162</v>
      </c>
      <c r="C108" s="78" t="s">
        <v>47</v>
      </c>
      <c r="D108" s="844" t="s">
        <v>14</v>
      </c>
      <c r="E108" s="828"/>
      <c r="F108" s="118">
        <v>-20000</v>
      </c>
      <c r="G108" s="256">
        <f t="shared" si="4"/>
        <v>286050</v>
      </c>
      <c r="H108" s="244" t="s">
        <v>41</v>
      </c>
      <c r="I108" s="120" t="s">
        <v>18</v>
      </c>
      <c r="J108" s="685" t="s">
        <v>685</v>
      </c>
      <c r="K108" s="779" t="s">
        <v>179</v>
      </c>
      <c r="L108" s="120" t="s">
        <v>44</v>
      </c>
      <c r="M108" s="129"/>
      <c r="N108" s="79"/>
    </row>
    <row r="109" spans="1:14" x14ac:dyDescent="0.35">
      <c r="A109" s="786">
        <v>45558</v>
      </c>
      <c r="B109" s="787" t="s">
        <v>109</v>
      </c>
      <c r="C109" s="787" t="s">
        <v>47</v>
      </c>
      <c r="D109" s="788" t="s">
        <v>14</v>
      </c>
      <c r="E109" s="789"/>
      <c r="F109" s="789">
        <v>160000</v>
      </c>
      <c r="G109" s="802">
        <f t="shared" si="4"/>
        <v>446050</v>
      </c>
      <c r="H109" s="790" t="s">
        <v>41</v>
      </c>
      <c r="I109" s="794" t="s">
        <v>18</v>
      </c>
      <c r="J109" s="803" t="s">
        <v>689</v>
      </c>
      <c r="K109" s="779" t="s">
        <v>179</v>
      </c>
      <c r="L109" s="794" t="s">
        <v>44</v>
      </c>
      <c r="M109" s="825"/>
      <c r="N109" s="801"/>
    </row>
    <row r="110" spans="1:14" x14ac:dyDescent="0.35">
      <c r="A110" s="786">
        <v>45558</v>
      </c>
      <c r="B110" s="787" t="s">
        <v>109</v>
      </c>
      <c r="C110" s="787" t="s">
        <v>47</v>
      </c>
      <c r="D110" s="788" t="s">
        <v>14</v>
      </c>
      <c r="E110" s="789"/>
      <c r="F110" s="789">
        <v>90000</v>
      </c>
      <c r="G110" s="802">
        <f t="shared" si="4"/>
        <v>536050</v>
      </c>
      <c r="H110" s="790" t="s">
        <v>41</v>
      </c>
      <c r="I110" s="794" t="s">
        <v>18</v>
      </c>
      <c r="J110" s="803" t="s">
        <v>687</v>
      </c>
      <c r="K110" s="779" t="s">
        <v>179</v>
      </c>
      <c r="L110" s="794" t="s">
        <v>44</v>
      </c>
      <c r="M110" s="825"/>
      <c r="N110" s="801"/>
    </row>
    <row r="111" spans="1:14" x14ac:dyDescent="0.35">
      <c r="A111" s="786">
        <v>45558</v>
      </c>
      <c r="B111" s="787" t="s">
        <v>109</v>
      </c>
      <c r="C111" s="787" t="s">
        <v>47</v>
      </c>
      <c r="D111" s="788" t="s">
        <v>14</v>
      </c>
      <c r="E111" s="789"/>
      <c r="F111" s="789">
        <v>319000</v>
      </c>
      <c r="G111" s="802">
        <f t="shared" si="4"/>
        <v>855050</v>
      </c>
      <c r="H111" s="790" t="s">
        <v>41</v>
      </c>
      <c r="I111" s="794" t="s">
        <v>18</v>
      </c>
      <c r="J111" s="803" t="s">
        <v>529</v>
      </c>
      <c r="K111" s="779" t="s">
        <v>179</v>
      </c>
      <c r="L111" s="794" t="s">
        <v>44</v>
      </c>
      <c r="M111" s="825"/>
      <c r="N111" s="801"/>
    </row>
    <row r="112" spans="1:14" x14ac:dyDescent="0.35">
      <c r="A112" s="358">
        <v>45558</v>
      </c>
      <c r="B112" s="838" t="s">
        <v>437</v>
      </c>
      <c r="C112" s="284" t="s">
        <v>115</v>
      </c>
      <c r="D112" s="837" t="s">
        <v>78</v>
      </c>
      <c r="E112" s="129">
        <v>160000</v>
      </c>
      <c r="F112" s="118"/>
      <c r="G112" s="256">
        <f t="shared" ref="G112:G136" si="5">G111-E112+F112</f>
        <v>695050</v>
      </c>
      <c r="H112" s="244" t="s">
        <v>41</v>
      </c>
      <c r="I112" s="120" t="s">
        <v>18</v>
      </c>
      <c r="J112" s="685" t="s">
        <v>686</v>
      </c>
      <c r="K112" s="779" t="s">
        <v>179</v>
      </c>
      <c r="L112" s="120" t="s">
        <v>44</v>
      </c>
      <c r="M112" s="129"/>
      <c r="N112" s="79"/>
    </row>
    <row r="113" spans="1:14" x14ac:dyDescent="0.35">
      <c r="A113" s="358">
        <v>45558</v>
      </c>
      <c r="B113" s="838" t="s">
        <v>437</v>
      </c>
      <c r="C113" s="284" t="s">
        <v>438</v>
      </c>
      <c r="D113" s="837" t="s">
        <v>78</v>
      </c>
      <c r="E113" s="129">
        <v>90000</v>
      </c>
      <c r="F113" s="118"/>
      <c r="G113" s="256">
        <f t="shared" si="5"/>
        <v>605050</v>
      </c>
      <c r="H113" s="244" t="s">
        <v>41</v>
      </c>
      <c r="I113" s="120" t="s">
        <v>18</v>
      </c>
      <c r="J113" s="685" t="s">
        <v>687</v>
      </c>
      <c r="K113" s="779" t="s">
        <v>179</v>
      </c>
      <c r="L113" s="120" t="s">
        <v>44</v>
      </c>
      <c r="M113" s="129"/>
      <c r="N113" s="79"/>
    </row>
    <row r="114" spans="1:14" x14ac:dyDescent="0.35">
      <c r="A114" s="358">
        <v>45558</v>
      </c>
      <c r="B114" s="838" t="s">
        <v>439</v>
      </c>
      <c r="C114" s="284" t="s">
        <v>127</v>
      </c>
      <c r="D114" s="837" t="s">
        <v>78</v>
      </c>
      <c r="E114" s="129">
        <v>319000</v>
      </c>
      <c r="F114" s="118"/>
      <c r="G114" s="256">
        <f t="shared" si="5"/>
        <v>286050</v>
      </c>
      <c r="H114" s="384" t="s">
        <v>41</v>
      </c>
      <c r="I114" s="140" t="s">
        <v>18</v>
      </c>
      <c r="J114" s="685" t="s">
        <v>688</v>
      </c>
      <c r="K114" s="779" t="s">
        <v>179</v>
      </c>
      <c r="L114" s="140" t="s">
        <v>44</v>
      </c>
      <c r="M114" s="124"/>
      <c r="N114" s="339"/>
    </row>
    <row r="115" spans="1:14" x14ac:dyDescent="0.35">
      <c r="A115" s="804">
        <v>45559</v>
      </c>
      <c r="B115" s="845" t="s">
        <v>189</v>
      </c>
      <c r="C115" s="787" t="s">
        <v>47</v>
      </c>
      <c r="D115" s="843" t="s">
        <v>14</v>
      </c>
      <c r="E115" s="825"/>
      <c r="F115" s="789">
        <v>14000</v>
      </c>
      <c r="G115" s="802">
        <f t="shared" si="5"/>
        <v>300050</v>
      </c>
      <c r="H115" s="846" t="s">
        <v>41</v>
      </c>
      <c r="I115" s="847" t="s">
        <v>18</v>
      </c>
      <c r="J115" s="794" t="s">
        <v>529</v>
      </c>
      <c r="K115" s="779" t="s">
        <v>179</v>
      </c>
      <c r="L115" s="847" t="s">
        <v>44</v>
      </c>
      <c r="M115" s="819"/>
      <c r="N115" s="848"/>
    </row>
    <row r="116" spans="1:14" x14ac:dyDescent="0.35">
      <c r="A116" s="397">
        <v>45559</v>
      </c>
      <c r="B116" s="838" t="s">
        <v>111</v>
      </c>
      <c r="C116" s="284" t="s">
        <v>112</v>
      </c>
      <c r="D116" s="837" t="s">
        <v>14</v>
      </c>
      <c r="E116" s="129">
        <v>7000</v>
      </c>
      <c r="F116" s="338"/>
      <c r="G116" s="256">
        <f t="shared" si="5"/>
        <v>293050</v>
      </c>
      <c r="H116" s="410" t="s">
        <v>41</v>
      </c>
      <c r="I116" s="411" t="s">
        <v>18</v>
      </c>
      <c r="J116" s="120" t="s">
        <v>529</v>
      </c>
      <c r="K116" s="779" t="s">
        <v>179</v>
      </c>
      <c r="L116" s="411" t="s">
        <v>44</v>
      </c>
      <c r="M116" s="129"/>
      <c r="N116" s="391" t="s">
        <v>328</v>
      </c>
    </row>
    <row r="117" spans="1:14" x14ac:dyDescent="0.35">
      <c r="A117" s="397">
        <v>45559</v>
      </c>
      <c r="B117" s="838" t="s">
        <v>111</v>
      </c>
      <c r="C117" s="284" t="s">
        <v>112</v>
      </c>
      <c r="D117" s="837" t="s">
        <v>14</v>
      </c>
      <c r="E117" s="129">
        <v>5000</v>
      </c>
      <c r="F117" s="338"/>
      <c r="G117" s="256">
        <f t="shared" si="5"/>
        <v>288050</v>
      </c>
      <c r="H117" s="410" t="s">
        <v>41</v>
      </c>
      <c r="I117" s="411" t="s">
        <v>18</v>
      </c>
      <c r="J117" s="120" t="s">
        <v>529</v>
      </c>
      <c r="K117" s="779" t="s">
        <v>179</v>
      </c>
      <c r="L117" s="411" t="s">
        <v>44</v>
      </c>
      <c r="M117" s="129"/>
      <c r="N117" s="391" t="s">
        <v>447</v>
      </c>
    </row>
    <row r="118" spans="1:14" x14ac:dyDescent="0.35">
      <c r="A118" s="397">
        <v>45559</v>
      </c>
      <c r="B118" s="838" t="s">
        <v>111</v>
      </c>
      <c r="C118" s="284" t="s">
        <v>112</v>
      </c>
      <c r="D118" s="837" t="s">
        <v>14</v>
      </c>
      <c r="E118" s="129">
        <v>8000</v>
      </c>
      <c r="F118" s="338"/>
      <c r="G118" s="256">
        <f t="shared" si="5"/>
        <v>280050</v>
      </c>
      <c r="H118" s="410" t="s">
        <v>41</v>
      </c>
      <c r="I118" s="411" t="s">
        <v>18</v>
      </c>
      <c r="J118" s="120" t="s">
        <v>529</v>
      </c>
      <c r="K118" s="779" t="s">
        <v>179</v>
      </c>
      <c r="L118" s="411" t="s">
        <v>44</v>
      </c>
      <c r="M118" s="129"/>
      <c r="N118" s="391" t="s">
        <v>448</v>
      </c>
    </row>
    <row r="119" spans="1:14" x14ac:dyDescent="0.35">
      <c r="A119" s="804">
        <v>45559</v>
      </c>
      <c r="B119" s="845" t="s">
        <v>189</v>
      </c>
      <c r="C119" s="787" t="s">
        <v>47</v>
      </c>
      <c r="D119" s="843" t="s">
        <v>14</v>
      </c>
      <c r="E119" s="825"/>
      <c r="F119" s="806">
        <v>90000</v>
      </c>
      <c r="G119" s="802">
        <f t="shared" si="5"/>
        <v>370050</v>
      </c>
      <c r="H119" s="852" t="s">
        <v>41</v>
      </c>
      <c r="I119" s="853" t="s">
        <v>18</v>
      </c>
      <c r="J119" s="794" t="s">
        <v>693</v>
      </c>
      <c r="K119" s="779" t="s">
        <v>179</v>
      </c>
      <c r="L119" s="853" t="s">
        <v>44</v>
      </c>
      <c r="M119" s="825"/>
      <c r="N119" s="854"/>
    </row>
    <row r="120" spans="1:14" x14ac:dyDescent="0.35">
      <c r="A120" s="397">
        <v>45559</v>
      </c>
      <c r="B120" s="838" t="s">
        <v>468</v>
      </c>
      <c r="C120" s="284" t="s">
        <v>115</v>
      </c>
      <c r="D120" s="837" t="s">
        <v>78</v>
      </c>
      <c r="E120" s="658">
        <v>90000</v>
      </c>
      <c r="F120" s="338"/>
      <c r="G120" s="256">
        <f t="shared" si="5"/>
        <v>280050</v>
      </c>
      <c r="H120" s="410" t="s">
        <v>41</v>
      </c>
      <c r="I120" s="411" t="s">
        <v>18</v>
      </c>
      <c r="J120" s="120" t="s">
        <v>692</v>
      </c>
      <c r="K120" s="779" t="s">
        <v>179</v>
      </c>
      <c r="L120" s="411" t="s">
        <v>44</v>
      </c>
      <c r="M120" s="129"/>
      <c r="N120" s="391"/>
    </row>
    <row r="121" spans="1:14" x14ac:dyDescent="0.35">
      <c r="A121" s="804">
        <v>45561</v>
      </c>
      <c r="B121" s="845" t="s">
        <v>189</v>
      </c>
      <c r="C121" s="787" t="s">
        <v>47</v>
      </c>
      <c r="D121" s="843" t="s">
        <v>14</v>
      </c>
      <c r="E121" s="789"/>
      <c r="F121" s="806">
        <v>75000</v>
      </c>
      <c r="G121" s="802">
        <f t="shared" si="5"/>
        <v>355050</v>
      </c>
      <c r="H121" s="852" t="s">
        <v>41</v>
      </c>
      <c r="I121" s="853" t="s">
        <v>18</v>
      </c>
      <c r="J121" s="791" t="s">
        <v>534</v>
      </c>
      <c r="K121" s="779" t="s">
        <v>179</v>
      </c>
      <c r="L121" s="853" t="s">
        <v>44</v>
      </c>
      <c r="M121" s="825"/>
      <c r="N121" s="854"/>
    </row>
    <row r="122" spans="1:14" x14ac:dyDescent="0.35">
      <c r="A122" s="397">
        <v>45561</v>
      </c>
      <c r="B122" s="838" t="s">
        <v>111</v>
      </c>
      <c r="C122" s="284" t="s">
        <v>112</v>
      </c>
      <c r="D122" s="837" t="s">
        <v>14</v>
      </c>
      <c r="E122" s="129">
        <v>4000</v>
      </c>
      <c r="F122" s="118"/>
      <c r="G122" s="256">
        <f t="shared" si="5"/>
        <v>351050</v>
      </c>
      <c r="H122" s="384" t="s">
        <v>41</v>
      </c>
      <c r="I122" s="140" t="s">
        <v>18</v>
      </c>
      <c r="J122" s="293" t="s">
        <v>534</v>
      </c>
      <c r="K122" s="779" t="s">
        <v>179</v>
      </c>
      <c r="L122" s="140" t="s">
        <v>44</v>
      </c>
      <c r="M122" s="129"/>
      <c r="N122" s="339" t="s">
        <v>510</v>
      </c>
    </row>
    <row r="123" spans="1:14" ht="14.25" customHeight="1" x14ac:dyDescent="0.35">
      <c r="A123" s="397">
        <v>45561</v>
      </c>
      <c r="B123" s="838" t="s">
        <v>111</v>
      </c>
      <c r="C123" s="284" t="s">
        <v>112</v>
      </c>
      <c r="D123" s="837" t="s">
        <v>14</v>
      </c>
      <c r="E123" s="337">
        <v>6000</v>
      </c>
      <c r="F123" s="124"/>
      <c r="G123" s="661">
        <f t="shared" si="5"/>
        <v>345050</v>
      </c>
      <c r="H123" s="384" t="s">
        <v>41</v>
      </c>
      <c r="I123" s="140" t="s">
        <v>18</v>
      </c>
      <c r="J123" s="293" t="s">
        <v>534</v>
      </c>
      <c r="K123" s="779" t="s">
        <v>179</v>
      </c>
      <c r="L123" s="140" t="s">
        <v>44</v>
      </c>
      <c r="M123" s="129"/>
      <c r="N123" s="339" t="s">
        <v>511</v>
      </c>
    </row>
    <row r="124" spans="1:14" x14ac:dyDescent="0.35">
      <c r="A124" s="397">
        <v>45561</v>
      </c>
      <c r="B124" s="838" t="s">
        <v>111</v>
      </c>
      <c r="C124" s="284" t="s">
        <v>112</v>
      </c>
      <c r="D124" s="837" t="s">
        <v>14</v>
      </c>
      <c r="E124" s="129">
        <v>25000</v>
      </c>
      <c r="F124" s="118"/>
      <c r="G124" s="256">
        <f t="shared" si="5"/>
        <v>320050</v>
      </c>
      <c r="H124" s="384" t="s">
        <v>41</v>
      </c>
      <c r="I124" s="140" t="s">
        <v>18</v>
      </c>
      <c r="J124" s="293" t="s">
        <v>534</v>
      </c>
      <c r="K124" s="779" t="s">
        <v>179</v>
      </c>
      <c r="L124" s="140" t="s">
        <v>44</v>
      </c>
      <c r="M124" s="129"/>
      <c r="N124" s="339" t="s">
        <v>512</v>
      </c>
    </row>
    <row r="125" spans="1:14" x14ac:dyDescent="0.35">
      <c r="A125" s="397">
        <v>45561</v>
      </c>
      <c r="B125" s="838" t="s">
        <v>111</v>
      </c>
      <c r="C125" s="284" t="s">
        <v>112</v>
      </c>
      <c r="D125" s="837" t="s">
        <v>14</v>
      </c>
      <c r="E125" s="129">
        <v>10000</v>
      </c>
      <c r="F125" s="118"/>
      <c r="G125" s="256">
        <f t="shared" si="5"/>
        <v>310050</v>
      </c>
      <c r="H125" s="384" t="s">
        <v>41</v>
      </c>
      <c r="I125" s="140" t="s">
        <v>18</v>
      </c>
      <c r="J125" s="293" t="s">
        <v>534</v>
      </c>
      <c r="K125" s="779" t="s">
        <v>179</v>
      </c>
      <c r="L125" s="140" t="s">
        <v>44</v>
      </c>
      <c r="M125" s="129"/>
      <c r="N125" s="339" t="s">
        <v>513</v>
      </c>
    </row>
    <row r="126" spans="1:14" x14ac:dyDescent="0.35">
      <c r="A126" s="397">
        <v>45561</v>
      </c>
      <c r="B126" s="838" t="s">
        <v>111</v>
      </c>
      <c r="C126" s="284" t="s">
        <v>112</v>
      </c>
      <c r="D126" s="837" t="s">
        <v>14</v>
      </c>
      <c r="E126" s="129">
        <v>25000</v>
      </c>
      <c r="F126" s="124"/>
      <c r="G126" s="256">
        <f t="shared" si="5"/>
        <v>285050</v>
      </c>
      <c r="H126" s="384" t="s">
        <v>41</v>
      </c>
      <c r="I126" s="140" t="s">
        <v>18</v>
      </c>
      <c r="J126" s="293" t="s">
        <v>534</v>
      </c>
      <c r="K126" s="779" t="s">
        <v>179</v>
      </c>
      <c r="L126" s="140" t="s">
        <v>44</v>
      </c>
      <c r="M126" s="129"/>
      <c r="N126" s="339" t="s">
        <v>514</v>
      </c>
    </row>
    <row r="127" spans="1:14" x14ac:dyDescent="0.35">
      <c r="A127" s="804">
        <v>45562</v>
      </c>
      <c r="B127" s="845" t="s">
        <v>189</v>
      </c>
      <c r="C127" s="787" t="s">
        <v>47</v>
      </c>
      <c r="D127" s="843" t="s">
        <v>14</v>
      </c>
      <c r="E127" s="825"/>
      <c r="F127" s="819">
        <v>250000</v>
      </c>
      <c r="G127" s="802">
        <f t="shared" si="5"/>
        <v>535050</v>
      </c>
      <c r="H127" s="846" t="s">
        <v>41</v>
      </c>
      <c r="I127" s="847" t="s">
        <v>18</v>
      </c>
      <c r="J127" s="791" t="s">
        <v>542</v>
      </c>
      <c r="K127" s="779" t="s">
        <v>179</v>
      </c>
      <c r="L127" s="847" t="s">
        <v>44</v>
      </c>
      <c r="M127" s="825"/>
      <c r="N127" s="848"/>
    </row>
    <row r="128" spans="1:14" ht="15.75" customHeight="1" x14ac:dyDescent="0.35">
      <c r="A128" s="397">
        <v>45562</v>
      </c>
      <c r="B128" s="838" t="s">
        <v>528</v>
      </c>
      <c r="C128" s="284" t="s">
        <v>348</v>
      </c>
      <c r="D128" s="837" t="s">
        <v>78</v>
      </c>
      <c r="E128" s="129">
        <v>250000</v>
      </c>
      <c r="F128" s="124"/>
      <c r="G128" s="256">
        <f t="shared" si="5"/>
        <v>285050</v>
      </c>
      <c r="H128" s="384" t="s">
        <v>41</v>
      </c>
      <c r="I128" s="140" t="s">
        <v>18</v>
      </c>
      <c r="J128" s="127" t="s">
        <v>698</v>
      </c>
      <c r="K128" s="779" t="s">
        <v>179</v>
      </c>
      <c r="L128" s="140" t="s">
        <v>44</v>
      </c>
      <c r="M128" s="129"/>
      <c r="N128" s="391"/>
    </row>
    <row r="129" spans="1:14" ht="15.75" customHeight="1" x14ac:dyDescent="0.35">
      <c r="A129" s="397">
        <v>45562</v>
      </c>
      <c r="B129" s="838" t="s">
        <v>322</v>
      </c>
      <c r="C129" s="284" t="s">
        <v>283</v>
      </c>
      <c r="D129" s="837" t="s">
        <v>78</v>
      </c>
      <c r="E129" s="129">
        <v>1000</v>
      </c>
      <c r="F129" s="124"/>
      <c r="G129" s="256">
        <f t="shared" si="5"/>
        <v>284050</v>
      </c>
      <c r="H129" s="384" t="s">
        <v>41</v>
      </c>
      <c r="I129" s="140" t="s">
        <v>18</v>
      </c>
      <c r="J129" s="127" t="s">
        <v>698</v>
      </c>
      <c r="K129" s="779" t="s">
        <v>179</v>
      </c>
      <c r="L129" s="140"/>
      <c r="M129" s="129"/>
      <c r="N129" s="391"/>
    </row>
    <row r="130" spans="1:14" ht="16.25" customHeight="1" x14ac:dyDescent="0.35">
      <c r="A130" s="786">
        <v>45565</v>
      </c>
      <c r="B130" s="845" t="s">
        <v>189</v>
      </c>
      <c r="C130" s="787" t="s">
        <v>47</v>
      </c>
      <c r="D130" s="843" t="s">
        <v>14</v>
      </c>
      <c r="E130" s="819"/>
      <c r="F130" s="819">
        <v>20000</v>
      </c>
      <c r="G130" s="802">
        <f t="shared" si="5"/>
        <v>304050</v>
      </c>
      <c r="H130" s="846" t="s">
        <v>41</v>
      </c>
      <c r="I130" s="847" t="s">
        <v>18</v>
      </c>
      <c r="J130" s="857" t="s">
        <v>534</v>
      </c>
      <c r="K130" s="779" t="s">
        <v>179</v>
      </c>
      <c r="L130" s="847" t="s">
        <v>44</v>
      </c>
      <c r="M130" s="825"/>
      <c r="N130" s="848"/>
    </row>
    <row r="131" spans="1:14" x14ac:dyDescent="0.35">
      <c r="A131" s="132">
        <v>45565</v>
      </c>
      <c r="B131" s="838" t="s">
        <v>111</v>
      </c>
      <c r="C131" s="284" t="s">
        <v>112</v>
      </c>
      <c r="D131" s="837" t="s">
        <v>14</v>
      </c>
      <c r="E131" s="124">
        <v>15000</v>
      </c>
      <c r="F131" s="118"/>
      <c r="G131" s="255">
        <f t="shared" si="5"/>
        <v>289050</v>
      </c>
      <c r="H131" s="244" t="s">
        <v>41</v>
      </c>
      <c r="I131" s="120" t="s">
        <v>18</v>
      </c>
      <c r="J131" s="127" t="s">
        <v>534</v>
      </c>
      <c r="K131" s="779" t="s">
        <v>179</v>
      </c>
      <c r="L131" s="120" t="s">
        <v>44</v>
      </c>
      <c r="M131" s="129"/>
      <c r="N131" s="79" t="s">
        <v>535</v>
      </c>
    </row>
    <row r="132" spans="1:14" x14ac:dyDescent="0.35">
      <c r="A132" s="132">
        <v>45565</v>
      </c>
      <c r="B132" s="838" t="s">
        <v>111</v>
      </c>
      <c r="C132" s="284" t="s">
        <v>112</v>
      </c>
      <c r="D132" s="837" t="s">
        <v>14</v>
      </c>
      <c r="E132" s="124">
        <v>15000</v>
      </c>
      <c r="F132" s="118"/>
      <c r="G132" s="255">
        <f t="shared" si="5"/>
        <v>274050</v>
      </c>
      <c r="H132" s="244" t="s">
        <v>41</v>
      </c>
      <c r="I132" s="120" t="s">
        <v>18</v>
      </c>
      <c r="J132" s="127" t="s">
        <v>534</v>
      </c>
      <c r="K132" s="779" t="s">
        <v>179</v>
      </c>
      <c r="L132" s="120" t="s">
        <v>44</v>
      </c>
      <c r="M132" s="129"/>
      <c r="N132" s="79" t="s">
        <v>536</v>
      </c>
    </row>
    <row r="133" spans="1:14" x14ac:dyDescent="0.35">
      <c r="A133" s="786">
        <v>45565</v>
      </c>
      <c r="B133" s="787" t="s">
        <v>109</v>
      </c>
      <c r="C133" s="787" t="s">
        <v>47</v>
      </c>
      <c r="D133" s="788" t="s">
        <v>14</v>
      </c>
      <c r="E133" s="789"/>
      <c r="F133" s="789">
        <v>300000</v>
      </c>
      <c r="G133" s="896">
        <f t="shared" si="5"/>
        <v>574050</v>
      </c>
      <c r="H133" s="790" t="s">
        <v>41</v>
      </c>
      <c r="I133" s="794" t="s">
        <v>18</v>
      </c>
      <c r="J133" s="857" t="s">
        <v>705</v>
      </c>
      <c r="K133" s="779" t="s">
        <v>179</v>
      </c>
      <c r="L133" s="794" t="s">
        <v>44</v>
      </c>
      <c r="M133" s="825"/>
      <c r="N133" s="897"/>
    </row>
    <row r="134" spans="1:14" x14ac:dyDescent="0.35">
      <c r="A134" s="132">
        <v>45565</v>
      </c>
      <c r="B134" s="838" t="s">
        <v>543</v>
      </c>
      <c r="C134" s="284" t="s">
        <v>115</v>
      </c>
      <c r="D134" s="837" t="s">
        <v>78</v>
      </c>
      <c r="E134" s="118">
        <v>300000</v>
      </c>
      <c r="F134" s="118"/>
      <c r="G134" s="908">
        <f t="shared" si="5"/>
        <v>274050</v>
      </c>
      <c r="H134" s="244" t="s">
        <v>41</v>
      </c>
      <c r="I134" s="120" t="s">
        <v>18</v>
      </c>
      <c r="J134" s="127" t="s">
        <v>706</v>
      </c>
      <c r="K134" s="779" t="s">
        <v>179</v>
      </c>
      <c r="L134" s="120"/>
      <c r="M134" s="129"/>
      <c r="N134" s="909"/>
    </row>
    <row r="135" spans="1:14" x14ac:dyDescent="0.35">
      <c r="A135" s="786">
        <v>45565</v>
      </c>
      <c r="B135" s="787" t="s">
        <v>109</v>
      </c>
      <c r="C135" s="787" t="s">
        <v>47</v>
      </c>
      <c r="D135" s="788" t="s">
        <v>14</v>
      </c>
      <c r="E135" s="806"/>
      <c r="F135" s="806">
        <v>40000</v>
      </c>
      <c r="G135" s="896">
        <f t="shared" si="5"/>
        <v>314050</v>
      </c>
      <c r="H135" s="858" t="s">
        <v>41</v>
      </c>
      <c r="I135" s="898" t="s">
        <v>18</v>
      </c>
      <c r="J135" s="791" t="s">
        <v>715</v>
      </c>
      <c r="K135" s="779" t="s">
        <v>179</v>
      </c>
      <c r="L135" s="898" t="s">
        <v>44</v>
      </c>
      <c r="M135" s="899"/>
      <c r="N135" s="900"/>
    </row>
    <row r="136" spans="1:14" ht="15" thickBot="1" x14ac:dyDescent="0.4">
      <c r="A136" s="786">
        <v>45565</v>
      </c>
      <c r="B136" s="787" t="s">
        <v>109</v>
      </c>
      <c r="C136" s="787" t="s">
        <v>47</v>
      </c>
      <c r="D136" s="788" t="s">
        <v>14</v>
      </c>
      <c r="E136" s="806"/>
      <c r="F136" s="806">
        <v>400000</v>
      </c>
      <c r="G136" s="896">
        <f t="shared" si="5"/>
        <v>714050</v>
      </c>
      <c r="H136" s="858" t="s">
        <v>41</v>
      </c>
      <c r="I136" s="898" t="s">
        <v>18</v>
      </c>
      <c r="J136" s="857" t="s">
        <v>542</v>
      </c>
      <c r="K136" s="779" t="s">
        <v>179</v>
      </c>
      <c r="L136" s="898" t="s">
        <v>44</v>
      </c>
      <c r="M136" s="899"/>
      <c r="N136" s="900"/>
    </row>
    <row r="137" spans="1:14" ht="15" thickBot="1" x14ac:dyDescent="0.4">
      <c r="A137" s="30"/>
      <c r="B137" s="839"/>
      <c r="C137" s="14"/>
      <c r="D137" s="829"/>
      <c r="E137" s="644">
        <f>SUM(E4:E136)</f>
        <v>5748700</v>
      </c>
      <c r="F137" s="645">
        <f>SUM(F4:F136)+G4</f>
        <v>6462750</v>
      </c>
      <c r="G137" s="646">
        <f>F137-E137</f>
        <v>714050</v>
      </c>
      <c r="H137" s="394"/>
      <c r="I137" s="120"/>
      <c r="J137" s="641"/>
      <c r="K137" s="686"/>
      <c r="L137" s="120" t="s">
        <v>44</v>
      </c>
      <c r="M137" s="14"/>
      <c r="N137" s="13"/>
    </row>
    <row r="138" spans="1:14" x14ac:dyDescent="0.35">
      <c r="A138" s="30"/>
      <c r="B138" s="839"/>
      <c r="C138" s="14"/>
      <c r="D138" s="830"/>
      <c r="E138" s="642"/>
      <c r="F138" s="643"/>
      <c r="G138" s="643"/>
      <c r="H138" s="14"/>
      <c r="I138" s="14"/>
      <c r="J138" s="14"/>
      <c r="K138" s="14"/>
      <c r="L138" s="14"/>
      <c r="M138" s="14"/>
      <c r="N138" s="13"/>
    </row>
    <row r="139" spans="1:14" x14ac:dyDescent="0.35">
      <c r="A139" s="30"/>
      <c r="B139" s="839"/>
      <c r="C139" s="14"/>
      <c r="D139" s="830"/>
      <c r="E139" s="629"/>
      <c r="F139" s="628"/>
      <c r="G139" s="628"/>
      <c r="H139" s="14"/>
      <c r="I139" s="14"/>
      <c r="J139" s="14"/>
      <c r="K139" s="14"/>
      <c r="L139" s="14"/>
      <c r="M139" s="14"/>
      <c r="N139" s="13"/>
    </row>
    <row r="140" spans="1:14" x14ac:dyDescent="0.35">
      <c r="A140" s="30"/>
      <c r="B140" s="839"/>
      <c r="C140" s="14"/>
      <c r="D140" s="830"/>
      <c r="E140" s="629"/>
      <c r="F140" s="628"/>
      <c r="G140" s="628"/>
      <c r="H140" s="14"/>
      <c r="I140" s="14"/>
      <c r="J140" s="14"/>
      <c r="K140" s="14"/>
      <c r="L140" s="14"/>
      <c r="M140" s="14"/>
      <c r="N140" s="13"/>
    </row>
    <row r="141" spans="1:14" x14ac:dyDescent="0.35">
      <c r="A141" s="14"/>
      <c r="B141" s="839"/>
      <c r="C141" s="14"/>
      <c r="D141" s="830"/>
      <c r="E141" s="629"/>
      <c r="F141" s="628"/>
      <c r="G141" s="628"/>
      <c r="H141" s="14"/>
      <c r="I141" s="14"/>
      <c r="J141" s="14"/>
      <c r="K141" s="14"/>
      <c r="L141" s="14"/>
      <c r="M141" s="14"/>
      <c r="N141" s="13"/>
    </row>
    <row r="142" spans="1:14" x14ac:dyDescent="0.35">
      <c r="A142" s="14"/>
      <c r="B142" s="839"/>
      <c r="C142" s="14"/>
      <c r="D142" s="830"/>
      <c r="E142" s="629"/>
      <c r="F142" s="628"/>
      <c r="G142" s="628"/>
      <c r="H142" s="14"/>
      <c r="I142" s="14"/>
      <c r="J142" s="14"/>
      <c r="K142" s="14"/>
      <c r="L142" s="14"/>
      <c r="M142" s="14"/>
      <c r="N142" s="13"/>
    </row>
    <row r="143" spans="1:14" x14ac:dyDescent="0.35">
      <c r="A143" s="14"/>
      <c r="B143" s="839"/>
      <c r="C143" s="14"/>
      <c r="D143" s="830"/>
      <c r="E143" s="629"/>
      <c r="F143" s="628"/>
      <c r="G143" s="628"/>
      <c r="H143" s="14"/>
      <c r="I143" s="14"/>
      <c r="J143" s="14"/>
      <c r="K143" s="14"/>
      <c r="L143" s="14"/>
      <c r="M143" s="14"/>
      <c r="N143" s="13"/>
    </row>
    <row r="144" spans="1:14" x14ac:dyDescent="0.35">
      <c r="A144" s="14"/>
      <c r="B144" s="839"/>
      <c r="C144" s="14"/>
      <c r="D144" s="830"/>
      <c r="E144" s="629"/>
      <c r="F144" s="628"/>
      <c r="G144" s="628"/>
      <c r="H144" s="14"/>
      <c r="I144" s="14"/>
      <c r="J144" s="14"/>
      <c r="K144" s="14"/>
      <c r="L144" s="14"/>
      <c r="M144" s="14"/>
      <c r="N144" s="13"/>
    </row>
    <row r="145" spans="1:14" x14ac:dyDescent="0.35">
      <c r="A145" s="14"/>
      <c r="B145" s="839"/>
      <c r="C145" s="14"/>
      <c r="D145" s="830"/>
      <c r="E145" s="629"/>
      <c r="F145" s="628"/>
      <c r="G145" s="628"/>
      <c r="H145" s="14"/>
      <c r="I145" s="14"/>
      <c r="J145" s="14"/>
      <c r="K145" s="14"/>
      <c r="L145" s="14"/>
      <c r="M145" s="14"/>
      <c r="N145" s="13"/>
    </row>
    <row r="146" spans="1:14" x14ac:dyDescent="0.35">
      <c r="A146" s="14"/>
      <c r="B146" s="839"/>
      <c r="C146" s="14"/>
      <c r="D146" s="830"/>
      <c r="E146" s="629"/>
      <c r="F146" s="628"/>
      <c r="G146" s="628"/>
      <c r="H146" s="14"/>
      <c r="I146" s="14"/>
      <c r="J146" s="14"/>
      <c r="K146" s="14"/>
      <c r="L146" s="14"/>
      <c r="M146" s="14"/>
      <c r="N146" s="13"/>
    </row>
    <row r="147" spans="1:14" x14ac:dyDescent="0.35">
      <c r="A147" s="14"/>
      <c r="B147" s="839"/>
      <c r="C147" s="14"/>
      <c r="D147" s="830"/>
      <c r="E147" s="629"/>
      <c r="F147" s="628"/>
      <c r="G147" s="628"/>
      <c r="H147" s="14"/>
      <c r="I147" s="14"/>
      <c r="J147" s="14"/>
      <c r="K147" s="14"/>
      <c r="L147" s="14"/>
      <c r="M147" s="14"/>
      <c r="N147" s="13"/>
    </row>
    <row r="148" spans="1:14" x14ac:dyDescent="0.35">
      <c r="A148" s="14"/>
      <c r="B148" s="839"/>
      <c r="C148" s="14"/>
      <c r="D148" s="830"/>
      <c r="E148" s="629"/>
      <c r="F148" s="628"/>
      <c r="G148" s="628"/>
      <c r="H148" s="14"/>
      <c r="I148" s="14"/>
      <c r="J148" s="14"/>
      <c r="K148" s="14"/>
      <c r="L148" s="14"/>
      <c r="M148" s="14"/>
      <c r="N148" s="13"/>
    </row>
    <row r="149" spans="1:14" x14ac:dyDescent="0.35">
      <c r="A149" s="14"/>
      <c r="B149" s="839"/>
      <c r="C149" s="14"/>
      <c r="D149" s="830"/>
      <c r="E149" s="629"/>
      <c r="F149" s="628"/>
      <c r="G149" s="628"/>
      <c r="H149" s="14"/>
      <c r="I149" s="14"/>
      <c r="J149" s="14"/>
      <c r="K149" s="14"/>
      <c r="L149" s="14"/>
      <c r="M149" s="14"/>
      <c r="N149" s="13"/>
    </row>
    <row r="150" spans="1:14" x14ac:dyDescent="0.35">
      <c r="A150" s="14"/>
      <c r="B150" s="839"/>
      <c r="C150" s="14"/>
      <c r="D150" s="830"/>
      <c r="E150" s="629"/>
      <c r="F150" s="628"/>
      <c r="G150" s="628"/>
      <c r="H150" s="14"/>
      <c r="I150" s="14"/>
      <c r="J150" s="14"/>
      <c r="K150" s="14"/>
      <c r="L150" s="14"/>
      <c r="M150" s="14"/>
      <c r="N150" s="13"/>
    </row>
    <row r="151" spans="1:14" x14ac:dyDescent="0.35">
      <c r="A151" s="14"/>
      <c r="B151" s="839"/>
      <c r="C151" s="14"/>
      <c r="D151" s="830"/>
      <c r="E151" s="629"/>
      <c r="F151" s="628"/>
      <c r="G151" s="628"/>
      <c r="H151" s="14"/>
      <c r="I151" s="14"/>
      <c r="J151" s="14"/>
      <c r="K151" s="14"/>
      <c r="L151" s="14"/>
      <c r="M151" s="14"/>
      <c r="N151" s="13"/>
    </row>
    <row r="152" spans="1:14" x14ac:dyDescent="0.35">
      <c r="A152" s="14"/>
      <c r="B152" s="839"/>
      <c r="C152" s="14"/>
      <c r="D152" s="830"/>
      <c r="E152" s="629"/>
      <c r="F152" s="628"/>
      <c r="G152" s="628"/>
      <c r="H152" s="14"/>
      <c r="I152" s="14"/>
      <c r="J152" s="14"/>
      <c r="K152" s="14"/>
      <c r="L152" s="14"/>
      <c r="M152" s="14"/>
      <c r="N152" s="13"/>
    </row>
    <row r="153" spans="1:14" x14ac:dyDescent="0.35">
      <c r="A153" s="14"/>
      <c r="B153" s="839"/>
      <c r="C153" s="14"/>
      <c r="D153" s="830"/>
      <c r="E153" s="629"/>
      <c r="F153" s="628"/>
      <c r="G153" s="628"/>
      <c r="H153" s="14"/>
      <c r="I153" s="14"/>
      <c r="J153" s="14"/>
      <c r="K153" s="14"/>
      <c r="L153" s="14"/>
      <c r="M153" s="14"/>
      <c r="N153" s="13"/>
    </row>
    <row r="154" spans="1:14" x14ac:dyDescent="0.35">
      <c r="A154" s="14"/>
      <c r="B154" s="839"/>
      <c r="C154" s="14"/>
      <c r="D154" s="830"/>
      <c r="E154" s="629"/>
      <c r="F154" s="628"/>
      <c r="G154" s="628"/>
      <c r="H154" s="14"/>
      <c r="I154" s="14"/>
      <c r="J154" s="14"/>
      <c r="K154" s="14"/>
      <c r="L154" s="14"/>
      <c r="M154" s="14"/>
      <c r="N154" s="13"/>
    </row>
    <row r="155" spans="1:14" x14ac:dyDescent="0.35">
      <c r="A155" s="14"/>
      <c r="B155" s="839"/>
      <c r="C155" s="14"/>
      <c r="D155" s="830"/>
      <c r="E155" s="629"/>
      <c r="F155" s="628"/>
      <c r="G155" s="628"/>
      <c r="H155" s="14"/>
      <c r="I155" s="14"/>
      <c r="J155" s="14"/>
      <c r="K155" s="14"/>
      <c r="L155" s="14"/>
      <c r="M155" s="14"/>
      <c r="N155" s="13"/>
    </row>
    <row r="156" spans="1:14" x14ac:dyDescent="0.35">
      <c r="A156" s="14"/>
      <c r="B156" s="839"/>
      <c r="C156" s="14"/>
      <c r="D156" s="830"/>
      <c r="E156" s="629"/>
      <c r="F156" s="628"/>
      <c r="G156" s="628"/>
      <c r="H156" s="14"/>
      <c r="I156" s="14"/>
      <c r="J156" s="14"/>
      <c r="K156" s="14"/>
      <c r="L156" s="14"/>
      <c r="M156" s="14"/>
      <c r="N156" s="13"/>
    </row>
    <row r="157" spans="1:14" x14ac:dyDescent="0.35">
      <c r="A157" s="14"/>
      <c r="B157" s="839"/>
      <c r="C157" s="14"/>
      <c r="D157" s="830"/>
      <c r="E157" s="629"/>
      <c r="F157" s="628"/>
      <c r="G157" s="628"/>
      <c r="H157" s="14"/>
      <c r="I157" s="14"/>
      <c r="J157" s="14"/>
      <c r="K157" s="14"/>
      <c r="L157" s="14"/>
      <c r="M157" s="14"/>
      <c r="N157" s="13"/>
    </row>
    <row r="158" spans="1:14" x14ac:dyDescent="0.35">
      <c r="A158" s="14"/>
      <c r="B158" s="839"/>
      <c r="C158" s="14"/>
      <c r="D158" s="830"/>
      <c r="E158" s="629"/>
      <c r="F158" s="628"/>
      <c r="G158" s="628"/>
      <c r="H158" s="14"/>
      <c r="I158" s="14"/>
      <c r="J158" s="14"/>
      <c r="K158" s="14"/>
      <c r="L158" s="14"/>
      <c r="M158" s="14"/>
      <c r="N158" s="13"/>
    </row>
    <row r="159" spans="1:14" x14ac:dyDescent="0.35">
      <c r="A159" s="14"/>
      <c r="B159" s="839"/>
      <c r="C159" s="14"/>
      <c r="D159" s="830"/>
      <c r="E159" s="629"/>
      <c r="F159" s="628"/>
      <c r="G159" s="628"/>
      <c r="H159" s="14"/>
      <c r="I159" s="14"/>
      <c r="J159" s="14"/>
      <c r="K159" s="14"/>
      <c r="L159" s="14"/>
      <c r="M159" s="14"/>
      <c r="N159" s="13"/>
    </row>
    <row r="160" spans="1:14" x14ac:dyDescent="0.35">
      <c r="A160" s="14"/>
      <c r="B160" s="14"/>
      <c r="C160" s="14"/>
      <c r="D160" s="830"/>
      <c r="E160" s="629"/>
      <c r="F160" s="628"/>
      <c r="G160" s="628"/>
      <c r="H160" s="14"/>
      <c r="I160" s="14"/>
      <c r="J160" s="14"/>
      <c r="K160" s="14"/>
      <c r="L160" s="14"/>
      <c r="M160" s="14"/>
      <c r="N160" s="13"/>
    </row>
    <row r="161" spans="1:14" x14ac:dyDescent="0.35">
      <c r="A161" s="14"/>
      <c r="B161" s="14"/>
      <c r="C161" s="14"/>
      <c r="D161" s="830"/>
      <c r="E161" s="629"/>
      <c r="F161" s="628"/>
      <c r="G161" s="628"/>
      <c r="H161" s="14"/>
      <c r="I161" s="14"/>
      <c r="J161" s="14"/>
      <c r="K161" s="14"/>
      <c r="L161" s="14"/>
      <c r="M161" s="14"/>
      <c r="N161" s="13"/>
    </row>
    <row r="162" spans="1:14" x14ac:dyDescent="0.35">
      <c r="A162" s="14"/>
      <c r="B162" s="14"/>
      <c r="C162" s="14"/>
      <c r="D162" s="830"/>
      <c r="E162" s="629"/>
      <c r="F162" s="628"/>
      <c r="G162" s="628"/>
      <c r="H162" s="14"/>
      <c r="I162" s="14"/>
      <c r="J162" s="14"/>
      <c r="K162" s="14"/>
      <c r="L162" s="14"/>
      <c r="M162" s="14"/>
      <c r="N162" s="13"/>
    </row>
    <row r="163" spans="1:14" x14ac:dyDescent="0.35">
      <c r="A163" s="14"/>
      <c r="B163" s="14"/>
      <c r="C163" s="14"/>
      <c r="D163" s="14"/>
      <c r="E163" s="628"/>
      <c r="F163" s="628"/>
      <c r="G163" s="628"/>
      <c r="H163" s="14"/>
      <c r="I163" s="14"/>
      <c r="J163" s="14"/>
      <c r="K163" s="14"/>
      <c r="L163" s="14"/>
      <c r="M163" s="14"/>
      <c r="N163" s="13"/>
    </row>
  </sheetData>
  <autoFilter ref="A1:N54" xr:uid="{00000000-0009-0000-0000-00000D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honeticPr fontId="74" type="noConversion"/>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8"/>
  <sheetViews>
    <sheetView topLeftCell="C1" zoomScaleNormal="100" workbookViewId="0">
      <selection activeCell="K4" sqref="K4:K7"/>
    </sheetView>
  </sheetViews>
  <sheetFormatPr defaultColWidth="10.90625" defaultRowHeight="14.5" x14ac:dyDescent="0.35"/>
  <cols>
    <col min="1" max="1" width="13.08984375" style="15" customWidth="1"/>
    <col min="2" max="2" width="29.90625" style="15" customWidth="1"/>
    <col min="3" max="3" width="18" style="15" customWidth="1"/>
    <col min="4" max="4" width="14.6328125" style="15" customWidth="1"/>
    <col min="5" max="5" width="18.90625" style="257" bestFit="1" customWidth="1"/>
    <col min="6" max="6" width="15.90625" style="257" customWidth="1"/>
    <col min="7" max="7" width="18.6328125" style="257" customWidth="1"/>
    <col min="8" max="8" width="12.453125" style="15" customWidth="1"/>
    <col min="9" max="9" width="18.6328125" style="15" customWidth="1"/>
    <col min="10" max="10" width="15.54296875" style="15" customWidth="1"/>
    <col min="11" max="11" width="15.453125" style="15" customWidth="1"/>
    <col min="12" max="12" width="17.6328125" style="15" customWidth="1"/>
    <col min="13" max="13" width="15" style="15" customWidth="1"/>
    <col min="14" max="14" width="29.90625" style="49" customWidth="1"/>
    <col min="15" max="15" width="41.08984375" style="15" customWidth="1"/>
    <col min="16" max="16384" width="10.90625" style="15"/>
  </cols>
  <sheetData>
    <row r="1" spans="1:14" s="62" customFormat="1" ht="31" x14ac:dyDescent="0.35">
      <c r="A1" s="973" t="s">
        <v>43</v>
      </c>
      <c r="B1" s="973"/>
      <c r="C1" s="973"/>
      <c r="D1" s="973"/>
      <c r="E1" s="973"/>
      <c r="F1" s="973"/>
      <c r="G1" s="973"/>
      <c r="H1" s="973"/>
      <c r="I1" s="973"/>
      <c r="J1" s="973"/>
      <c r="K1" s="973"/>
      <c r="L1" s="973"/>
      <c r="M1" s="973"/>
      <c r="N1" s="973"/>
    </row>
    <row r="2" spans="1:14" s="62" customFormat="1" ht="18.5" x14ac:dyDescent="0.35">
      <c r="A2" s="974" t="s">
        <v>537</v>
      </c>
      <c r="B2" s="974"/>
      <c r="C2" s="974"/>
      <c r="D2" s="974"/>
      <c r="E2" s="974"/>
      <c r="F2" s="974"/>
      <c r="G2" s="974"/>
      <c r="H2" s="974"/>
      <c r="I2" s="974"/>
      <c r="J2" s="974"/>
      <c r="K2" s="974"/>
      <c r="L2" s="974"/>
      <c r="M2" s="974"/>
      <c r="N2" s="974"/>
    </row>
    <row r="3" spans="1:14" s="62" customFormat="1" ht="29.5" thickBot="1" x14ac:dyDescent="0.4">
      <c r="A3" s="114" t="s">
        <v>0</v>
      </c>
      <c r="B3" s="115" t="s">
        <v>111</v>
      </c>
      <c r="C3" s="115" t="s">
        <v>10</v>
      </c>
      <c r="D3" s="116" t="s">
        <v>8</v>
      </c>
      <c r="E3" s="116" t="s">
        <v>13</v>
      </c>
      <c r="F3" s="116" t="s">
        <v>34</v>
      </c>
      <c r="G3" s="116" t="s">
        <v>40</v>
      </c>
      <c r="H3" s="116" t="s">
        <v>2</v>
      </c>
      <c r="I3" s="116" t="s">
        <v>3</v>
      </c>
      <c r="J3" s="115" t="s">
        <v>9</v>
      </c>
      <c r="K3" s="115" t="s">
        <v>1</v>
      </c>
      <c r="L3" s="115" t="s">
        <v>4</v>
      </c>
      <c r="M3" s="115" t="s">
        <v>12</v>
      </c>
      <c r="N3" s="117" t="s">
        <v>11</v>
      </c>
    </row>
    <row r="4" spans="1:14" s="11" customFormat="1" ht="27.9" customHeight="1" x14ac:dyDescent="0.35">
      <c r="A4" s="298">
        <v>45536</v>
      </c>
      <c r="B4" s="299" t="s">
        <v>193</v>
      </c>
      <c r="C4" s="299"/>
      <c r="D4" s="326"/>
      <c r="E4" s="399"/>
      <c r="F4" s="399"/>
      <c r="G4" s="399">
        <v>0</v>
      </c>
      <c r="H4" s="329"/>
      <c r="I4" s="330"/>
      <c r="J4" s="331"/>
      <c r="K4" s="779" t="s">
        <v>179</v>
      </c>
      <c r="L4" s="145"/>
      <c r="M4" s="333"/>
      <c r="N4" s="334"/>
    </row>
    <row r="5" spans="1:14" s="11" customFormat="1" ht="13.5" customHeight="1" x14ac:dyDescent="0.35">
      <c r="A5" s="833">
        <v>45565</v>
      </c>
      <c r="B5" s="796" t="s">
        <v>109</v>
      </c>
      <c r="C5" s="796" t="s">
        <v>47</v>
      </c>
      <c r="D5" s="797" t="s">
        <v>14</v>
      </c>
      <c r="E5" s="806"/>
      <c r="F5" s="806">
        <v>10000</v>
      </c>
      <c r="G5" s="806">
        <f>G4-E5+F5</f>
        <v>10000</v>
      </c>
      <c r="H5" s="858" t="s">
        <v>126</v>
      </c>
      <c r="I5" s="858" t="s">
        <v>18</v>
      </c>
      <c r="J5" s="791" t="s">
        <v>538</v>
      </c>
      <c r="K5" s="779" t="s">
        <v>179</v>
      </c>
      <c r="L5" s="796" t="s">
        <v>44</v>
      </c>
      <c r="M5" s="859"/>
      <c r="N5" s="805"/>
    </row>
    <row r="6" spans="1:14" s="11" customFormat="1" ht="13.5" customHeight="1" x14ac:dyDescent="0.35">
      <c r="A6" s="654">
        <v>45565</v>
      </c>
      <c r="B6" s="406" t="s">
        <v>111</v>
      </c>
      <c r="C6" s="406" t="s">
        <v>112</v>
      </c>
      <c r="D6" s="655" t="s">
        <v>14</v>
      </c>
      <c r="E6" s="118">
        <v>5000</v>
      </c>
      <c r="F6" s="118"/>
      <c r="G6" s="118">
        <f t="shared" ref="G6" si="0">G5-E6+F6</f>
        <v>5000</v>
      </c>
      <c r="H6" s="244" t="s">
        <v>126</v>
      </c>
      <c r="I6" s="244" t="s">
        <v>18</v>
      </c>
      <c r="J6" s="293" t="s">
        <v>538</v>
      </c>
      <c r="K6" s="779" t="s">
        <v>179</v>
      </c>
      <c r="L6" s="284" t="s">
        <v>44</v>
      </c>
      <c r="M6" s="342"/>
      <c r="N6" s="343" t="s">
        <v>154</v>
      </c>
    </row>
    <row r="7" spans="1:14" ht="15" thickBot="1" x14ac:dyDescent="0.4">
      <c r="A7" s="654">
        <v>45565</v>
      </c>
      <c r="B7" s="406" t="s">
        <v>111</v>
      </c>
      <c r="C7" s="406" t="s">
        <v>112</v>
      </c>
      <c r="D7" s="655" t="s">
        <v>14</v>
      </c>
      <c r="E7" s="118">
        <v>5000</v>
      </c>
      <c r="F7" s="118"/>
      <c r="G7" s="118">
        <f>G6-E7+F7</f>
        <v>0</v>
      </c>
      <c r="H7" s="244" t="s">
        <v>126</v>
      </c>
      <c r="I7" s="120" t="s">
        <v>18</v>
      </c>
      <c r="J7" s="353" t="s">
        <v>538</v>
      </c>
      <c r="K7" s="779" t="s">
        <v>179</v>
      </c>
      <c r="L7" s="120" t="s">
        <v>44</v>
      </c>
      <c r="M7" s="120"/>
      <c r="N7" s="343" t="s">
        <v>153</v>
      </c>
    </row>
    <row r="8" spans="1:14" ht="15" thickBot="1" x14ac:dyDescent="0.4">
      <c r="E8" s="644">
        <f>SUM(E4:E7)</f>
        <v>10000</v>
      </c>
      <c r="F8" s="644">
        <f>SUM(F4:F7)+G4</f>
        <v>10000</v>
      </c>
      <c r="G8" s="721">
        <f>F8-E8</f>
        <v>0</v>
      </c>
    </row>
  </sheetData>
  <autoFilter ref="A1:N7" xr:uid="{00000000-0009-0000-0000-00000E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5AA-5A26-4350-92AF-4A2A44E65F32}">
  <dimension ref="A1:N26"/>
  <sheetViews>
    <sheetView topLeftCell="C1" zoomScaleNormal="100" workbookViewId="0">
      <selection activeCell="K5" sqref="K5:K25"/>
    </sheetView>
  </sheetViews>
  <sheetFormatPr defaultColWidth="10.90625" defaultRowHeight="14.5" x14ac:dyDescent="0.35"/>
  <cols>
    <col min="1" max="1" width="13.08984375" style="15" customWidth="1"/>
    <col min="2" max="2" width="29.90625" style="15" customWidth="1"/>
    <col min="3" max="3" width="18" style="15" customWidth="1"/>
    <col min="4" max="4" width="14.6328125" style="15" customWidth="1"/>
    <col min="5" max="5" width="18.90625" style="257" bestFit="1" customWidth="1"/>
    <col min="6" max="6" width="15.90625" style="257" customWidth="1"/>
    <col min="7" max="7" width="18.6328125" style="257" customWidth="1"/>
    <col min="8" max="8" width="12.453125" style="15" customWidth="1"/>
    <col min="9" max="9" width="18.6328125" style="15" customWidth="1"/>
    <col min="10" max="10" width="15.54296875" style="15" customWidth="1"/>
    <col min="11" max="11" width="15.453125" style="15" customWidth="1"/>
    <col min="12" max="12" width="17.6328125" style="15" customWidth="1"/>
    <col min="13" max="13" width="15" style="15" customWidth="1"/>
    <col min="14" max="14" width="29.90625" style="49" customWidth="1"/>
    <col min="15" max="15" width="41.08984375" style="15" customWidth="1"/>
    <col min="16" max="16384" width="10.90625" style="15"/>
  </cols>
  <sheetData>
    <row r="1" spans="1:14" s="62" customFormat="1" ht="31" x14ac:dyDescent="0.35">
      <c r="A1" s="973" t="s">
        <v>43</v>
      </c>
      <c r="B1" s="973"/>
      <c r="C1" s="973"/>
      <c r="D1" s="973"/>
      <c r="E1" s="973"/>
      <c r="F1" s="973"/>
      <c r="G1" s="973"/>
      <c r="H1" s="973"/>
      <c r="I1" s="973"/>
      <c r="J1" s="973"/>
      <c r="K1" s="973"/>
      <c r="L1" s="973"/>
      <c r="M1" s="973"/>
      <c r="N1" s="973"/>
    </row>
    <row r="2" spans="1:14" s="62" customFormat="1" ht="18.5" x14ac:dyDescent="0.35">
      <c r="A2" s="974" t="s">
        <v>420</v>
      </c>
      <c r="B2" s="974"/>
      <c r="C2" s="974"/>
      <c r="D2" s="974"/>
      <c r="E2" s="974"/>
      <c r="F2" s="974"/>
      <c r="G2" s="974"/>
      <c r="H2" s="974"/>
      <c r="I2" s="974"/>
      <c r="J2" s="974"/>
      <c r="K2" s="974"/>
      <c r="L2" s="974"/>
      <c r="M2" s="974"/>
      <c r="N2" s="974"/>
    </row>
    <row r="3" spans="1:14" s="62" customFormat="1" ht="29.5" thickBot="1" x14ac:dyDescent="0.4">
      <c r="A3" s="114" t="s">
        <v>0</v>
      </c>
      <c r="B3" s="115" t="s">
        <v>111</v>
      </c>
      <c r="C3" s="115" t="s">
        <v>10</v>
      </c>
      <c r="D3" s="116" t="s">
        <v>8</v>
      </c>
      <c r="E3" s="116" t="s">
        <v>13</v>
      </c>
      <c r="F3" s="116" t="s">
        <v>34</v>
      </c>
      <c r="G3" s="116" t="s">
        <v>40</v>
      </c>
      <c r="H3" s="116" t="s">
        <v>2</v>
      </c>
      <c r="I3" s="116" t="s">
        <v>3</v>
      </c>
      <c r="J3" s="115" t="s">
        <v>9</v>
      </c>
      <c r="K3" s="115" t="s">
        <v>1</v>
      </c>
      <c r="L3" s="115" t="s">
        <v>4</v>
      </c>
      <c r="M3" s="115" t="s">
        <v>12</v>
      </c>
      <c r="N3" s="117" t="s">
        <v>11</v>
      </c>
    </row>
    <row r="4" spans="1:14" s="11" customFormat="1" ht="27.9" customHeight="1" x14ac:dyDescent="0.35">
      <c r="A4" s="298">
        <v>45536</v>
      </c>
      <c r="B4" s="299" t="s">
        <v>193</v>
      </c>
      <c r="C4" s="299"/>
      <c r="D4" s="326"/>
      <c r="E4" s="399"/>
      <c r="F4" s="399"/>
      <c r="G4" s="399">
        <v>0</v>
      </c>
      <c r="H4" s="329"/>
      <c r="I4" s="330"/>
      <c r="J4" s="331"/>
      <c r="K4" s="332"/>
      <c r="L4" s="145"/>
      <c r="M4" s="333"/>
      <c r="N4" s="334"/>
    </row>
    <row r="5" spans="1:14" s="11" customFormat="1" ht="13.5" customHeight="1" x14ac:dyDescent="0.35">
      <c r="A5" s="565">
        <v>45558</v>
      </c>
      <c r="B5" s="443" t="s">
        <v>189</v>
      </c>
      <c r="C5" s="443" t="s">
        <v>47</v>
      </c>
      <c r="D5" s="566" t="s">
        <v>110</v>
      </c>
      <c r="E5" s="444"/>
      <c r="F5" s="444">
        <v>40000</v>
      </c>
      <c r="G5" s="444">
        <f>G4-E5+F5</f>
        <v>40000</v>
      </c>
      <c r="H5" s="446" t="s">
        <v>187</v>
      </c>
      <c r="I5" s="446" t="s">
        <v>18</v>
      </c>
      <c r="J5" s="383" t="s">
        <v>422</v>
      </c>
      <c r="K5" s="779" t="s">
        <v>179</v>
      </c>
      <c r="L5" s="443" t="s">
        <v>44</v>
      </c>
      <c r="M5" s="567"/>
      <c r="N5" s="445"/>
    </row>
    <row r="6" spans="1:14" s="11" customFormat="1" ht="13.5" customHeight="1" x14ac:dyDescent="0.35">
      <c r="A6" s="654">
        <v>45558</v>
      </c>
      <c r="B6" s="406" t="s">
        <v>111</v>
      </c>
      <c r="C6" s="406" t="s">
        <v>112</v>
      </c>
      <c r="D6" s="655" t="s">
        <v>110</v>
      </c>
      <c r="E6" s="118">
        <v>25000</v>
      </c>
      <c r="F6" s="118"/>
      <c r="G6" s="118">
        <f t="shared" ref="G6" si="0">G5-E6+F6</f>
        <v>15000</v>
      </c>
      <c r="H6" s="244" t="s">
        <v>187</v>
      </c>
      <c r="I6" s="244" t="s">
        <v>18</v>
      </c>
      <c r="J6" s="293" t="s">
        <v>422</v>
      </c>
      <c r="K6" s="779" t="s">
        <v>179</v>
      </c>
      <c r="L6" s="284" t="s">
        <v>44</v>
      </c>
      <c r="M6" s="342"/>
      <c r="N6" s="343" t="s">
        <v>154</v>
      </c>
    </row>
    <row r="7" spans="1:14" x14ac:dyDescent="0.35">
      <c r="A7" s="654">
        <v>45558</v>
      </c>
      <c r="B7" s="406" t="s">
        <v>111</v>
      </c>
      <c r="C7" s="406" t="s">
        <v>112</v>
      </c>
      <c r="D7" s="655" t="s">
        <v>110</v>
      </c>
      <c r="E7" s="118">
        <v>25000</v>
      </c>
      <c r="F7" s="118"/>
      <c r="G7" s="118">
        <f>G6-E7+F7</f>
        <v>-10000</v>
      </c>
      <c r="H7" s="244" t="s">
        <v>187</v>
      </c>
      <c r="I7" s="120" t="s">
        <v>18</v>
      </c>
      <c r="J7" s="293" t="s">
        <v>422</v>
      </c>
      <c r="K7" s="779" t="s">
        <v>179</v>
      </c>
      <c r="L7" s="120" t="s">
        <v>44</v>
      </c>
      <c r="M7" s="120"/>
      <c r="N7" s="343" t="s">
        <v>153</v>
      </c>
    </row>
    <row r="8" spans="1:14" x14ac:dyDescent="0.35">
      <c r="A8" s="654">
        <v>45559</v>
      </c>
      <c r="B8" s="284" t="s">
        <v>421</v>
      </c>
      <c r="C8" s="284" t="s">
        <v>47</v>
      </c>
      <c r="D8" s="418" t="s">
        <v>110</v>
      </c>
      <c r="E8" s="118"/>
      <c r="F8" s="118">
        <v>10000</v>
      </c>
      <c r="G8" s="118">
        <f t="shared" ref="G8:G24" si="1">G7-E8+F8</f>
        <v>0</v>
      </c>
      <c r="H8" s="244" t="s">
        <v>187</v>
      </c>
      <c r="I8" s="120" t="s">
        <v>18</v>
      </c>
      <c r="J8" s="293" t="s">
        <v>422</v>
      </c>
      <c r="K8" s="779" t="s">
        <v>179</v>
      </c>
      <c r="L8" s="120" t="s">
        <v>44</v>
      </c>
      <c r="M8" s="120"/>
      <c r="N8" s="343"/>
    </row>
    <row r="9" spans="1:14" x14ac:dyDescent="0.35">
      <c r="A9" s="833">
        <v>45559</v>
      </c>
      <c r="B9" s="796" t="s">
        <v>189</v>
      </c>
      <c r="C9" s="796" t="s">
        <v>47</v>
      </c>
      <c r="D9" s="797" t="s">
        <v>110</v>
      </c>
      <c r="E9" s="789"/>
      <c r="F9" s="789">
        <v>50000</v>
      </c>
      <c r="G9" s="789">
        <f t="shared" si="1"/>
        <v>50000</v>
      </c>
      <c r="H9" s="790" t="s">
        <v>187</v>
      </c>
      <c r="I9" s="794" t="s">
        <v>18</v>
      </c>
      <c r="J9" s="791" t="s">
        <v>422</v>
      </c>
      <c r="K9" s="779" t="s">
        <v>179</v>
      </c>
      <c r="L9" s="794" t="s">
        <v>44</v>
      </c>
      <c r="M9" s="794"/>
      <c r="N9" s="793"/>
    </row>
    <row r="10" spans="1:14" x14ac:dyDescent="0.35">
      <c r="A10" s="654">
        <v>45559</v>
      </c>
      <c r="B10" s="406" t="s">
        <v>111</v>
      </c>
      <c r="C10" s="406" t="s">
        <v>112</v>
      </c>
      <c r="D10" s="655" t="s">
        <v>110</v>
      </c>
      <c r="E10" s="118">
        <v>25000</v>
      </c>
      <c r="F10" s="118"/>
      <c r="G10" s="118">
        <f>G9-E10+F10</f>
        <v>25000</v>
      </c>
      <c r="H10" s="623" t="s">
        <v>187</v>
      </c>
      <c r="I10" s="120" t="s">
        <v>18</v>
      </c>
      <c r="J10" s="293" t="s">
        <v>469</v>
      </c>
      <c r="K10" s="779" t="s">
        <v>179</v>
      </c>
      <c r="L10" s="120" t="s">
        <v>44</v>
      </c>
      <c r="M10" s="120"/>
      <c r="N10" s="343" t="s">
        <v>154</v>
      </c>
    </row>
    <row r="11" spans="1:14" x14ac:dyDescent="0.35">
      <c r="A11" s="654">
        <v>45559</v>
      </c>
      <c r="B11" s="406" t="s">
        <v>111</v>
      </c>
      <c r="C11" s="406" t="s">
        <v>112</v>
      </c>
      <c r="D11" s="655" t="s">
        <v>110</v>
      </c>
      <c r="E11" s="118">
        <v>25000</v>
      </c>
      <c r="F11" s="118"/>
      <c r="G11" s="118">
        <f>G10-E11+F11</f>
        <v>0</v>
      </c>
      <c r="H11" s="623" t="s">
        <v>187</v>
      </c>
      <c r="I11" s="120" t="s">
        <v>18</v>
      </c>
      <c r="J11" s="293" t="s">
        <v>469</v>
      </c>
      <c r="K11" s="779" t="s">
        <v>179</v>
      </c>
      <c r="L11" s="120" t="s">
        <v>44</v>
      </c>
      <c r="M11" s="120"/>
      <c r="N11" s="343" t="s">
        <v>153</v>
      </c>
    </row>
    <row r="12" spans="1:14" x14ac:dyDescent="0.35">
      <c r="A12" s="654">
        <v>45560</v>
      </c>
      <c r="B12" s="406" t="s">
        <v>111</v>
      </c>
      <c r="C12" s="406" t="s">
        <v>112</v>
      </c>
      <c r="D12" s="655" t="s">
        <v>110</v>
      </c>
      <c r="E12" s="124">
        <v>25000</v>
      </c>
      <c r="F12" s="118"/>
      <c r="G12" s="118">
        <f t="shared" si="1"/>
        <v>-25000</v>
      </c>
      <c r="H12" s="907" t="s">
        <v>187</v>
      </c>
      <c r="I12" s="120" t="s">
        <v>18</v>
      </c>
      <c r="J12" s="293" t="s">
        <v>470</v>
      </c>
      <c r="K12" s="779" t="s">
        <v>179</v>
      </c>
      <c r="L12" s="120" t="s">
        <v>44</v>
      </c>
      <c r="M12" s="120"/>
      <c r="N12" s="343" t="s">
        <v>154</v>
      </c>
    </row>
    <row r="13" spans="1:14" x14ac:dyDescent="0.35">
      <c r="A13" s="654">
        <v>45560</v>
      </c>
      <c r="B13" s="406" t="s">
        <v>111</v>
      </c>
      <c r="C13" s="406" t="s">
        <v>112</v>
      </c>
      <c r="D13" s="655" t="s">
        <v>110</v>
      </c>
      <c r="E13" s="337">
        <v>25000</v>
      </c>
      <c r="F13" s="387"/>
      <c r="G13" s="118">
        <f t="shared" si="1"/>
        <v>-50000</v>
      </c>
      <c r="H13" s="120" t="s">
        <v>187</v>
      </c>
      <c r="I13" s="120" t="s">
        <v>18</v>
      </c>
      <c r="J13" s="293" t="s">
        <v>470</v>
      </c>
      <c r="K13" s="779" t="s">
        <v>179</v>
      </c>
      <c r="L13" s="120" t="s">
        <v>44</v>
      </c>
      <c r="M13" s="120"/>
      <c r="N13" s="79" t="s">
        <v>153</v>
      </c>
    </row>
    <row r="14" spans="1:14" x14ac:dyDescent="0.35">
      <c r="A14" s="833">
        <v>45561</v>
      </c>
      <c r="B14" s="787" t="s">
        <v>189</v>
      </c>
      <c r="C14" s="787" t="s">
        <v>47</v>
      </c>
      <c r="D14" s="788" t="s">
        <v>110</v>
      </c>
      <c r="E14" s="789"/>
      <c r="F14" s="799">
        <v>115000</v>
      </c>
      <c r="G14" s="800">
        <f t="shared" si="1"/>
        <v>65000</v>
      </c>
      <c r="H14" s="794" t="s">
        <v>187</v>
      </c>
      <c r="I14" s="794" t="s">
        <v>18</v>
      </c>
      <c r="J14" s="791" t="s">
        <v>470</v>
      </c>
      <c r="K14" s="779" t="s">
        <v>179</v>
      </c>
      <c r="L14" s="794" t="s">
        <v>44</v>
      </c>
      <c r="M14" s="794"/>
      <c r="N14" s="801"/>
    </row>
    <row r="15" spans="1:14" x14ac:dyDescent="0.35">
      <c r="A15" s="654">
        <v>45561</v>
      </c>
      <c r="B15" s="406" t="s">
        <v>111</v>
      </c>
      <c r="C15" s="406" t="s">
        <v>112</v>
      </c>
      <c r="D15" s="655" t="s">
        <v>110</v>
      </c>
      <c r="E15" s="118">
        <v>25000</v>
      </c>
      <c r="F15" s="387"/>
      <c r="G15" s="126">
        <f t="shared" si="1"/>
        <v>40000</v>
      </c>
      <c r="H15" s="120" t="s">
        <v>187</v>
      </c>
      <c r="I15" s="120" t="s">
        <v>18</v>
      </c>
      <c r="J15" s="293" t="s">
        <v>470</v>
      </c>
      <c r="K15" s="779" t="s">
        <v>179</v>
      </c>
      <c r="L15" s="120" t="s">
        <v>44</v>
      </c>
      <c r="M15" s="120"/>
      <c r="N15" s="79" t="s">
        <v>154</v>
      </c>
    </row>
    <row r="16" spans="1:14" x14ac:dyDescent="0.35">
      <c r="A16" s="654">
        <v>45561</v>
      </c>
      <c r="B16" s="406" t="s">
        <v>111</v>
      </c>
      <c r="C16" s="406" t="s">
        <v>112</v>
      </c>
      <c r="D16" s="655" t="s">
        <v>110</v>
      </c>
      <c r="E16" s="569">
        <v>10000</v>
      </c>
      <c r="F16" s="387"/>
      <c r="G16" s="126">
        <f t="shared" si="1"/>
        <v>30000</v>
      </c>
      <c r="H16" s="120" t="s">
        <v>187</v>
      </c>
      <c r="I16" s="120" t="s">
        <v>18</v>
      </c>
      <c r="J16" s="293" t="s">
        <v>470</v>
      </c>
      <c r="K16" s="779" t="s">
        <v>179</v>
      </c>
      <c r="L16" s="120" t="s">
        <v>44</v>
      </c>
      <c r="M16" s="120"/>
      <c r="N16" s="79" t="s">
        <v>156</v>
      </c>
    </row>
    <row r="17" spans="1:14" x14ac:dyDescent="0.35">
      <c r="A17" s="654">
        <v>45561</v>
      </c>
      <c r="B17" s="406" t="s">
        <v>111</v>
      </c>
      <c r="C17" s="406" t="s">
        <v>112</v>
      </c>
      <c r="D17" s="655" t="s">
        <v>110</v>
      </c>
      <c r="E17" s="569">
        <v>30000</v>
      </c>
      <c r="F17" s="387"/>
      <c r="G17" s="126">
        <f t="shared" si="1"/>
        <v>0</v>
      </c>
      <c r="H17" s="120" t="s">
        <v>187</v>
      </c>
      <c r="I17" s="120" t="s">
        <v>18</v>
      </c>
      <c r="J17" s="293" t="s">
        <v>470</v>
      </c>
      <c r="K17" s="779" t="s">
        <v>179</v>
      </c>
      <c r="L17" s="120" t="s">
        <v>44</v>
      </c>
      <c r="M17" s="120"/>
      <c r="N17" s="79" t="s">
        <v>500</v>
      </c>
    </row>
    <row r="18" spans="1:14" x14ac:dyDescent="0.35">
      <c r="A18" s="786">
        <v>45562</v>
      </c>
      <c r="B18" s="787" t="s">
        <v>189</v>
      </c>
      <c r="C18" s="794" t="s">
        <v>47</v>
      </c>
      <c r="D18" s="794" t="s">
        <v>110</v>
      </c>
      <c r="E18" s="798"/>
      <c r="F18" s="799">
        <v>50000</v>
      </c>
      <c r="G18" s="800">
        <f t="shared" si="1"/>
        <v>50000</v>
      </c>
      <c r="H18" s="794" t="s">
        <v>187</v>
      </c>
      <c r="I18" s="794" t="s">
        <v>18</v>
      </c>
      <c r="J18" s="791" t="s">
        <v>499</v>
      </c>
      <c r="K18" s="779" t="s">
        <v>179</v>
      </c>
      <c r="L18" s="794" t="s">
        <v>44</v>
      </c>
      <c r="M18" s="794"/>
      <c r="N18" s="801"/>
    </row>
    <row r="19" spans="1:14" x14ac:dyDescent="0.35">
      <c r="A19" s="132">
        <v>45562</v>
      </c>
      <c r="B19" s="406" t="s">
        <v>111</v>
      </c>
      <c r="C19" s="406" t="s">
        <v>112</v>
      </c>
      <c r="D19" s="655" t="s">
        <v>110</v>
      </c>
      <c r="E19" s="118">
        <v>25000</v>
      </c>
      <c r="F19" s="816"/>
      <c r="G19" s="126">
        <f t="shared" si="1"/>
        <v>25000</v>
      </c>
      <c r="H19" s="120" t="s">
        <v>187</v>
      </c>
      <c r="I19" s="120" t="s">
        <v>18</v>
      </c>
      <c r="J19" s="293" t="s">
        <v>499</v>
      </c>
      <c r="K19" s="779" t="s">
        <v>179</v>
      </c>
      <c r="L19" s="120" t="s">
        <v>44</v>
      </c>
      <c r="M19" s="120"/>
      <c r="N19" s="79" t="s">
        <v>154</v>
      </c>
    </row>
    <row r="20" spans="1:14" x14ac:dyDescent="0.35">
      <c r="A20" s="132">
        <v>45562</v>
      </c>
      <c r="B20" s="406" t="s">
        <v>111</v>
      </c>
      <c r="C20" s="406" t="s">
        <v>112</v>
      </c>
      <c r="D20" s="655" t="s">
        <v>110</v>
      </c>
      <c r="E20" s="118">
        <v>25000</v>
      </c>
      <c r="F20" s="816"/>
      <c r="G20" s="126">
        <f t="shared" si="1"/>
        <v>0</v>
      </c>
      <c r="H20" s="120" t="s">
        <v>187</v>
      </c>
      <c r="I20" s="120" t="s">
        <v>18</v>
      </c>
      <c r="J20" s="293" t="s">
        <v>499</v>
      </c>
      <c r="K20" s="779" t="s">
        <v>179</v>
      </c>
      <c r="L20" s="120" t="s">
        <v>44</v>
      </c>
      <c r="M20" s="120"/>
      <c r="N20" s="79" t="s">
        <v>153</v>
      </c>
    </row>
    <row r="21" spans="1:14" x14ac:dyDescent="0.35">
      <c r="A21" s="786">
        <v>45565</v>
      </c>
      <c r="B21" s="796" t="s">
        <v>189</v>
      </c>
      <c r="C21" s="796" t="s">
        <v>47</v>
      </c>
      <c r="D21" s="797" t="s">
        <v>110</v>
      </c>
      <c r="E21" s="798"/>
      <c r="F21" s="799">
        <v>70000</v>
      </c>
      <c r="G21" s="800">
        <f t="shared" si="1"/>
        <v>70000</v>
      </c>
      <c r="H21" s="794" t="s">
        <v>187</v>
      </c>
      <c r="I21" s="794" t="s">
        <v>18</v>
      </c>
      <c r="J21" s="791" t="s">
        <v>531</v>
      </c>
      <c r="K21" s="779" t="s">
        <v>179</v>
      </c>
      <c r="L21" s="794" t="s">
        <v>44</v>
      </c>
      <c r="M21" s="794"/>
      <c r="N21" s="801"/>
    </row>
    <row r="22" spans="1:14" x14ac:dyDescent="0.35">
      <c r="A22" s="132">
        <v>45565</v>
      </c>
      <c r="B22" s="406" t="s">
        <v>111</v>
      </c>
      <c r="C22" s="406" t="s">
        <v>112</v>
      </c>
      <c r="D22" s="655" t="s">
        <v>110</v>
      </c>
      <c r="E22" s="569">
        <v>25000</v>
      </c>
      <c r="F22" s="387"/>
      <c r="G22" s="126">
        <f t="shared" si="1"/>
        <v>45000</v>
      </c>
      <c r="H22" s="120" t="s">
        <v>187</v>
      </c>
      <c r="I22" s="120" t="s">
        <v>18</v>
      </c>
      <c r="J22" s="293" t="s">
        <v>531</v>
      </c>
      <c r="K22" s="779" t="s">
        <v>179</v>
      </c>
      <c r="L22" s="120" t="s">
        <v>44</v>
      </c>
      <c r="M22" s="120"/>
      <c r="N22" s="79"/>
    </row>
    <row r="23" spans="1:14" x14ac:dyDescent="0.35">
      <c r="A23" s="132">
        <v>45565</v>
      </c>
      <c r="B23" s="406" t="s">
        <v>111</v>
      </c>
      <c r="C23" s="406" t="s">
        <v>112</v>
      </c>
      <c r="D23" s="655" t="s">
        <v>110</v>
      </c>
      <c r="E23" s="569">
        <v>10000</v>
      </c>
      <c r="F23" s="387"/>
      <c r="G23" s="126">
        <f t="shared" si="1"/>
        <v>35000</v>
      </c>
      <c r="H23" s="120" t="s">
        <v>187</v>
      </c>
      <c r="I23" s="120" t="s">
        <v>18</v>
      </c>
      <c r="J23" s="293" t="s">
        <v>531</v>
      </c>
      <c r="K23" s="779" t="s">
        <v>179</v>
      </c>
      <c r="L23" s="120" t="s">
        <v>44</v>
      </c>
      <c r="M23" s="120"/>
      <c r="N23" s="79"/>
    </row>
    <row r="24" spans="1:14" x14ac:dyDescent="0.35">
      <c r="A24" s="132">
        <v>45565</v>
      </c>
      <c r="B24" s="406" t="s">
        <v>111</v>
      </c>
      <c r="C24" s="406" t="s">
        <v>112</v>
      </c>
      <c r="D24" s="655" t="s">
        <v>110</v>
      </c>
      <c r="E24" s="569">
        <v>10000</v>
      </c>
      <c r="F24" s="387"/>
      <c r="G24" s="126">
        <f t="shared" si="1"/>
        <v>25000</v>
      </c>
      <c r="H24" s="120" t="s">
        <v>187</v>
      </c>
      <c r="I24" s="120" t="s">
        <v>18</v>
      </c>
      <c r="J24" s="293" t="s">
        <v>531</v>
      </c>
      <c r="K24" s="779" t="s">
        <v>179</v>
      </c>
      <c r="L24" s="120" t="s">
        <v>44</v>
      </c>
      <c r="M24" s="120"/>
      <c r="N24" s="79"/>
    </row>
    <row r="25" spans="1:14" ht="15" thickBot="1" x14ac:dyDescent="0.4">
      <c r="A25" s="132">
        <v>45565</v>
      </c>
      <c r="B25" s="406" t="s">
        <v>111</v>
      </c>
      <c r="C25" s="406" t="s">
        <v>112</v>
      </c>
      <c r="D25" s="655" t="s">
        <v>110</v>
      </c>
      <c r="E25" s="387">
        <v>25000</v>
      </c>
      <c r="F25" s="387"/>
      <c r="G25" s="126">
        <f>G24-E25+F25</f>
        <v>0</v>
      </c>
      <c r="H25" s="120" t="s">
        <v>187</v>
      </c>
      <c r="I25" s="120" t="s">
        <v>18</v>
      </c>
      <c r="J25" s="293" t="s">
        <v>531</v>
      </c>
      <c r="K25" s="779" t="s">
        <v>179</v>
      </c>
      <c r="L25" s="120" t="s">
        <v>44</v>
      </c>
      <c r="M25" s="120"/>
      <c r="N25" s="79"/>
    </row>
    <row r="26" spans="1:14" ht="15" thickBot="1" x14ac:dyDescent="0.4">
      <c r="E26" s="644">
        <f>SUM(E4:E25)</f>
        <v>335000</v>
      </c>
      <c r="F26" s="644">
        <f>SUM(F4:F25)+G4</f>
        <v>335000</v>
      </c>
      <c r="G26" s="721">
        <f>F26-E26</f>
        <v>0</v>
      </c>
    </row>
  </sheetData>
  <autoFilter ref="A1:N12" xr:uid="{00000000-0009-0000-0000-00000E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honeticPr fontId="74" type="noConversion"/>
  <pageMargins left="0.7" right="0.7" top="0.75" bottom="0.75" header="0.3" footer="0.3"/>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2051-4E02-4820-8851-61AAE5A8AB59}">
  <dimension ref="A1:N84"/>
  <sheetViews>
    <sheetView topLeftCell="D65" zoomScaleNormal="100" workbookViewId="0">
      <selection activeCell="F73" sqref="F73"/>
    </sheetView>
  </sheetViews>
  <sheetFormatPr defaultColWidth="10.90625" defaultRowHeight="14.5" x14ac:dyDescent="0.35"/>
  <cols>
    <col min="1" max="1" width="13.08984375" style="15" customWidth="1"/>
    <col min="2" max="2" width="29.90625" style="15" customWidth="1"/>
    <col min="3" max="3" width="18" style="15" customWidth="1"/>
    <col min="4" max="4" width="14.6328125" style="15" customWidth="1"/>
    <col min="5" max="5" width="18.90625" style="257" bestFit="1" customWidth="1"/>
    <col min="6" max="6" width="15.90625" style="257" customWidth="1"/>
    <col min="7" max="7" width="18.6328125" style="257" customWidth="1"/>
    <col min="8" max="8" width="12.453125" style="15" customWidth="1"/>
    <col min="9" max="9" width="18.6328125" style="15" customWidth="1"/>
    <col min="10" max="10" width="15.54296875" style="15" customWidth="1"/>
    <col min="11" max="11" width="15.453125" style="15" customWidth="1"/>
    <col min="12" max="12" width="17.6328125" style="15" customWidth="1"/>
    <col min="13" max="13" width="15" style="15" customWidth="1"/>
    <col min="14" max="14" width="29.90625" style="49" customWidth="1"/>
    <col min="15" max="15" width="41.08984375" style="15" customWidth="1"/>
    <col min="16" max="16384" width="10.90625" style="15"/>
  </cols>
  <sheetData>
    <row r="1" spans="1:14" s="62" customFormat="1" ht="31" x14ac:dyDescent="0.35">
      <c r="A1" s="973" t="s">
        <v>43</v>
      </c>
      <c r="B1" s="973"/>
      <c r="C1" s="973"/>
      <c r="D1" s="973"/>
      <c r="E1" s="973"/>
      <c r="F1" s="973"/>
      <c r="G1" s="973"/>
      <c r="H1" s="973"/>
      <c r="I1" s="973"/>
      <c r="J1" s="973"/>
      <c r="K1" s="973"/>
      <c r="L1" s="973"/>
      <c r="M1" s="973"/>
      <c r="N1" s="973"/>
    </row>
    <row r="2" spans="1:14" s="62" customFormat="1" ht="18.5" x14ac:dyDescent="0.35">
      <c r="A2" s="974" t="s">
        <v>373</v>
      </c>
      <c r="B2" s="974"/>
      <c r="C2" s="974"/>
      <c r="D2" s="974"/>
      <c r="E2" s="974"/>
      <c r="F2" s="974"/>
      <c r="G2" s="974"/>
      <c r="H2" s="974"/>
      <c r="I2" s="974"/>
      <c r="J2" s="974"/>
      <c r="K2" s="974"/>
      <c r="L2" s="974"/>
      <c r="M2" s="974"/>
      <c r="N2" s="974"/>
    </row>
    <row r="3" spans="1:14" s="62" customFormat="1" ht="29.5" thickBot="1" x14ac:dyDescent="0.4">
      <c r="A3" s="114" t="s">
        <v>0</v>
      </c>
      <c r="B3" s="115" t="s">
        <v>111</v>
      </c>
      <c r="C3" s="115" t="s">
        <v>10</v>
      </c>
      <c r="D3" s="116" t="s">
        <v>8</v>
      </c>
      <c r="E3" s="116" t="s">
        <v>13</v>
      </c>
      <c r="F3" s="116" t="s">
        <v>34</v>
      </c>
      <c r="G3" s="116" t="s">
        <v>40</v>
      </c>
      <c r="H3" s="116" t="s">
        <v>2</v>
      </c>
      <c r="I3" s="116" t="s">
        <v>3</v>
      </c>
      <c r="J3" s="115" t="s">
        <v>9</v>
      </c>
      <c r="K3" s="115" t="s">
        <v>1</v>
      </c>
      <c r="L3" s="115" t="s">
        <v>4</v>
      </c>
      <c r="M3" s="115" t="s">
        <v>12</v>
      </c>
      <c r="N3" s="117" t="s">
        <v>11</v>
      </c>
    </row>
    <row r="4" spans="1:14" s="11" customFormat="1" ht="27.9" customHeight="1" x14ac:dyDescent="0.35">
      <c r="A4" s="714">
        <v>44440</v>
      </c>
      <c r="B4" s="715" t="s">
        <v>193</v>
      </c>
      <c r="C4" s="715"/>
      <c r="D4" s="716"/>
      <c r="E4" s="717"/>
      <c r="F4" s="717"/>
      <c r="G4" s="717">
        <v>0</v>
      </c>
      <c r="H4" s="718"/>
      <c r="I4" s="708"/>
      <c r="J4" s="709"/>
      <c r="K4" s="710"/>
      <c r="L4" s="711"/>
      <c r="M4" s="712"/>
      <c r="N4" s="713"/>
    </row>
    <row r="5" spans="1:14" s="11" customFormat="1" ht="13.5" customHeight="1" x14ac:dyDescent="0.35">
      <c r="A5" s="565">
        <v>45552</v>
      </c>
      <c r="B5" s="443" t="s">
        <v>109</v>
      </c>
      <c r="C5" s="443" t="s">
        <v>47</v>
      </c>
      <c r="D5" s="566" t="s">
        <v>110</v>
      </c>
      <c r="E5" s="444"/>
      <c r="F5" s="444">
        <v>50000</v>
      </c>
      <c r="G5" s="444">
        <f>G4-E5+F5</f>
        <v>50000</v>
      </c>
      <c r="H5" s="446" t="s">
        <v>375</v>
      </c>
      <c r="I5" s="446" t="s">
        <v>18</v>
      </c>
      <c r="J5" s="383" t="s">
        <v>374</v>
      </c>
      <c r="K5" s="779" t="s">
        <v>179</v>
      </c>
      <c r="L5" s="443" t="s">
        <v>44</v>
      </c>
      <c r="M5" s="567"/>
      <c r="N5" s="445"/>
    </row>
    <row r="6" spans="1:14" s="11" customFormat="1" ht="13.5" customHeight="1" x14ac:dyDescent="0.35">
      <c r="A6" s="654">
        <v>45552</v>
      </c>
      <c r="B6" s="406" t="s">
        <v>111</v>
      </c>
      <c r="C6" s="406" t="s">
        <v>112</v>
      </c>
      <c r="D6" s="655" t="s">
        <v>110</v>
      </c>
      <c r="E6" s="118">
        <v>25000</v>
      </c>
      <c r="F6" s="118"/>
      <c r="G6" s="118">
        <f t="shared" ref="G6" si="0">G5-E6+F6</f>
        <v>25000</v>
      </c>
      <c r="H6" s="244" t="s">
        <v>375</v>
      </c>
      <c r="I6" s="244" t="s">
        <v>18</v>
      </c>
      <c r="J6" s="293" t="s">
        <v>374</v>
      </c>
      <c r="K6" s="779" t="s">
        <v>179</v>
      </c>
      <c r="L6" s="284" t="s">
        <v>44</v>
      </c>
      <c r="M6" s="342"/>
      <c r="N6" s="343" t="s">
        <v>154</v>
      </c>
    </row>
    <row r="7" spans="1:14" x14ac:dyDescent="0.35">
      <c r="A7" s="654">
        <v>45552</v>
      </c>
      <c r="B7" s="406" t="s">
        <v>111</v>
      </c>
      <c r="C7" s="406" t="s">
        <v>112</v>
      </c>
      <c r="D7" s="655" t="s">
        <v>110</v>
      </c>
      <c r="E7" s="118">
        <v>25000</v>
      </c>
      <c r="F7" s="118"/>
      <c r="G7" s="118">
        <f>G6-E7+F7</f>
        <v>0</v>
      </c>
      <c r="H7" s="244" t="s">
        <v>375</v>
      </c>
      <c r="I7" s="120" t="s">
        <v>18</v>
      </c>
      <c r="J7" s="293" t="s">
        <v>374</v>
      </c>
      <c r="K7" s="779" t="s">
        <v>179</v>
      </c>
      <c r="L7" s="120" t="s">
        <v>44</v>
      </c>
      <c r="M7" s="120"/>
      <c r="N7" s="343" t="s">
        <v>153</v>
      </c>
    </row>
    <row r="8" spans="1:14" x14ac:dyDescent="0.35">
      <c r="A8" s="654">
        <v>45553</v>
      </c>
      <c r="B8" s="284" t="s">
        <v>111</v>
      </c>
      <c r="C8" s="284" t="s">
        <v>112</v>
      </c>
      <c r="D8" s="418" t="s">
        <v>110</v>
      </c>
      <c r="E8" s="118">
        <v>25000</v>
      </c>
      <c r="F8" s="118"/>
      <c r="G8" s="118">
        <f t="shared" ref="G8:G74" si="1">G7-E8+F8</f>
        <v>-25000</v>
      </c>
      <c r="H8" s="244" t="s">
        <v>375</v>
      </c>
      <c r="I8" s="120" t="s">
        <v>18</v>
      </c>
      <c r="J8" s="293" t="s">
        <v>391</v>
      </c>
      <c r="K8" s="779" t="s">
        <v>179</v>
      </c>
      <c r="L8" s="120" t="s">
        <v>44</v>
      </c>
      <c r="M8" s="120"/>
      <c r="N8" s="343" t="s">
        <v>154</v>
      </c>
    </row>
    <row r="9" spans="1:14" x14ac:dyDescent="0.35">
      <c r="A9" s="654" t="s">
        <v>390</v>
      </c>
      <c r="B9" s="284" t="s">
        <v>111</v>
      </c>
      <c r="C9" s="284" t="s">
        <v>112</v>
      </c>
      <c r="D9" s="418" t="s">
        <v>110</v>
      </c>
      <c r="E9" s="118">
        <v>25000</v>
      </c>
      <c r="F9" s="118"/>
      <c r="G9" s="118">
        <f t="shared" si="1"/>
        <v>-50000</v>
      </c>
      <c r="H9" s="244" t="s">
        <v>375</v>
      </c>
      <c r="I9" s="120" t="s">
        <v>18</v>
      </c>
      <c r="J9" s="293" t="s">
        <v>391</v>
      </c>
      <c r="K9" s="779" t="s">
        <v>179</v>
      </c>
      <c r="L9" s="120" t="s">
        <v>44</v>
      </c>
      <c r="M9" s="120"/>
      <c r="N9" s="343" t="s">
        <v>153</v>
      </c>
    </row>
    <row r="10" spans="1:14" x14ac:dyDescent="0.35">
      <c r="A10" s="833">
        <v>45554</v>
      </c>
      <c r="B10" s="796" t="s">
        <v>109</v>
      </c>
      <c r="C10" s="796" t="s">
        <v>47</v>
      </c>
      <c r="D10" s="797" t="s">
        <v>110</v>
      </c>
      <c r="E10" s="789"/>
      <c r="F10" s="789">
        <v>100000</v>
      </c>
      <c r="G10" s="789">
        <f t="shared" si="1"/>
        <v>50000</v>
      </c>
      <c r="H10" s="790" t="s">
        <v>375</v>
      </c>
      <c r="I10" s="794" t="s">
        <v>18</v>
      </c>
      <c r="J10" s="791" t="s">
        <v>391</v>
      </c>
      <c r="K10" s="779" t="s">
        <v>179</v>
      </c>
      <c r="L10" s="794" t="s">
        <v>44</v>
      </c>
      <c r="M10" s="794"/>
      <c r="N10" s="793"/>
    </row>
    <row r="11" spans="1:14" x14ac:dyDescent="0.35">
      <c r="A11" s="654">
        <v>45554</v>
      </c>
      <c r="B11" s="284" t="s">
        <v>111</v>
      </c>
      <c r="C11" s="284" t="s">
        <v>112</v>
      </c>
      <c r="D11" s="418" t="s">
        <v>110</v>
      </c>
      <c r="E11" s="118">
        <v>25000</v>
      </c>
      <c r="F11" s="118"/>
      <c r="G11" s="118">
        <f t="shared" si="1"/>
        <v>25000</v>
      </c>
      <c r="H11" s="244" t="s">
        <v>375</v>
      </c>
      <c r="I11" s="120" t="s">
        <v>18</v>
      </c>
      <c r="J11" s="293" t="s">
        <v>391</v>
      </c>
      <c r="K11" s="779" t="s">
        <v>179</v>
      </c>
      <c r="L11" s="120" t="s">
        <v>44</v>
      </c>
      <c r="M11" s="120"/>
      <c r="N11" s="343" t="s">
        <v>154</v>
      </c>
    </row>
    <row r="12" spans="1:14" x14ac:dyDescent="0.35">
      <c r="A12" s="654">
        <v>45554</v>
      </c>
      <c r="B12" s="284" t="s">
        <v>111</v>
      </c>
      <c r="C12" s="284" t="s">
        <v>112</v>
      </c>
      <c r="D12" s="418" t="s">
        <v>110</v>
      </c>
      <c r="E12" s="126">
        <v>25000</v>
      </c>
      <c r="F12" s="126"/>
      <c r="G12" s="126">
        <f t="shared" si="1"/>
        <v>0</v>
      </c>
      <c r="H12" s="394" t="s">
        <v>375</v>
      </c>
      <c r="I12" s="120" t="s">
        <v>18</v>
      </c>
      <c r="J12" s="293" t="s">
        <v>391</v>
      </c>
      <c r="K12" s="779" t="s">
        <v>179</v>
      </c>
      <c r="L12" s="120" t="s">
        <v>44</v>
      </c>
      <c r="M12" s="120"/>
      <c r="N12" s="343" t="s">
        <v>153</v>
      </c>
    </row>
    <row r="13" spans="1:14" x14ac:dyDescent="0.35">
      <c r="A13" s="833">
        <v>45555</v>
      </c>
      <c r="B13" s="796" t="s">
        <v>109</v>
      </c>
      <c r="C13" s="796" t="s">
        <v>47</v>
      </c>
      <c r="D13" s="797" t="s">
        <v>110</v>
      </c>
      <c r="E13" s="819"/>
      <c r="F13" s="789">
        <v>50000</v>
      </c>
      <c r="G13" s="800">
        <f t="shared" si="1"/>
        <v>50000</v>
      </c>
      <c r="H13" s="834" t="s">
        <v>375</v>
      </c>
      <c r="I13" s="794" t="s">
        <v>18</v>
      </c>
      <c r="J13" s="791" t="s">
        <v>397</v>
      </c>
      <c r="K13" s="779" t="s">
        <v>179</v>
      </c>
      <c r="L13" s="794" t="s">
        <v>44</v>
      </c>
      <c r="M13" s="794"/>
      <c r="N13" s="793"/>
    </row>
    <row r="14" spans="1:14" x14ac:dyDescent="0.35">
      <c r="A14" s="654">
        <v>45555</v>
      </c>
      <c r="B14" s="284" t="s">
        <v>111</v>
      </c>
      <c r="C14" s="284" t="s">
        <v>112</v>
      </c>
      <c r="D14" s="418" t="s">
        <v>110</v>
      </c>
      <c r="E14" s="337">
        <v>25000</v>
      </c>
      <c r="F14" s="387"/>
      <c r="G14" s="126">
        <f t="shared" si="1"/>
        <v>25000</v>
      </c>
      <c r="H14" s="120" t="s">
        <v>375</v>
      </c>
      <c r="I14" s="120" t="s">
        <v>18</v>
      </c>
      <c r="J14" s="293" t="s">
        <v>397</v>
      </c>
      <c r="K14" s="779" t="s">
        <v>179</v>
      </c>
      <c r="L14" s="120" t="s">
        <v>44</v>
      </c>
      <c r="M14" s="120"/>
      <c r="N14" s="79" t="s">
        <v>154</v>
      </c>
    </row>
    <row r="15" spans="1:14" x14ac:dyDescent="0.35">
      <c r="A15" s="654">
        <v>45555</v>
      </c>
      <c r="B15" s="284" t="s">
        <v>111</v>
      </c>
      <c r="C15" s="284" t="s">
        <v>112</v>
      </c>
      <c r="D15" s="418" t="s">
        <v>110</v>
      </c>
      <c r="E15" s="118">
        <v>25000</v>
      </c>
      <c r="F15" s="387"/>
      <c r="G15" s="126">
        <f t="shared" si="1"/>
        <v>0</v>
      </c>
      <c r="H15" s="120" t="s">
        <v>375</v>
      </c>
      <c r="I15" s="120" t="s">
        <v>18</v>
      </c>
      <c r="J15" s="293" t="s">
        <v>397</v>
      </c>
      <c r="K15" s="779" t="s">
        <v>179</v>
      </c>
      <c r="L15" s="120" t="s">
        <v>44</v>
      </c>
      <c r="M15" s="120"/>
      <c r="N15" s="79" t="s">
        <v>153</v>
      </c>
    </row>
    <row r="16" spans="1:14" x14ac:dyDescent="0.35">
      <c r="A16" s="833">
        <v>45556</v>
      </c>
      <c r="B16" s="796" t="s">
        <v>109</v>
      </c>
      <c r="C16" s="796" t="s">
        <v>47</v>
      </c>
      <c r="D16" s="797" t="s">
        <v>110</v>
      </c>
      <c r="E16" s="789"/>
      <c r="F16" s="799">
        <v>50000</v>
      </c>
      <c r="G16" s="800">
        <f t="shared" si="1"/>
        <v>50000</v>
      </c>
      <c r="H16" s="794" t="s">
        <v>375</v>
      </c>
      <c r="I16" s="794" t="s">
        <v>18</v>
      </c>
      <c r="J16" s="791" t="s">
        <v>407</v>
      </c>
      <c r="K16" s="779" t="s">
        <v>179</v>
      </c>
      <c r="L16" s="794" t="s">
        <v>44</v>
      </c>
      <c r="M16" s="794"/>
      <c r="N16" s="801"/>
    </row>
    <row r="17" spans="1:14" x14ac:dyDescent="0.35">
      <c r="A17" s="654">
        <v>45556</v>
      </c>
      <c r="B17" s="284" t="s">
        <v>111</v>
      </c>
      <c r="C17" s="284" t="s">
        <v>112</v>
      </c>
      <c r="D17" s="418" t="s">
        <v>110</v>
      </c>
      <c r="E17" s="337">
        <v>25000</v>
      </c>
      <c r="F17" s="387"/>
      <c r="G17" s="126">
        <f t="shared" si="1"/>
        <v>25000</v>
      </c>
      <c r="H17" s="120" t="s">
        <v>375</v>
      </c>
      <c r="I17" s="120" t="s">
        <v>18</v>
      </c>
      <c r="J17" s="293" t="s">
        <v>407</v>
      </c>
      <c r="K17" s="779" t="s">
        <v>179</v>
      </c>
      <c r="L17" s="120" t="s">
        <v>44</v>
      </c>
      <c r="M17" s="120"/>
      <c r="N17" s="79" t="s">
        <v>154</v>
      </c>
    </row>
    <row r="18" spans="1:14" x14ac:dyDescent="0.35">
      <c r="A18" s="654">
        <v>45556</v>
      </c>
      <c r="B18" s="284" t="s">
        <v>111</v>
      </c>
      <c r="C18" s="284" t="s">
        <v>112</v>
      </c>
      <c r="D18" s="418" t="s">
        <v>110</v>
      </c>
      <c r="E18" s="118">
        <v>25000</v>
      </c>
      <c r="F18" s="387"/>
      <c r="G18" s="126">
        <f t="shared" si="1"/>
        <v>0</v>
      </c>
      <c r="H18" s="120" t="s">
        <v>375</v>
      </c>
      <c r="I18" s="120" t="s">
        <v>18</v>
      </c>
      <c r="J18" s="293" t="s">
        <v>407</v>
      </c>
      <c r="K18" s="779" t="s">
        <v>179</v>
      </c>
      <c r="L18" s="120" t="s">
        <v>44</v>
      </c>
      <c r="M18" s="120"/>
      <c r="N18" s="79" t="s">
        <v>153</v>
      </c>
    </row>
    <row r="19" spans="1:14" x14ac:dyDescent="0.35">
      <c r="A19" s="786">
        <v>45558</v>
      </c>
      <c r="B19" s="796" t="s">
        <v>109</v>
      </c>
      <c r="C19" s="796" t="s">
        <v>47</v>
      </c>
      <c r="D19" s="797" t="s">
        <v>110</v>
      </c>
      <c r="E19" s="798"/>
      <c r="F19" s="799">
        <v>80000</v>
      </c>
      <c r="G19" s="800">
        <f t="shared" si="1"/>
        <v>80000</v>
      </c>
      <c r="H19" s="794" t="s">
        <v>375</v>
      </c>
      <c r="I19" s="794" t="s">
        <v>18</v>
      </c>
      <c r="J19" s="791" t="s">
        <v>412</v>
      </c>
      <c r="K19" s="779" t="s">
        <v>179</v>
      </c>
      <c r="L19" s="794" t="s">
        <v>44</v>
      </c>
      <c r="M19" s="794"/>
      <c r="N19" s="801"/>
    </row>
    <row r="20" spans="1:14" x14ac:dyDescent="0.35">
      <c r="A20" s="132">
        <v>45558</v>
      </c>
      <c r="B20" s="284" t="s">
        <v>111</v>
      </c>
      <c r="C20" s="284" t="s">
        <v>112</v>
      </c>
      <c r="D20" s="418" t="s">
        <v>110</v>
      </c>
      <c r="E20" s="569">
        <v>25000</v>
      </c>
      <c r="F20" s="387"/>
      <c r="G20" s="126">
        <f t="shared" si="1"/>
        <v>55000</v>
      </c>
      <c r="H20" s="120" t="s">
        <v>375</v>
      </c>
      <c r="I20" s="120" t="s">
        <v>18</v>
      </c>
      <c r="J20" s="293" t="s">
        <v>412</v>
      </c>
      <c r="K20" s="779" t="s">
        <v>179</v>
      </c>
      <c r="L20" s="120" t="s">
        <v>44</v>
      </c>
      <c r="M20" s="120"/>
      <c r="N20" s="79" t="s">
        <v>154</v>
      </c>
    </row>
    <row r="21" spans="1:14" x14ac:dyDescent="0.35">
      <c r="A21" s="132">
        <v>45558</v>
      </c>
      <c r="B21" s="284" t="s">
        <v>111</v>
      </c>
      <c r="C21" s="284" t="s">
        <v>112</v>
      </c>
      <c r="D21" s="418" t="s">
        <v>110</v>
      </c>
      <c r="E21" s="569">
        <v>13000</v>
      </c>
      <c r="F21" s="387"/>
      <c r="G21" s="126">
        <f t="shared" si="1"/>
        <v>42000</v>
      </c>
      <c r="H21" s="120" t="s">
        <v>375</v>
      </c>
      <c r="I21" s="120" t="s">
        <v>18</v>
      </c>
      <c r="J21" s="293" t="s">
        <v>412</v>
      </c>
      <c r="K21" s="779" t="s">
        <v>179</v>
      </c>
      <c r="L21" s="120" t="s">
        <v>44</v>
      </c>
      <c r="M21" s="120"/>
      <c r="N21" s="79" t="s">
        <v>413</v>
      </c>
    </row>
    <row r="22" spans="1:14" x14ac:dyDescent="0.35">
      <c r="A22" s="132">
        <v>45558</v>
      </c>
      <c r="B22" s="284" t="s">
        <v>111</v>
      </c>
      <c r="C22" s="284" t="s">
        <v>112</v>
      </c>
      <c r="D22" s="418" t="s">
        <v>110</v>
      </c>
      <c r="E22" s="569">
        <v>5000</v>
      </c>
      <c r="F22" s="387"/>
      <c r="G22" s="126">
        <f t="shared" si="1"/>
        <v>37000</v>
      </c>
      <c r="H22" s="120" t="s">
        <v>375</v>
      </c>
      <c r="I22" s="120" t="s">
        <v>18</v>
      </c>
      <c r="J22" s="293" t="s">
        <v>412</v>
      </c>
      <c r="K22" s="779" t="s">
        <v>179</v>
      </c>
      <c r="L22" s="120" t="s">
        <v>44</v>
      </c>
      <c r="M22" s="120"/>
      <c r="N22" s="79" t="s">
        <v>414</v>
      </c>
    </row>
    <row r="23" spans="1:14" x14ac:dyDescent="0.35">
      <c r="A23" s="132">
        <v>45558</v>
      </c>
      <c r="B23" s="284" t="s">
        <v>111</v>
      </c>
      <c r="C23" s="284" t="s">
        <v>112</v>
      </c>
      <c r="D23" s="418" t="s">
        <v>110</v>
      </c>
      <c r="E23" s="569">
        <v>4000</v>
      </c>
      <c r="F23" s="387"/>
      <c r="G23" s="126">
        <f t="shared" si="1"/>
        <v>33000</v>
      </c>
      <c r="H23" s="120" t="s">
        <v>375</v>
      </c>
      <c r="I23" s="120" t="s">
        <v>18</v>
      </c>
      <c r="J23" s="293" t="s">
        <v>412</v>
      </c>
      <c r="K23" s="779" t="s">
        <v>179</v>
      </c>
      <c r="L23" s="120" t="s">
        <v>44</v>
      </c>
      <c r="M23" s="120"/>
      <c r="N23" s="79" t="s">
        <v>415</v>
      </c>
    </row>
    <row r="24" spans="1:14" x14ac:dyDescent="0.35">
      <c r="A24" s="132">
        <v>45558</v>
      </c>
      <c r="B24" s="284" t="s">
        <v>111</v>
      </c>
      <c r="C24" s="284" t="s">
        <v>112</v>
      </c>
      <c r="D24" s="418" t="s">
        <v>110</v>
      </c>
      <c r="E24" s="569">
        <v>2000</v>
      </c>
      <c r="F24" s="387"/>
      <c r="G24" s="126">
        <f>G23-E24+F24</f>
        <v>31000</v>
      </c>
      <c r="H24" s="120" t="s">
        <v>375</v>
      </c>
      <c r="I24" s="120" t="s">
        <v>18</v>
      </c>
      <c r="J24" s="293" t="s">
        <v>412</v>
      </c>
      <c r="K24" s="779" t="s">
        <v>179</v>
      </c>
      <c r="L24" s="120" t="s">
        <v>44</v>
      </c>
      <c r="M24" s="120"/>
      <c r="N24" s="79" t="s">
        <v>418</v>
      </c>
    </row>
    <row r="25" spans="1:14" x14ac:dyDescent="0.35">
      <c r="A25" s="132">
        <v>45558</v>
      </c>
      <c r="B25" s="284" t="s">
        <v>111</v>
      </c>
      <c r="C25" s="284" t="s">
        <v>112</v>
      </c>
      <c r="D25" s="418" t="s">
        <v>110</v>
      </c>
      <c r="E25" s="569">
        <v>2000</v>
      </c>
      <c r="F25" s="387"/>
      <c r="G25" s="126">
        <f t="shared" si="1"/>
        <v>29000</v>
      </c>
      <c r="H25" s="120" t="s">
        <v>375</v>
      </c>
      <c r="I25" s="120" t="s">
        <v>18</v>
      </c>
      <c r="J25" s="293" t="s">
        <v>412</v>
      </c>
      <c r="K25" s="779" t="s">
        <v>179</v>
      </c>
      <c r="L25" s="120" t="s">
        <v>44</v>
      </c>
      <c r="M25" s="120"/>
      <c r="N25" s="79" t="s">
        <v>419</v>
      </c>
    </row>
    <row r="26" spans="1:14" x14ac:dyDescent="0.35">
      <c r="A26" s="132">
        <v>45558</v>
      </c>
      <c r="B26" s="284" t="s">
        <v>111</v>
      </c>
      <c r="C26" s="284" t="s">
        <v>112</v>
      </c>
      <c r="D26" s="418" t="s">
        <v>110</v>
      </c>
      <c r="E26" s="387">
        <v>3000</v>
      </c>
      <c r="F26" s="387"/>
      <c r="G26" s="126">
        <f t="shared" si="1"/>
        <v>26000</v>
      </c>
      <c r="H26" s="120" t="s">
        <v>375</v>
      </c>
      <c r="I26" s="120" t="s">
        <v>18</v>
      </c>
      <c r="J26" s="293" t="s">
        <v>412</v>
      </c>
      <c r="K26" s="779" t="s">
        <v>179</v>
      </c>
      <c r="L26" s="120" t="s">
        <v>44</v>
      </c>
      <c r="M26" s="120"/>
      <c r="N26" s="79" t="s">
        <v>416</v>
      </c>
    </row>
    <row r="27" spans="1:14" x14ac:dyDescent="0.35">
      <c r="A27" s="132">
        <v>45558</v>
      </c>
      <c r="B27" s="284" t="s">
        <v>111</v>
      </c>
      <c r="C27" s="284" t="s">
        <v>112</v>
      </c>
      <c r="D27" s="418" t="s">
        <v>110</v>
      </c>
      <c r="E27" s="387">
        <v>18000</v>
      </c>
      <c r="F27" s="387"/>
      <c r="G27" s="126">
        <f t="shared" si="1"/>
        <v>8000</v>
      </c>
      <c r="H27" s="120" t="s">
        <v>375</v>
      </c>
      <c r="I27" s="120" t="s">
        <v>18</v>
      </c>
      <c r="J27" s="293" t="s">
        <v>412</v>
      </c>
      <c r="K27" s="779" t="s">
        <v>179</v>
      </c>
      <c r="L27" s="120" t="s">
        <v>44</v>
      </c>
      <c r="M27" s="120"/>
      <c r="N27" s="79" t="s">
        <v>417</v>
      </c>
    </row>
    <row r="28" spans="1:14" x14ac:dyDescent="0.35">
      <c r="A28" s="804">
        <v>45559</v>
      </c>
      <c r="B28" s="796" t="s">
        <v>109</v>
      </c>
      <c r="C28" s="796" t="s">
        <v>47</v>
      </c>
      <c r="D28" s="797" t="s">
        <v>110</v>
      </c>
      <c r="E28" s="799"/>
      <c r="F28" s="799">
        <v>100000</v>
      </c>
      <c r="G28" s="800">
        <f t="shared" si="1"/>
        <v>108000</v>
      </c>
      <c r="H28" s="794" t="s">
        <v>375</v>
      </c>
      <c r="I28" s="794" t="s">
        <v>18</v>
      </c>
      <c r="J28" s="791" t="s">
        <v>456</v>
      </c>
      <c r="K28" s="779" t="s">
        <v>179</v>
      </c>
      <c r="L28" s="794" t="s">
        <v>44</v>
      </c>
      <c r="M28" s="794"/>
      <c r="N28" s="801"/>
    </row>
    <row r="29" spans="1:14" x14ac:dyDescent="0.35">
      <c r="A29" s="397">
        <v>45559</v>
      </c>
      <c r="B29" s="284" t="s">
        <v>111</v>
      </c>
      <c r="C29" s="284" t="s">
        <v>112</v>
      </c>
      <c r="D29" s="418" t="s">
        <v>110</v>
      </c>
      <c r="E29" s="387">
        <v>25000</v>
      </c>
      <c r="F29" s="387"/>
      <c r="G29" s="126">
        <f t="shared" si="1"/>
        <v>83000</v>
      </c>
      <c r="H29" s="120" t="s">
        <v>375</v>
      </c>
      <c r="I29" s="120" t="s">
        <v>18</v>
      </c>
      <c r="J29" s="293" t="s">
        <v>456</v>
      </c>
      <c r="K29" s="779" t="s">
        <v>179</v>
      </c>
      <c r="L29" s="120" t="s">
        <v>44</v>
      </c>
      <c r="M29" s="120"/>
      <c r="N29" s="79" t="s">
        <v>154</v>
      </c>
    </row>
    <row r="30" spans="1:14" x14ac:dyDescent="0.35">
      <c r="A30" s="397">
        <v>45559</v>
      </c>
      <c r="B30" s="284" t="s">
        <v>111</v>
      </c>
      <c r="C30" s="284" t="s">
        <v>112</v>
      </c>
      <c r="D30" s="418" t="s">
        <v>110</v>
      </c>
      <c r="E30" s="387">
        <v>15000</v>
      </c>
      <c r="F30" s="387"/>
      <c r="G30" s="126">
        <f t="shared" si="1"/>
        <v>68000</v>
      </c>
      <c r="H30" s="120" t="s">
        <v>375</v>
      </c>
      <c r="I30" s="120" t="s">
        <v>18</v>
      </c>
      <c r="J30" s="293" t="s">
        <v>456</v>
      </c>
      <c r="K30" s="779" t="s">
        <v>179</v>
      </c>
      <c r="L30" s="120" t="s">
        <v>44</v>
      </c>
      <c r="M30" s="120"/>
      <c r="N30" s="79" t="s">
        <v>457</v>
      </c>
    </row>
    <row r="31" spans="1:14" x14ac:dyDescent="0.35">
      <c r="A31" s="397">
        <v>45559</v>
      </c>
      <c r="B31" s="284" t="s">
        <v>111</v>
      </c>
      <c r="C31" s="284" t="s">
        <v>112</v>
      </c>
      <c r="D31" s="418" t="s">
        <v>110</v>
      </c>
      <c r="E31" s="387">
        <v>3000</v>
      </c>
      <c r="F31" s="387"/>
      <c r="G31" s="126">
        <f t="shared" si="1"/>
        <v>65000</v>
      </c>
      <c r="H31" s="120" t="s">
        <v>375</v>
      </c>
      <c r="I31" s="120" t="s">
        <v>18</v>
      </c>
      <c r="J31" s="293" t="s">
        <v>456</v>
      </c>
      <c r="K31" s="779" t="s">
        <v>179</v>
      </c>
      <c r="L31" s="120" t="s">
        <v>44</v>
      </c>
      <c r="M31" s="120"/>
      <c r="N31" s="79" t="s">
        <v>458</v>
      </c>
    </row>
    <row r="32" spans="1:14" x14ac:dyDescent="0.35">
      <c r="A32" s="397">
        <v>45559</v>
      </c>
      <c r="B32" s="284" t="s">
        <v>111</v>
      </c>
      <c r="C32" s="284" t="s">
        <v>112</v>
      </c>
      <c r="D32" s="418" t="s">
        <v>110</v>
      </c>
      <c r="E32" s="387">
        <v>5000</v>
      </c>
      <c r="F32" s="387"/>
      <c r="G32" s="126">
        <f t="shared" si="1"/>
        <v>60000</v>
      </c>
      <c r="H32" s="120" t="s">
        <v>375</v>
      </c>
      <c r="I32" s="120" t="s">
        <v>18</v>
      </c>
      <c r="J32" s="293" t="s">
        <v>456</v>
      </c>
      <c r="K32" s="779" t="s">
        <v>179</v>
      </c>
      <c r="L32" s="120" t="s">
        <v>44</v>
      </c>
      <c r="M32" s="120"/>
      <c r="N32" s="79" t="s">
        <v>459</v>
      </c>
    </row>
    <row r="33" spans="1:14" x14ac:dyDescent="0.35">
      <c r="A33" s="397">
        <v>45559</v>
      </c>
      <c r="B33" s="284" t="s">
        <v>111</v>
      </c>
      <c r="C33" s="284" t="s">
        <v>112</v>
      </c>
      <c r="D33" s="418" t="s">
        <v>110</v>
      </c>
      <c r="E33" s="387">
        <v>5000</v>
      </c>
      <c r="F33" s="387"/>
      <c r="G33" s="126">
        <f t="shared" si="1"/>
        <v>55000</v>
      </c>
      <c r="H33" s="120" t="s">
        <v>375</v>
      </c>
      <c r="I33" s="120" t="s">
        <v>18</v>
      </c>
      <c r="J33" s="293" t="s">
        <v>456</v>
      </c>
      <c r="K33" s="779" t="s">
        <v>179</v>
      </c>
      <c r="L33" s="120" t="s">
        <v>44</v>
      </c>
      <c r="M33" s="120"/>
      <c r="N33" s="79" t="s">
        <v>460</v>
      </c>
    </row>
    <row r="34" spans="1:14" x14ac:dyDescent="0.35">
      <c r="A34" s="397">
        <v>45559</v>
      </c>
      <c r="B34" s="284" t="s">
        <v>111</v>
      </c>
      <c r="C34" s="284" t="s">
        <v>112</v>
      </c>
      <c r="D34" s="418" t="s">
        <v>110</v>
      </c>
      <c r="E34" s="387">
        <v>5000</v>
      </c>
      <c r="F34" s="387"/>
      <c r="G34" s="126">
        <f t="shared" si="1"/>
        <v>50000</v>
      </c>
      <c r="H34" s="120" t="s">
        <v>375</v>
      </c>
      <c r="I34" s="120" t="s">
        <v>18</v>
      </c>
      <c r="J34" s="293" t="s">
        <v>456</v>
      </c>
      <c r="K34" s="779" t="s">
        <v>179</v>
      </c>
      <c r="L34" s="120" t="s">
        <v>44</v>
      </c>
      <c r="M34" s="120"/>
      <c r="N34" s="79" t="s">
        <v>461</v>
      </c>
    </row>
    <row r="35" spans="1:14" x14ac:dyDescent="0.35">
      <c r="A35" s="397">
        <v>45559</v>
      </c>
      <c r="B35" s="284" t="s">
        <v>111</v>
      </c>
      <c r="C35" s="284" t="s">
        <v>112</v>
      </c>
      <c r="D35" s="418" t="s">
        <v>110</v>
      </c>
      <c r="E35" s="387">
        <v>3000</v>
      </c>
      <c r="F35" s="387"/>
      <c r="G35" s="126">
        <f t="shared" si="1"/>
        <v>47000</v>
      </c>
      <c r="H35" s="120" t="s">
        <v>375</v>
      </c>
      <c r="I35" s="120" t="s">
        <v>18</v>
      </c>
      <c r="J35" s="293" t="s">
        <v>456</v>
      </c>
      <c r="K35" s="779" t="s">
        <v>179</v>
      </c>
      <c r="L35" s="120" t="s">
        <v>44</v>
      </c>
      <c r="M35" s="120"/>
      <c r="N35" s="79" t="s">
        <v>462</v>
      </c>
    </row>
    <row r="36" spans="1:14" x14ac:dyDescent="0.35">
      <c r="A36" s="397">
        <v>45559</v>
      </c>
      <c r="B36" s="284" t="s">
        <v>111</v>
      </c>
      <c r="C36" s="284" t="s">
        <v>112</v>
      </c>
      <c r="D36" s="418" t="s">
        <v>110</v>
      </c>
      <c r="E36" s="387">
        <v>5000</v>
      </c>
      <c r="F36" s="387"/>
      <c r="G36" s="126">
        <f t="shared" si="1"/>
        <v>42000</v>
      </c>
      <c r="H36" s="120" t="s">
        <v>375</v>
      </c>
      <c r="I36" s="120" t="s">
        <v>18</v>
      </c>
      <c r="J36" s="293" t="s">
        <v>456</v>
      </c>
      <c r="K36" s="779" t="s">
        <v>179</v>
      </c>
      <c r="L36" s="120" t="s">
        <v>44</v>
      </c>
      <c r="M36" s="120"/>
      <c r="N36" s="79" t="s">
        <v>463</v>
      </c>
    </row>
    <row r="37" spans="1:14" x14ac:dyDescent="0.35">
      <c r="A37" s="397">
        <v>45559</v>
      </c>
      <c r="B37" s="284" t="s">
        <v>111</v>
      </c>
      <c r="C37" s="284" t="s">
        <v>112</v>
      </c>
      <c r="D37" s="418" t="s">
        <v>110</v>
      </c>
      <c r="E37" s="387">
        <v>5000</v>
      </c>
      <c r="F37" s="387"/>
      <c r="G37" s="126">
        <f t="shared" si="1"/>
        <v>37000</v>
      </c>
      <c r="H37" s="120" t="s">
        <v>375</v>
      </c>
      <c r="I37" s="120" t="s">
        <v>18</v>
      </c>
      <c r="J37" s="293" t="s">
        <v>456</v>
      </c>
      <c r="K37" s="779" t="s">
        <v>179</v>
      </c>
      <c r="L37" s="120" t="s">
        <v>44</v>
      </c>
      <c r="M37" s="120"/>
      <c r="N37" s="79" t="s">
        <v>464</v>
      </c>
    </row>
    <row r="38" spans="1:14" x14ac:dyDescent="0.35">
      <c r="A38" s="397">
        <v>45559</v>
      </c>
      <c r="B38" s="284" t="s">
        <v>111</v>
      </c>
      <c r="C38" s="284" t="s">
        <v>112</v>
      </c>
      <c r="D38" s="418" t="s">
        <v>110</v>
      </c>
      <c r="E38" s="387">
        <v>7000</v>
      </c>
      <c r="F38" s="387"/>
      <c r="G38" s="126">
        <f t="shared" si="1"/>
        <v>30000</v>
      </c>
      <c r="H38" s="120" t="s">
        <v>375</v>
      </c>
      <c r="I38" s="120" t="s">
        <v>18</v>
      </c>
      <c r="J38" s="293" t="s">
        <v>456</v>
      </c>
      <c r="K38" s="779" t="s">
        <v>179</v>
      </c>
      <c r="L38" s="120" t="s">
        <v>44</v>
      </c>
      <c r="M38" s="120"/>
      <c r="N38" s="79" t="s">
        <v>465</v>
      </c>
    </row>
    <row r="39" spans="1:14" x14ac:dyDescent="0.35">
      <c r="A39" s="397">
        <v>45559</v>
      </c>
      <c r="B39" s="284" t="s">
        <v>111</v>
      </c>
      <c r="C39" s="284" t="s">
        <v>112</v>
      </c>
      <c r="D39" s="418" t="s">
        <v>110</v>
      </c>
      <c r="E39" s="387">
        <v>8000</v>
      </c>
      <c r="F39" s="387"/>
      <c r="G39" s="126">
        <f t="shared" si="1"/>
        <v>22000</v>
      </c>
      <c r="H39" s="120" t="s">
        <v>375</v>
      </c>
      <c r="I39" s="120" t="s">
        <v>18</v>
      </c>
      <c r="J39" s="293" t="s">
        <v>456</v>
      </c>
      <c r="K39" s="779" t="s">
        <v>179</v>
      </c>
      <c r="L39" s="120" t="s">
        <v>44</v>
      </c>
      <c r="M39" s="120"/>
      <c r="N39" s="79" t="s">
        <v>466</v>
      </c>
    </row>
    <row r="40" spans="1:14" x14ac:dyDescent="0.35">
      <c r="A40" s="397">
        <v>45559</v>
      </c>
      <c r="B40" s="284" t="s">
        <v>111</v>
      </c>
      <c r="C40" s="284" t="s">
        <v>112</v>
      </c>
      <c r="D40" s="418" t="s">
        <v>110</v>
      </c>
      <c r="E40" s="387">
        <v>23000</v>
      </c>
      <c r="F40" s="387"/>
      <c r="G40" s="126">
        <f t="shared" si="1"/>
        <v>-1000</v>
      </c>
      <c r="H40" s="120" t="s">
        <v>375</v>
      </c>
      <c r="I40" s="120" t="s">
        <v>18</v>
      </c>
      <c r="J40" s="293" t="s">
        <v>456</v>
      </c>
      <c r="K40" s="779" t="s">
        <v>179</v>
      </c>
      <c r="L40" s="120" t="s">
        <v>44</v>
      </c>
      <c r="M40" s="120"/>
      <c r="N40" s="79" t="s">
        <v>467</v>
      </c>
    </row>
    <row r="41" spans="1:14" x14ac:dyDescent="0.35">
      <c r="A41" s="804">
        <v>45560</v>
      </c>
      <c r="B41" s="796" t="s">
        <v>109</v>
      </c>
      <c r="C41" s="796" t="s">
        <v>47</v>
      </c>
      <c r="D41" s="797" t="s">
        <v>110</v>
      </c>
      <c r="E41" s="799"/>
      <c r="F41" s="799">
        <v>95000</v>
      </c>
      <c r="G41" s="800">
        <f t="shared" si="1"/>
        <v>94000</v>
      </c>
      <c r="H41" s="794" t="s">
        <v>375</v>
      </c>
      <c r="I41" s="794" t="s">
        <v>18</v>
      </c>
      <c r="J41" s="791" t="s">
        <v>477</v>
      </c>
      <c r="K41" s="779" t="s">
        <v>179</v>
      </c>
      <c r="L41" s="794" t="s">
        <v>44</v>
      </c>
      <c r="M41" s="794"/>
      <c r="N41" s="801"/>
    </row>
    <row r="42" spans="1:14" x14ac:dyDescent="0.35">
      <c r="A42" s="397">
        <v>45560</v>
      </c>
      <c r="B42" s="284" t="s">
        <v>111</v>
      </c>
      <c r="C42" s="284" t="s">
        <v>112</v>
      </c>
      <c r="D42" s="418" t="s">
        <v>110</v>
      </c>
      <c r="E42" s="387">
        <v>25000</v>
      </c>
      <c r="F42" s="387"/>
      <c r="G42" s="126">
        <f t="shared" si="1"/>
        <v>69000</v>
      </c>
      <c r="H42" s="120" t="s">
        <v>375</v>
      </c>
      <c r="I42" s="120" t="s">
        <v>18</v>
      </c>
      <c r="J42" s="293" t="s">
        <v>477</v>
      </c>
      <c r="K42" s="779" t="s">
        <v>179</v>
      </c>
      <c r="L42" s="120" t="s">
        <v>44</v>
      </c>
      <c r="M42" s="120"/>
      <c r="N42" s="79" t="s">
        <v>154</v>
      </c>
    </row>
    <row r="43" spans="1:14" x14ac:dyDescent="0.35">
      <c r="A43" s="397">
        <v>45560</v>
      </c>
      <c r="B43" s="284" t="s">
        <v>111</v>
      </c>
      <c r="C43" s="284" t="s">
        <v>112</v>
      </c>
      <c r="D43" s="418" t="s">
        <v>110</v>
      </c>
      <c r="E43" s="387">
        <v>15000</v>
      </c>
      <c r="F43" s="387"/>
      <c r="G43" s="126">
        <f t="shared" si="1"/>
        <v>54000</v>
      </c>
      <c r="H43" s="120" t="s">
        <v>375</v>
      </c>
      <c r="I43" s="120" t="s">
        <v>18</v>
      </c>
      <c r="J43" s="293" t="s">
        <v>477</v>
      </c>
      <c r="K43" s="779" t="s">
        <v>179</v>
      </c>
      <c r="L43" s="120" t="s">
        <v>44</v>
      </c>
      <c r="M43" s="120"/>
      <c r="N43" s="79" t="s">
        <v>478</v>
      </c>
    </row>
    <row r="44" spans="1:14" x14ac:dyDescent="0.35">
      <c r="A44" s="397">
        <v>45560</v>
      </c>
      <c r="B44" s="284" t="s">
        <v>111</v>
      </c>
      <c r="C44" s="284" t="s">
        <v>112</v>
      </c>
      <c r="D44" s="418" t="s">
        <v>110</v>
      </c>
      <c r="E44" s="387">
        <v>5000</v>
      </c>
      <c r="F44" s="387"/>
      <c r="G44" s="126">
        <f t="shared" si="1"/>
        <v>49000</v>
      </c>
      <c r="H44" s="120" t="s">
        <v>375</v>
      </c>
      <c r="I44" s="120" t="s">
        <v>18</v>
      </c>
      <c r="J44" s="293" t="s">
        <v>477</v>
      </c>
      <c r="K44" s="779" t="s">
        <v>179</v>
      </c>
      <c r="L44" s="120" t="s">
        <v>44</v>
      </c>
      <c r="M44" s="120"/>
      <c r="N44" s="79" t="s">
        <v>479</v>
      </c>
    </row>
    <row r="45" spans="1:14" x14ac:dyDescent="0.35">
      <c r="A45" s="397">
        <v>45560</v>
      </c>
      <c r="B45" s="284" t="s">
        <v>111</v>
      </c>
      <c r="C45" s="284" t="s">
        <v>112</v>
      </c>
      <c r="D45" s="418" t="s">
        <v>110</v>
      </c>
      <c r="E45" s="387">
        <v>6000</v>
      </c>
      <c r="F45" s="387"/>
      <c r="G45" s="126">
        <f t="shared" si="1"/>
        <v>43000</v>
      </c>
      <c r="H45" s="120" t="s">
        <v>375</v>
      </c>
      <c r="I45" s="120" t="s">
        <v>18</v>
      </c>
      <c r="J45" s="293" t="s">
        <v>477</v>
      </c>
      <c r="K45" s="779" t="s">
        <v>179</v>
      </c>
      <c r="L45" s="120" t="s">
        <v>44</v>
      </c>
      <c r="M45" s="120"/>
      <c r="N45" s="79" t="s">
        <v>480</v>
      </c>
    </row>
    <row r="46" spans="1:14" x14ac:dyDescent="0.35">
      <c r="A46" s="397">
        <v>45560</v>
      </c>
      <c r="B46" s="284" t="s">
        <v>111</v>
      </c>
      <c r="C46" s="284" t="s">
        <v>112</v>
      </c>
      <c r="D46" s="418" t="s">
        <v>110</v>
      </c>
      <c r="E46" s="720">
        <v>4000</v>
      </c>
      <c r="F46" s="720"/>
      <c r="G46" s="126">
        <f t="shared" si="1"/>
        <v>39000</v>
      </c>
      <c r="H46" s="125" t="s">
        <v>375</v>
      </c>
      <c r="I46" s="125" t="s">
        <v>18</v>
      </c>
      <c r="J46" s="293" t="s">
        <v>477</v>
      </c>
      <c r="K46" s="779" t="s">
        <v>179</v>
      </c>
      <c r="L46" s="125" t="s">
        <v>44</v>
      </c>
      <c r="M46" s="125"/>
      <c r="N46" s="814" t="s">
        <v>481</v>
      </c>
    </row>
    <row r="47" spans="1:14" x14ac:dyDescent="0.35">
      <c r="A47" s="397">
        <v>45560</v>
      </c>
      <c r="B47" s="284" t="s">
        <v>111</v>
      </c>
      <c r="C47" s="284" t="s">
        <v>112</v>
      </c>
      <c r="D47" s="418" t="s">
        <v>110</v>
      </c>
      <c r="E47" s="387">
        <v>5000</v>
      </c>
      <c r="F47" s="387"/>
      <c r="G47" s="126">
        <f t="shared" si="1"/>
        <v>34000</v>
      </c>
      <c r="H47" s="120" t="s">
        <v>375</v>
      </c>
      <c r="I47" s="120" t="s">
        <v>18</v>
      </c>
      <c r="J47" s="293" t="s">
        <v>477</v>
      </c>
      <c r="K47" s="779" t="s">
        <v>179</v>
      </c>
      <c r="L47" s="120" t="s">
        <v>44</v>
      </c>
      <c r="M47" s="120"/>
      <c r="N47" s="79" t="s">
        <v>482</v>
      </c>
    </row>
    <row r="48" spans="1:14" x14ac:dyDescent="0.35">
      <c r="A48" s="397">
        <v>45560</v>
      </c>
      <c r="B48" s="284" t="s">
        <v>111</v>
      </c>
      <c r="C48" s="284" t="s">
        <v>112</v>
      </c>
      <c r="D48" s="418" t="s">
        <v>110</v>
      </c>
      <c r="E48" s="387">
        <v>6000</v>
      </c>
      <c r="F48" s="826"/>
      <c r="G48" s="126">
        <f t="shared" si="1"/>
        <v>28000</v>
      </c>
      <c r="H48" s="120" t="s">
        <v>375</v>
      </c>
      <c r="I48" s="120" t="s">
        <v>18</v>
      </c>
      <c r="J48" s="293" t="s">
        <v>477</v>
      </c>
      <c r="K48" s="779" t="s">
        <v>179</v>
      </c>
      <c r="L48" s="120" t="s">
        <v>44</v>
      </c>
      <c r="M48" s="120"/>
      <c r="N48" s="79" t="s">
        <v>483</v>
      </c>
    </row>
    <row r="49" spans="1:14" x14ac:dyDescent="0.35">
      <c r="A49" s="397">
        <v>45560</v>
      </c>
      <c r="B49" s="284" t="s">
        <v>111</v>
      </c>
      <c r="C49" s="284" t="s">
        <v>112</v>
      </c>
      <c r="D49" s="418" t="s">
        <v>110</v>
      </c>
      <c r="E49" s="387">
        <v>5000</v>
      </c>
      <c r="F49" s="826"/>
      <c r="G49" s="126">
        <f t="shared" si="1"/>
        <v>23000</v>
      </c>
      <c r="H49" s="120" t="s">
        <v>375</v>
      </c>
      <c r="I49" s="120" t="s">
        <v>18</v>
      </c>
      <c r="J49" s="293" t="s">
        <v>477</v>
      </c>
      <c r="K49" s="779" t="s">
        <v>179</v>
      </c>
      <c r="L49" s="120" t="s">
        <v>44</v>
      </c>
      <c r="M49" s="120"/>
      <c r="N49" s="79" t="s">
        <v>484</v>
      </c>
    </row>
    <row r="50" spans="1:14" x14ac:dyDescent="0.35">
      <c r="A50" s="397">
        <v>45560</v>
      </c>
      <c r="B50" s="284" t="s">
        <v>111</v>
      </c>
      <c r="C50" s="284" t="s">
        <v>112</v>
      </c>
      <c r="D50" s="418" t="s">
        <v>110</v>
      </c>
      <c r="E50" s="387">
        <v>5000</v>
      </c>
      <c r="F50" s="387"/>
      <c r="G50" s="126">
        <f t="shared" si="1"/>
        <v>18000</v>
      </c>
      <c r="H50" s="120" t="s">
        <v>375</v>
      </c>
      <c r="I50" s="120" t="s">
        <v>18</v>
      </c>
      <c r="J50" s="293" t="s">
        <v>477</v>
      </c>
      <c r="K50" s="779" t="s">
        <v>179</v>
      </c>
      <c r="L50" s="120" t="s">
        <v>44</v>
      </c>
      <c r="M50" s="120"/>
      <c r="N50" s="79" t="s">
        <v>485</v>
      </c>
    </row>
    <row r="51" spans="1:14" x14ac:dyDescent="0.35">
      <c r="A51" s="397">
        <v>45560</v>
      </c>
      <c r="B51" s="284" t="s">
        <v>111</v>
      </c>
      <c r="C51" s="284" t="s">
        <v>112</v>
      </c>
      <c r="D51" s="418" t="s">
        <v>110</v>
      </c>
      <c r="E51" s="387">
        <v>18000</v>
      </c>
      <c r="F51" s="387"/>
      <c r="G51" s="126">
        <f t="shared" si="1"/>
        <v>0</v>
      </c>
      <c r="H51" s="120" t="s">
        <v>375</v>
      </c>
      <c r="I51" s="120" t="s">
        <v>18</v>
      </c>
      <c r="J51" s="293" t="s">
        <v>477</v>
      </c>
      <c r="K51" s="779" t="s">
        <v>179</v>
      </c>
      <c r="L51" s="120" t="s">
        <v>44</v>
      </c>
      <c r="M51" s="120"/>
      <c r="N51" s="79" t="s">
        <v>467</v>
      </c>
    </row>
    <row r="52" spans="1:14" x14ac:dyDescent="0.35">
      <c r="A52" s="397">
        <v>45561</v>
      </c>
      <c r="B52" s="406" t="s">
        <v>109</v>
      </c>
      <c r="C52" s="406" t="s">
        <v>47</v>
      </c>
      <c r="D52" s="655" t="s">
        <v>110</v>
      </c>
      <c r="E52" s="387"/>
      <c r="F52" s="387">
        <v>98000</v>
      </c>
      <c r="G52" s="126">
        <f t="shared" si="1"/>
        <v>98000</v>
      </c>
      <c r="H52" s="120" t="s">
        <v>375</v>
      </c>
      <c r="I52" s="120" t="s">
        <v>18</v>
      </c>
      <c r="J52" s="293" t="s">
        <v>497</v>
      </c>
      <c r="K52" s="779" t="s">
        <v>179</v>
      </c>
      <c r="L52" s="120" t="s">
        <v>44</v>
      </c>
      <c r="M52" s="120"/>
      <c r="N52" s="79"/>
    </row>
    <row r="53" spans="1:14" x14ac:dyDescent="0.35">
      <c r="A53" s="804">
        <v>45561</v>
      </c>
      <c r="B53" s="794" t="s">
        <v>111</v>
      </c>
      <c r="C53" s="794" t="s">
        <v>112</v>
      </c>
      <c r="D53" s="794" t="s">
        <v>498</v>
      </c>
      <c r="E53" s="799">
        <v>25000</v>
      </c>
      <c r="F53" s="799"/>
      <c r="G53" s="800">
        <f t="shared" si="1"/>
        <v>73000</v>
      </c>
      <c r="H53" s="794" t="s">
        <v>375</v>
      </c>
      <c r="I53" s="794" t="s">
        <v>18</v>
      </c>
      <c r="J53" s="791" t="s">
        <v>497</v>
      </c>
      <c r="K53" s="779" t="s">
        <v>179</v>
      </c>
      <c r="L53" s="794" t="s">
        <v>44</v>
      </c>
      <c r="M53" s="794"/>
      <c r="N53" s="801"/>
    </row>
    <row r="54" spans="1:14" x14ac:dyDescent="0.35">
      <c r="A54" s="397">
        <v>45561</v>
      </c>
      <c r="B54" s="120" t="s">
        <v>111</v>
      </c>
      <c r="C54" s="120" t="s">
        <v>112</v>
      </c>
      <c r="D54" s="120" t="s">
        <v>498</v>
      </c>
      <c r="E54" s="387">
        <v>20000</v>
      </c>
      <c r="F54" s="387"/>
      <c r="G54" s="126">
        <f t="shared" si="1"/>
        <v>53000</v>
      </c>
      <c r="H54" s="120" t="s">
        <v>375</v>
      </c>
      <c r="I54" s="120" t="s">
        <v>18</v>
      </c>
      <c r="J54" s="293" t="s">
        <v>497</v>
      </c>
      <c r="K54" s="779" t="s">
        <v>179</v>
      </c>
      <c r="L54" s="120" t="s">
        <v>44</v>
      </c>
      <c r="M54" s="120"/>
      <c r="N54" s="79"/>
    </row>
    <row r="55" spans="1:14" x14ac:dyDescent="0.35">
      <c r="A55" s="397">
        <v>45561</v>
      </c>
      <c r="B55" s="120" t="s">
        <v>111</v>
      </c>
      <c r="C55" s="120" t="s">
        <v>112</v>
      </c>
      <c r="D55" s="120" t="s">
        <v>498</v>
      </c>
      <c r="E55" s="387">
        <v>5000</v>
      </c>
      <c r="F55" s="387"/>
      <c r="G55" s="126">
        <f t="shared" si="1"/>
        <v>48000</v>
      </c>
      <c r="H55" s="120" t="s">
        <v>375</v>
      </c>
      <c r="I55" s="120" t="s">
        <v>18</v>
      </c>
      <c r="J55" s="293" t="s">
        <v>497</v>
      </c>
      <c r="K55" s="779" t="s">
        <v>179</v>
      </c>
      <c r="L55" s="120" t="s">
        <v>44</v>
      </c>
      <c r="M55" s="120"/>
      <c r="N55" s="79"/>
    </row>
    <row r="56" spans="1:14" x14ac:dyDescent="0.35">
      <c r="A56" s="397">
        <v>45561</v>
      </c>
      <c r="B56" s="120" t="s">
        <v>111</v>
      </c>
      <c r="C56" s="120" t="s">
        <v>112</v>
      </c>
      <c r="D56" s="120" t="s">
        <v>498</v>
      </c>
      <c r="E56" s="387">
        <v>5000</v>
      </c>
      <c r="F56" s="387"/>
      <c r="G56" s="126">
        <f t="shared" si="1"/>
        <v>43000</v>
      </c>
      <c r="H56" s="120" t="s">
        <v>375</v>
      </c>
      <c r="I56" s="120" t="s">
        <v>18</v>
      </c>
      <c r="J56" s="293" t="s">
        <v>497</v>
      </c>
      <c r="K56" s="779" t="s">
        <v>179</v>
      </c>
      <c r="L56" s="120" t="s">
        <v>44</v>
      </c>
      <c r="M56" s="120"/>
      <c r="N56" s="79"/>
    </row>
    <row r="57" spans="1:14" x14ac:dyDescent="0.35">
      <c r="A57" s="397">
        <v>45561</v>
      </c>
      <c r="B57" s="120" t="s">
        <v>111</v>
      </c>
      <c r="C57" s="120" t="s">
        <v>112</v>
      </c>
      <c r="D57" s="120" t="s">
        <v>498</v>
      </c>
      <c r="E57" s="387">
        <v>5000</v>
      </c>
      <c r="F57" s="387"/>
      <c r="G57" s="126">
        <f t="shared" si="1"/>
        <v>38000</v>
      </c>
      <c r="H57" s="120" t="s">
        <v>375</v>
      </c>
      <c r="I57" s="120" t="s">
        <v>18</v>
      </c>
      <c r="J57" s="293" t="s">
        <v>497</v>
      </c>
      <c r="K57" s="779" t="s">
        <v>179</v>
      </c>
      <c r="L57" s="120" t="s">
        <v>44</v>
      </c>
      <c r="M57" s="120"/>
      <c r="N57" s="79"/>
    </row>
    <row r="58" spans="1:14" x14ac:dyDescent="0.35">
      <c r="A58" s="397">
        <v>45561</v>
      </c>
      <c r="B58" s="120" t="s">
        <v>111</v>
      </c>
      <c r="C58" s="120" t="s">
        <v>112</v>
      </c>
      <c r="D58" s="120" t="s">
        <v>498</v>
      </c>
      <c r="E58" s="387">
        <v>5000</v>
      </c>
      <c r="F58" s="387"/>
      <c r="G58" s="126">
        <f t="shared" si="1"/>
        <v>33000</v>
      </c>
      <c r="H58" s="120" t="s">
        <v>375</v>
      </c>
      <c r="I58" s="120" t="s">
        <v>18</v>
      </c>
      <c r="J58" s="293" t="s">
        <v>497</v>
      </c>
      <c r="K58" s="779" t="s">
        <v>179</v>
      </c>
      <c r="L58" s="120" t="s">
        <v>44</v>
      </c>
      <c r="M58" s="120"/>
      <c r="N58" s="79"/>
    </row>
    <row r="59" spans="1:14" x14ac:dyDescent="0.35">
      <c r="A59" s="397">
        <v>45561</v>
      </c>
      <c r="B59" s="120" t="s">
        <v>111</v>
      </c>
      <c r="C59" s="120" t="s">
        <v>112</v>
      </c>
      <c r="D59" s="120" t="s">
        <v>498</v>
      </c>
      <c r="E59" s="387">
        <v>5000</v>
      </c>
      <c r="F59" s="387"/>
      <c r="G59" s="126">
        <f t="shared" si="1"/>
        <v>28000</v>
      </c>
      <c r="H59" s="120" t="s">
        <v>375</v>
      </c>
      <c r="I59" s="120" t="s">
        <v>18</v>
      </c>
      <c r="J59" s="293" t="s">
        <v>497</v>
      </c>
      <c r="K59" s="779" t="s">
        <v>179</v>
      </c>
      <c r="L59" s="120" t="s">
        <v>44</v>
      </c>
      <c r="M59" s="120"/>
      <c r="N59" s="79"/>
    </row>
    <row r="60" spans="1:14" x14ac:dyDescent="0.35">
      <c r="A60" s="397">
        <v>45561</v>
      </c>
      <c r="B60" s="120" t="s">
        <v>111</v>
      </c>
      <c r="C60" s="120" t="s">
        <v>112</v>
      </c>
      <c r="D60" s="120" t="s">
        <v>498</v>
      </c>
      <c r="E60" s="387">
        <v>5000</v>
      </c>
      <c r="F60" s="387"/>
      <c r="G60" s="126">
        <f t="shared" si="1"/>
        <v>23000</v>
      </c>
      <c r="H60" s="120" t="s">
        <v>375</v>
      </c>
      <c r="I60" s="120" t="s">
        <v>18</v>
      </c>
      <c r="J60" s="293" t="s">
        <v>497</v>
      </c>
      <c r="K60" s="779" t="s">
        <v>179</v>
      </c>
      <c r="L60" s="120" t="s">
        <v>44</v>
      </c>
      <c r="M60" s="120"/>
      <c r="N60" s="79"/>
    </row>
    <row r="61" spans="1:14" x14ac:dyDescent="0.35">
      <c r="A61" s="397">
        <v>45561</v>
      </c>
      <c r="B61" s="120" t="s">
        <v>111</v>
      </c>
      <c r="C61" s="120" t="s">
        <v>112</v>
      </c>
      <c r="D61" s="120" t="s">
        <v>498</v>
      </c>
      <c r="E61" s="387">
        <v>5000</v>
      </c>
      <c r="F61" s="387"/>
      <c r="G61" s="126">
        <f t="shared" si="1"/>
        <v>18000</v>
      </c>
      <c r="H61" s="120" t="s">
        <v>375</v>
      </c>
      <c r="I61" s="120" t="s">
        <v>18</v>
      </c>
      <c r="J61" s="293" t="s">
        <v>497</v>
      </c>
      <c r="K61" s="779" t="s">
        <v>179</v>
      </c>
      <c r="L61" s="120" t="s">
        <v>44</v>
      </c>
      <c r="M61" s="120"/>
      <c r="N61" s="79"/>
    </row>
    <row r="62" spans="1:14" x14ac:dyDescent="0.35">
      <c r="A62" s="397">
        <v>45561</v>
      </c>
      <c r="B62" s="120" t="s">
        <v>111</v>
      </c>
      <c r="C62" s="120" t="s">
        <v>112</v>
      </c>
      <c r="D62" s="120" t="s">
        <v>498</v>
      </c>
      <c r="E62" s="387">
        <v>5000</v>
      </c>
      <c r="F62" s="387"/>
      <c r="G62" s="126">
        <f t="shared" si="1"/>
        <v>13000</v>
      </c>
      <c r="H62" s="120" t="s">
        <v>375</v>
      </c>
      <c r="I62" s="120" t="s">
        <v>18</v>
      </c>
      <c r="J62" s="293" t="s">
        <v>497</v>
      </c>
      <c r="K62" s="779" t="s">
        <v>179</v>
      </c>
      <c r="L62" s="120" t="s">
        <v>44</v>
      </c>
      <c r="M62" s="120"/>
      <c r="N62" s="79"/>
    </row>
    <row r="63" spans="1:14" x14ac:dyDescent="0.35">
      <c r="A63" s="397">
        <v>45561</v>
      </c>
      <c r="B63" s="120" t="s">
        <v>111</v>
      </c>
      <c r="C63" s="120" t="s">
        <v>112</v>
      </c>
      <c r="D63" s="120" t="s">
        <v>498</v>
      </c>
      <c r="E63" s="387">
        <v>20000</v>
      </c>
      <c r="F63" s="387"/>
      <c r="G63" s="126">
        <f t="shared" si="1"/>
        <v>-7000</v>
      </c>
      <c r="H63" s="120" t="s">
        <v>375</v>
      </c>
      <c r="I63" s="120" t="s">
        <v>18</v>
      </c>
      <c r="J63" s="293" t="s">
        <v>497</v>
      </c>
      <c r="K63" s="779" t="s">
        <v>179</v>
      </c>
      <c r="L63" s="120" t="s">
        <v>44</v>
      </c>
      <c r="M63" s="120"/>
      <c r="N63" s="79"/>
    </row>
    <row r="64" spans="1:14" x14ac:dyDescent="0.35">
      <c r="A64" s="804">
        <v>45562</v>
      </c>
      <c r="B64" s="796" t="s">
        <v>109</v>
      </c>
      <c r="C64" s="796" t="s">
        <v>47</v>
      </c>
      <c r="D64" s="797" t="s">
        <v>110</v>
      </c>
      <c r="E64" s="799"/>
      <c r="F64" s="799">
        <v>70000</v>
      </c>
      <c r="G64" s="800">
        <f t="shared" si="1"/>
        <v>63000</v>
      </c>
      <c r="H64" s="794" t="s">
        <v>375</v>
      </c>
      <c r="I64" s="794" t="s">
        <v>18</v>
      </c>
      <c r="J64" s="791" t="s">
        <v>519</v>
      </c>
      <c r="K64" s="779" t="s">
        <v>179</v>
      </c>
      <c r="L64" s="794" t="s">
        <v>44</v>
      </c>
      <c r="M64" s="794"/>
      <c r="N64" s="801"/>
    </row>
    <row r="65" spans="1:14" x14ac:dyDescent="0.35">
      <c r="A65" s="397">
        <v>45562</v>
      </c>
      <c r="B65" s="284" t="s">
        <v>111</v>
      </c>
      <c r="C65" s="284" t="s">
        <v>112</v>
      </c>
      <c r="D65" s="418" t="s">
        <v>110</v>
      </c>
      <c r="E65" s="387">
        <v>25000</v>
      </c>
      <c r="F65" s="387"/>
      <c r="G65" s="126">
        <f t="shared" si="1"/>
        <v>38000</v>
      </c>
      <c r="H65" s="120" t="s">
        <v>375</v>
      </c>
      <c r="I65" s="120" t="s">
        <v>18</v>
      </c>
      <c r="J65" s="293" t="s">
        <v>519</v>
      </c>
      <c r="K65" s="779" t="s">
        <v>179</v>
      </c>
      <c r="L65" s="120" t="s">
        <v>44</v>
      </c>
      <c r="M65" s="120"/>
      <c r="N65" s="79" t="s">
        <v>154</v>
      </c>
    </row>
    <row r="66" spans="1:14" x14ac:dyDescent="0.35">
      <c r="A66" s="397">
        <v>45562</v>
      </c>
      <c r="B66" s="284" t="s">
        <v>111</v>
      </c>
      <c r="C66" s="284" t="s">
        <v>112</v>
      </c>
      <c r="D66" s="418" t="s">
        <v>110</v>
      </c>
      <c r="E66" s="387">
        <v>8000</v>
      </c>
      <c r="F66" s="387"/>
      <c r="G66" s="126">
        <f t="shared" si="1"/>
        <v>30000</v>
      </c>
      <c r="H66" s="120" t="s">
        <v>375</v>
      </c>
      <c r="I66" s="120" t="s">
        <v>18</v>
      </c>
      <c r="J66" s="293" t="s">
        <v>519</v>
      </c>
      <c r="K66" s="779" t="s">
        <v>179</v>
      </c>
      <c r="L66" s="120" t="s">
        <v>44</v>
      </c>
      <c r="M66" s="120"/>
      <c r="N66" s="79" t="s">
        <v>156</v>
      </c>
    </row>
    <row r="67" spans="1:14" x14ac:dyDescent="0.35">
      <c r="A67" s="397">
        <v>45562</v>
      </c>
      <c r="B67" s="284" t="s">
        <v>111</v>
      </c>
      <c r="C67" s="284" t="s">
        <v>112</v>
      </c>
      <c r="D67" s="418" t="s">
        <v>110</v>
      </c>
      <c r="E67" s="387">
        <v>10000</v>
      </c>
      <c r="F67" s="387"/>
      <c r="G67" s="126">
        <f t="shared" si="1"/>
        <v>20000</v>
      </c>
      <c r="H67" s="120" t="s">
        <v>375</v>
      </c>
      <c r="I67" s="120" t="s">
        <v>18</v>
      </c>
      <c r="J67" s="293" t="s">
        <v>519</v>
      </c>
      <c r="K67" s="779" t="s">
        <v>179</v>
      </c>
      <c r="L67" s="120" t="s">
        <v>44</v>
      </c>
      <c r="M67" s="120"/>
      <c r="N67" s="79" t="s">
        <v>157</v>
      </c>
    </row>
    <row r="68" spans="1:14" x14ac:dyDescent="0.35">
      <c r="A68" s="397">
        <v>45562</v>
      </c>
      <c r="B68" s="284" t="s">
        <v>111</v>
      </c>
      <c r="C68" s="284" t="s">
        <v>112</v>
      </c>
      <c r="D68" s="418" t="s">
        <v>110</v>
      </c>
      <c r="E68" s="387">
        <v>25000</v>
      </c>
      <c r="F68" s="387"/>
      <c r="G68" s="126">
        <f t="shared" si="1"/>
        <v>-5000</v>
      </c>
      <c r="H68" s="120" t="s">
        <v>375</v>
      </c>
      <c r="I68" s="120" t="s">
        <v>18</v>
      </c>
      <c r="J68" s="293" t="s">
        <v>519</v>
      </c>
      <c r="K68" s="779" t="s">
        <v>179</v>
      </c>
      <c r="L68" s="120" t="s">
        <v>44</v>
      </c>
      <c r="M68" s="120"/>
      <c r="N68" s="79" t="s">
        <v>411</v>
      </c>
    </row>
    <row r="69" spans="1:14" x14ac:dyDescent="0.35">
      <c r="A69" s="804">
        <v>45565</v>
      </c>
      <c r="B69" s="796" t="s">
        <v>109</v>
      </c>
      <c r="C69" s="794" t="s">
        <v>47</v>
      </c>
      <c r="D69" s="794" t="s">
        <v>110</v>
      </c>
      <c r="E69" s="799"/>
      <c r="F69" s="799">
        <v>100000</v>
      </c>
      <c r="G69" s="800">
        <f t="shared" si="1"/>
        <v>95000</v>
      </c>
      <c r="H69" s="794" t="s">
        <v>375</v>
      </c>
      <c r="I69" s="794" t="s">
        <v>18</v>
      </c>
      <c r="J69" s="791" t="s">
        <v>541</v>
      </c>
      <c r="K69" s="779" t="s">
        <v>179</v>
      </c>
      <c r="L69" s="794" t="s">
        <v>44</v>
      </c>
      <c r="M69" s="794"/>
      <c r="N69" s="801"/>
    </row>
    <row r="70" spans="1:14" x14ac:dyDescent="0.35">
      <c r="A70" s="397">
        <v>45565</v>
      </c>
      <c r="B70" s="406" t="s">
        <v>111</v>
      </c>
      <c r="C70" s="406" t="s">
        <v>112</v>
      </c>
      <c r="D70" s="655" t="s">
        <v>110</v>
      </c>
      <c r="E70" s="387">
        <v>25000</v>
      </c>
      <c r="F70" s="387"/>
      <c r="G70" s="126">
        <f t="shared" si="1"/>
        <v>70000</v>
      </c>
      <c r="H70" s="120" t="s">
        <v>375</v>
      </c>
      <c r="I70" s="120" t="s">
        <v>18</v>
      </c>
      <c r="J70" s="293" t="s">
        <v>541</v>
      </c>
      <c r="K70" s="779" t="s">
        <v>179</v>
      </c>
      <c r="L70" s="120" t="s">
        <v>44</v>
      </c>
      <c r="M70" s="120"/>
      <c r="N70" s="79" t="s">
        <v>154</v>
      </c>
    </row>
    <row r="71" spans="1:14" x14ac:dyDescent="0.35">
      <c r="A71" s="397">
        <v>45565</v>
      </c>
      <c r="B71" s="284" t="s">
        <v>111</v>
      </c>
      <c r="C71" s="284" t="s">
        <v>112</v>
      </c>
      <c r="D71" s="418" t="s">
        <v>119</v>
      </c>
      <c r="E71" s="387">
        <v>8000</v>
      </c>
      <c r="F71" s="387"/>
      <c r="G71" s="126">
        <f t="shared" si="1"/>
        <v>62000</v>
      </c>
      <c r="H71" s="120" t="s">
        <v>375</v>
      </c>
      <c r="I71" s="120" t="s">
        <v>18</v>
      </c>
      <c r="J71" s="293" t="s">
        <v>541</v>
      </c>
      <c r="K71" s="779" t="s">
        <v>179</v>
      </c>
      <c r="L71" s="120" t="s">
        <v>44</v>
      </c>
      <c r="M71" s="120"/>
      <c r="N71" s="79" t="s">
        <v>156</v>
      </c>
    </row>
    <row r="72" spans="1:14" x14ac:dyDescent="0.35">
      <c r="A72" s="397">
        <v>45565</v>
      </c>
      <c r="B72" s="284" t="s">
        <v>111</v>
      </c>
      <c r="C72" s="284" t="s">
        <v>112</v>
      </c>
      <c r="D72" s="418" t="s">
        <v>119</v>
      </c>
      <c r="E72" s="387">
        <v>8000</v>
      </c>
      <c r="F72" s="387"/>
      <c r="G72" s="126">
        <f t="shared" si="1"/>
        <v>54000</v>
      </c>
      <c r="H72" s="120" t="s">
        <v>375</v>
      </c>
      <c r="I72" s="120" t="s">
        <v>18</v>
      </c>
      <c r="J72" s="293" t="s">
        <v>541</v>
      </c>
      <c r="K72" s="779" t="s">
        <v>179</v>
      </c>
      <c r="L72" s="120" t="s">
        <v>44</v>
      </c>
      <c r="M72" s="120"/>
      <c r="N72" s="79" t="s">
        <v>709</v>
      </c>
    </row>
    <row r="73" spans="1:14" x14ac:dyDescent="0.35">
      <c r="A73" s="397">
        <v>45565</v>
      </c>
      <c r="B73" s="284" t="s">
        <v>111</v>
      </c>
      <c r="C73" s="284" t="s">
        <v>112</v>
      </c>
      <c r="D73" s="418" t="s">
        <v>119</v>
      </c>
      <c r="E73" s="387">
        <v>25000</v>
      </c>
      <c r="F73" s="387"/>
      <c r="G73" s="126">
        <f t="shared" si="1"/>
        <v>29000</v>
      </c>
      <c r="H73" s="120" t="s">
        <v>375</v>
      </c>
      <c r="I73" s="120" t="s">
        <v>18</v>
      </c>
      <c r="J73" s="293" t="s">
        <v>541</v>
      </c>
      <c r="K73" s="779" t="s">
        <v>179</v>
      </c>
      <c r="L73" s="120" t="s">
        <v>44</v>
      </c>
      <c r="M73" s="120"/>
      <c r="N73" s="79" t="s">
        <v>411</v>
      </c>
    </row>
    <row r="74" spans="1:14" ht="29.5" thickBot="1" x14ac:dyDescent="0.4">
      <c r="A74" s="397">
        <v>45565</v>
      </c>
      <c r="B74" s="910" t="s">
        <v>707</v>
      </c>
      <c r="C74" s="406" t="s">
        <v>208</v>
      </c>
      <c r="D74" s="655" t="s">
        <v>110</v>
      </c>
      <c r="E74" s="387">
        <v>25000</v>
      </c>
      <c r="F74" s="387"/>
      <c r="G74" s="126">
        <f t="shared" si="1"/>
        <v>4000</v>
      </c>
      <c r="H74" s="120" t="s">
        <v>375</v>
      </c>
      <c r="I74" s="120" t="s">
        <v>18</v>
      </c>
      <c r="J74" s="293" t="s">
        <v>708</v>
      </c>
      <c r="K74" s="779" t="s">
        <v>179</v>
      </c>
      <c r="L74" s="120" t="s">
        <v>44</v>
      </c>
      <c r="M74" s="120"/>
      <c r="N74" s="79"/>
    </row>
    <row r="75" spans="1:14" ht="15" thickBot="1" x14ac:dyDescent="0.4">
      <c r="A75" s="14"/>
      <c r="B75" s="14"/>
      <c r="C75" s="14"/>
      <c r="D75" s="641"/>
      <c r="E75" s="644">
        <f>SUM(E4:E74)</f>
        <v>789000</v>
      </c>
      <c r="F75" s="645">
        <f>SUM(F4:F74)+G4</f>
        <v>793000</v>
      </c>
      <c r="G75" s="860">
        <f>F75-E75</f>
        <v>4000</v>
      </c>
      <c r="H75" s="839"/>
      <c r="I75" s="14"/>
      <c r="J75" s="14"/>
      <c r="K75" s="14"/>
      <c r="L75" s="14" t="s">
        <v>44</v>
      </c>
      <c r="M75" s="14"/>
      <c r="N75" s="13"/>
    </row>
    <row r="76" spans="1:14" x14ac:dyDescent="0.35">
      <c r="F76" s="815"/>
      <c r="L76" s="14" t="s">
        <v>44</v>
      </c>
    </row>
    <row r="77" spans="1:14" x14ac:dyDescent="0.35">
      <c r="F77" s="815"/>
      <c r="L77" s="14" t="s">
        <v>44</v>
      </c>
    </row>
    <row r="78" spans="1:14" x14ac:dyDescent="0.35">
      <c r="F78" s="815"/>
      <c r="L78" s="14" t="s">
        <v>44</v>
      </c>
    </row>
    <row r="79" spans="1:14" x14ac:dyDescent="0.35">
      <c r="F79" s="815"/>
    </row>
    <row r="80" spans="1:14" x14ac:dyDescent="0.35">
      <c r="F80" s="815"/>
    </row>
    <row r="81" spans="6:6" x14ac:dyDescent="0.35">
      <c r="F81" s="815"/>
    </row>
    <row r="82" spans="6:6" x14ac:dyDescent="0.35">
      <c r="F82" s="815"/>
    </row>
    <row r="83" spans="6:6" x14ac:dyDescent="0.35">
      <c r="F83" s="815"/>
    </row>
    <row r="84" spans="6:6" x14ac:dyDescent="0.35">
      <c r="F84" s="815"/>
    </row>
  </sheetData>
  <autoFilter ref="A1:N13" xr:uid="{00000000-0009-0000-0000-00000F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honeticPr fontId="74" type="noConversion"/>
  <pageMargins left="0.7" right="0.7" top="0.75" bottom="0.75" header="0.3" footer="0.3"/>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28"/>
  <sheetViews>
    <sheetView topLeftCell="C1" zoomScaleNormal="100" workbookViewId="0">
      <selection activeCell="K5" sqref="K5:K127"/>
    </sheetView>
  </sheetViews>
  <sheetFormatPr defaultColWidth="10.90625" defaultRowHeight="14.5" x14ac:dyDescent="0.35"/>
  <cols>
    <col min="1" max="1" width="13.08984375" style="15" customWidth="1"/>
    <col min="2" max="2" width="29.90625" style="15" customWidth="1"/>
    <col min="3" max="3" width="18" style="15" customWidth="1"/>
    <col min="4" max="4" width="14.6328125" style="15" customWidth="1"/>
    <col min="5" max="5" width="18.90625" style="257" bestFit="1" customWidth="1"/>
    <col min="6" max="6" width="15.90625" style="257" customWidth="1"/>
    <col min="7" max="7" width="18.6328125" style="257" customWidth="1"/>
    <col min="8" max="8" width="12.453125" style="15" customWidth="1"/>
    <col min="9" max="9" width="18.6328125" style="15" customWidth="1"/>
    <col min="10" max="10" width="15.54296875" style="15" customWidth="1"/>
    <col min="11" max="11" width="15.453125" style="15" customWidth="1"/>
    <col min="12" max="12" width="17.6328125" style="15" customWidth="1"/>
    <col min="13" max="13" width="15" style="15" customWidth="1"/>
    <col min="14" max="14" width="29.90625" style="49" customWidth="1"/>
    <col min="15" max="15" width="41.08984375" style="15" customWidth="1"/>
    <col min="16" max="16384" width="10.90625" style="15"/>
  </cols>
  <sheetData>
    <row r="1" spans="1:14" s="62" customFormat="1" ht="31" x14ac:dyDescent="0.35">
      <c r="A1" s="973" t="s">
        <v>43</v>
      </c>
      <c r="B1" s="973"/>
      <c r="C1" s="973"/>
      <c r="D1" s="973"/>
      <c r="E1" s="973"/>
      <c r="F1" s="973"/>
      <c r="G1" s="973"/>
      <c r="H1" s="973"/>
      <c r="I1" s="973"/>
      <c r="J1" s="973"/>
      <c r="K1" s="973"/>
      <c r="L1" s="973"/>
      <c r="M1" s="973"/>
      <c r="N1" s="973"/>
    </row>
    <row r="2" spans="1:14" s="62" customFormat="1" ht="18.5" x14ac:dyDescent="0.35">
      <c r="A2" s="974" t="s">
        <v>175</v>
      </c>
      <c r="B2" s="974"/>
      <c r="C2" s="974"/>
      <c r="D2" s="974"/>
      <c r="E2" s="974"/>
      <c r="F2" s="974"/>
      <c r="G2" s="974"/>
      <c r="H2" s="974"/>
      <c r="I2" s="974"/>
      <c r="J2" s="974"/>
      <c r="K2" s="974"/>
      <c r="L2" s="974"/>
      <c r="M2" s="974"/>
      <c r="N2" s="974"/>
    </row>
    <row r="3" spans="1:14" s="62" customFormat="1" ht="29.5" thickBot="1" x14ac:dyDescent="0.4">
      <c r="A3" s="114" t="s">
        <v>0</v>
      </c>
      <c r="B3" s="115" t="s">
        <v>111</v>
      </c>
      <c r="C3" s="115" t="s">
        <v>10</v>
      </c>
      <c r="D3" s="116" t="s">
        <v>8</v>
      </c>
      <c r="E3" s="116" t="s">
        <v>13</v>
      </c>
      <c r="F3" s="116" t="s">
        <v>34</v>
      </c>
      <c r="G3" s="116" t="s">
        <v>40</v>
      </c>
      <c r="H3" s="116" t="s">
        <v>2</v>
      </c>
      <c r="I3" s="116" t="s">
        <v>3</v>
      </c>
      <c r="J3" s="115" t="s">
        <v>9</v>
      </c>
      <c r="K3" s="115" t="s">
        <v>1</v>
      </c>
      <c r="L3" s="115" t="s">
        <v>4</v>
      </c>
      <c r="M3" s="115" t="s">
        <v>12</v>
      </c>
      <c r="N3" s="117" t="s">
        <v>11</v>
      </c>
    </row>
    <row r="4" spans="1:14" s="11" customFormat="1" ht="27.9" customHeight="1" x14ac:dyDescent="0.35">
      <c r="A4" s="714">
        <v>44440</v>
      </c>
      <c r="B4" s="715" t="s">
        <v>193</v>
      </c>
      <c r="C4" s="715"/>
      <c r="D4" s="716"/>
      <c r="E4" s="717"/>
      <c r="F4" s="717"/>
      <c r="G4" s="717">
        <v>-16000</v>
      </c>
      <c r="H4" s="718"/>
      <c r="I4" s="708"/>
      <c r="J4" s="709"/>
      <c r="K4" s="710"/>
      <c r="L4" s="711"/>
      <c r="M4" s="712"/>
      <c r="N4" s="713"/>
    </row>
    <row r="5" spans="1:14" s="11" customFormat="1" ht="13.5" customHeight="1" x14ac:dyDescent="0.35">
      <c r="A5" s="565">
        <v>45537</v>
      </c>
      <c r="B5" s="443" t="s">
        <v>189</v>
      </c>
      <c r="C5" s="443" t="s">
        <v>47</v>
      </c>
      <c r="D5" s="566" t="s">
        <v>110</v>
      </c>
      <c r="E5" s="444"/>
      <c r="F5" s="444">
        <v>60000</v>
      </c>
      <c r="G5" s="444">
        <f>G4-E5+F5</f>
        <v>44000</v>
      </c>
      <c r="H5" s="446" t="s">
        <v>174</v>
      </c>
      <c r="I5" s="446" t="s">
        <v>18</v>
      </c>
      <c r="J5" s="383" t="s">
        <v>194</v>
      </c>
      <c r="K5" s="779" t="s">
        <v>179</v>
      </c>
      <c r="L5" s="443" t="s">
        <v>44</v>
      </c>
      <c r="M5" s="567"/>
      <c r="N5" s="445"/>
    </row>
    <row r="6" spans="1:14" s="11" customFormat="1" ht="13.5" customHeight="1" x14ac:dyDescent="0.35">
      <c r="A6" s="654">
        <v>45537</v>
      </c>
      <c r="B6" s="406" t="s">
        <v>111</v>
      </c>
      <c r="C6" s="406" t="s">
        <v>112</v>
      </c>
      <c r="D6" s="655" t="s">
        <v>110</v>
      </c>
      <c r="E6" s="118">
        <v>15000</v>
      </c>
      <c r="F6" s="118"/>
      <c r="G6" s="118">
        <f t="shared" ref="G6" si="0">G5-E6+F6</f>
        <v>29000</v>
      </c>
      <c r="H6" s="244" t="s">
        <v>174</v>
      </c>
      <c r="I6" s="244" t="s">
        <v>18</v>
      </c>
      <c r="J6" s="293" t="s">
        <v>194</v>
      </c>
      <c r="K6" s="779" t="s">
        <v>179</v>
      </c>
      <c r="L6" s="284" t="s">
        <v>44</v>
      </c>
      <c r="M6" s="342"/>
      <c r="N6" s="343" t="s">
        <v>154</v>
      </c>
    </row>
    <row r="7" spans="1:14" x14ac:dyDescent="0.35">
      <c r="A7" s="654">
        <v>45537</v>
      </c>
      <c r="B7" s="406" t="s">
        <v>111</v>
      </c>
      <c r="C7" s="406" t="s">
        <v>112</v>
      </c>
      <c r="D7" s="655" t="s">
        <v>110</v>
      </c>
      <c r="E7" s="118">
        <v>15000</v>
      </c>
      <c r="F7" s="118"/>
      <c r="G7" s="118">
        <f>G6-E7+F7</f>
        <v>14000</v>
      </c>
      <c r="H7" s="244" t="s">
        <v>174</v>
      </c>
      <c r="I7" s="120" t="s">
        <v>18</v>
      </c>
      <c r="J7" s="293" t="s">
        <v>194</v>
      </c>
      <c r="K7" s="779" t="s">
        <v>179</v>
      </c>
      <c r="L7" s="120" t="s">
        <v>44</v>
      </c>
      <c r="M7" s="120"/>
      <c r="N7" s="343" t="s">
        <v>153</v>
      </c>
    </row>
    <row r="8" spans="1:14" x14ac:dyDescent="0.35">
      <c r="A8" s="565">
        <v>45538</v>
      </c>
      <c r="B8" s="345" t="s">
        <v>189</v>
      </c>
      <c r="C8" s="345" t="s">
        <v>47</v>
      </c>
      <c r="D8" s="346" t="s">
        <v>110</v>
      </c>
      <c r="E8" s="347"/>
      <c r="F8" s="347">
        <v>50000</v>
      </c>
      <c r="G8" s="347">
        <f t="shared" ref="G8:G66" si="1">G7-E8+F8</f>
        <v>64000</v>
      </c>
      <c r="H8" s="348" t="s">
        <v>174</v>
      </c>
      <c r="I8" s="349" t="s">
        <v>18</v>
      </c>
      <c r="J8" s="383" t="s">
        <v>195</v>
      </c>
      <c r="K8" s="779" t="s">
        <v>179</v>
      </c>
      <c r="L8" s="349" t="s">
        <v>44</v>
      </c>
      <c r="M8" s="349"/>
      <c r="N8" s="350"/>
    </row>
    <row r="9" spans="1:14" x14ac:dyDescent="0.35">
      <c r="A9" s="654">
        <v>45538</v>
      </c>
      <c r="B9" s="406" t="s">
        <v>111</v>
      </c>
      <c r="C9" s="406" t="s">
        <v>112</v>
      </c>
      <c r="D9" s="655" t="s">
        <v>110</v>
      </c>
      <c r="E9" s="118">
        <v>15000</v>
      </c>
      <c r="F9" s="118"/>
      <c r="G9" s="118">
        <f t="shared" si="1"/>
        <v>49000</v>
      </c>
      <c r="H9" s="244" t="s">
        <v>174</v>
      </c>
      <c r="I9" s="120" t="s">
        <v>18</v>
      </c>
      <c r="J9" s="293" t="s">
        <v>195</v>
      </c>
      <c r="K9" s="779" t="s">
        <v>179</v>
      </c>
      <c r="L9" s="120" t="s">
        <v>44</v>
      </c>
      <c r="M9" s="120"/>
      <c r="N9" s="343" t="s">
        <v>154</v>
      </c>
    </row>
    <row r="10" spans="1:14" x14ac:dyDescent="0.35">
      <c r="A10" s="654">
        <v>45538</v>
      </c>
      <c r="B10" s="406" t="s">
        <v>111</v>
      </c>
      <c r="C10" s="406" t="s">
        <v>112</v>
      </c>
      <c r="D10" s="655" t="s">
        <v>110</v>
      </c>
      <c r="E10" s="118">
        <v>15000</v>
      </c>
      <c r="F10" s="118"/>
      <c r="G10" s="118">
        <f t="shared" si="1"/>
        <v>34000</v>
      </c>
      <c r="H10" s="244" t="s">
        <v>174</v>
      </c>
      <c r="I10" s="120" t="s">
        <v>18</v>
      </c>
      <c r="J10" s="293" t="s">
        <v>195</v>
      </c>
      <c r="K10" s="779" t="s">
        <v>179</v>
      </c>
      <c r="L10" s="120" t="s">
        <v>44</v>
      </c>
      <c r="M10" s="120"/>
      <c r="N10" s="343" t="s">
        <v>153</v>
      </c>
    </row>
    <row r="11" spans="1:14" x14ac:dyDescent="0.35">
      <c r="A11" s="654">
        <v>45538</v>
      </c>
      <c r="B11" s="406" t="s">
        <v>111</v>
      </c>
      <c r="C11" s="406" t="s">
        <v>112</v>
      </c>
      <c r="D11" s="655" t="s">
        <v>110</v>
      </c>
      <c r="E11" s="118">
        <v>8000</v>
      </c>
      <c r="F11" s="118"/>
      <c r="G11" s="118">
        <f t="shared" si="1"/>
        <v>26000</v>
      </c>
      <c r="H11" s="244" t="s">
        <v>174</v>
      </c>
      <c r="I11" s="120" t="s">
        <v>18</v>
      </c>
      <c r="J11" s="293" t="s">
        <v>195</v>
      </c>
      <c r="K11" s="779" t="s">
        <v>179</v>
      </c>
      <c r="L11" s="120" t="s">
        <v>44</v>
      </c>
      <c r="M11" s="120"/>
      <c r="N11" s="343" t="s">
        <v>196</v>
      </c>
    </row>
    <row r="12" spans="1:14" x14ac:dyDescent="0.35">
      <c r="A12" s="654">
        <v>45538</v>
      </c>
      <c r="B12" s="406" t="s">
        <v>111</v>
      </c>
      <c r="C12" s="406" t="s">
        <v>112</v>
      </c>
      <c r="D12" s="655" t="s">
        <v>110</v>
      </c>
      <c r="E12" s="126">
        <v>9000</v>
      </c>
      <c r="F12" s="126"/>
      <c r="G12" s="126">
        <f t="shared" si="1"/>
        <v>17000</v>
      </c>
      <c r="H12" s="394" t="s">
        <v>174</v>
      </c>
      <c r="I12" s="120" t="s">
        <v>18</v>
      </c>
      <c r="J12" s="293" t="s">
        <v>195</v>
      </c>
      <c r="K12" s="779" t="s">
        <v>179</v>
      </c>
      <c r="L12" s="120" t="s">
        <v>44</v>
      </c>
      <c r="M12" s="120"/>
      <c r="N12" s="343" t="s">
        <v>197</v>
      </c>
    </row>
    <row r="13" spans="1:14" x14ac:dyDescent="0.35">
      <c r="A13" s="786">
        <v>45539</v>
      </c>
      <c r="B13" s="796" t="s">
        <v>189</v>
      </c>
      <c r="C13" s="796" t="s">
        <v>47</v>
      </c>
      <c r="D13" s="797" t="s">
        <v>110</v>
      </c>
      <c r="E13" s="798"/>
      <c r="F13" s="799">
        <v>50000</v>
      </c>
      <c r="G13" s="800">
        <f t="shared" si="1"/>
        <v>67000</v>
      </c>
      <c r="H13" s="794" t="s">
        <v>174</v>
      </c>
      <c r="I13" s="794" t="s">
        <v>18</v>
      </c>
      <c r="J13" s="791" t="s">
        <v>198</v>
      </c>
      <c r="K13" s="779" t="s">
        <v>179</v>
      </c>
      <c r="L13" s="794" t="s">
        <v>44</v>
      </c>
      <c r="M13" s="794"/>
      <c r="N13" s="801"/>
    </row>
    <row r="14" spans="1:14" x14ac:dyDescent="0.35">
      <c r="A14" s="132">
        <v>45539</v>
      </c>
      <c r="B14" s="406" t="s">
        <v>111</v>
      </c>
      <c r="C14" s="406" t="s">
        <v>112</v>
      </c>
      <c r="D14" s="655" t="s">
        <v>110</v>
      </c>
      <c r="E14" s="569">
        <v>15000</v>
      </c>
      <c r="F14" s="387"/>
      <c r="G14" s="126">
        <f t="shared" si="1"/>
        <v>52000</v>
      </c>
      <c r="H14" s="120" t="s">
        <v>174</v>
      </c>
      <c r="I14" s="120" t="s">
        <v>18</v>
      </c>
      <c r="J14" s="293" t="s">
        <v>198</v>
      </c>
      <c r="K14" s="779" t="s">
        <v>179</v>
      </c>
      <c r="L14" s="120" t="s">
        <v>44</v>
      </c>
      <c r="M14" s="120"/>
      <c r="N14" s="79" t="s">
        <v>154</v>
      </c>
    </row>
    <row r="15" spans="1:14" x14ac:dyDescent="0.35">
      <c r="A15" s="132">
        <v>45539</v>
      </c>
      <c r="B15" s="406" t="s">
        <v>111</v>
      </c>
      <c r="C15" s="406" t="s">
        <v>112</v>
      </c>
      <c r="D15" s="655" t="s">
        <v>110</v>
      </c>
      <c r="E15" s="569">
        <v>10000</v>
      </c>
      <c r="F15" s="387"/>
      <c r="G15" s="126">
        <f t="shared" si="1"/>
        <v>42000</v>
      </c>
      <c r="H15" s="120" t="s">
        <v>174</v>
      </c>
      <c r="I15" s="120" t="s">
        <v>18</v>
      </c>
      <c r="J15" s="293" t="s">
        <v>198</v>
      </c>
      <c r="K15" s="779" t="s">
        <v>179</v>
      </c>
      <c r="L15" s="120" t="s">
        <v>44</v>
      </c>
      <c r="M15" s="120"/>
      <c r="N15" s="79" t="s">
        <v>178</v>
      </c>
    </row>
    <row r="16" spans="1:14" x14ac:dyDescent="0.35">
      <c r="A16" s="132">
        <v>45539</v>
      </c>
      <c r="B16" s="406" t="s">
        <v>111</v>
      </c>
      <c r="C16" s="406" t="s">
        <v>112</v>
      </c>
      <c r="D16" s="655" t="s">
        <v>110</v>
      </c>
      <c r="E16" s="569">
        <v>10000</v>
      </c>
      <c r="F16" s="387"/>
      <c r="G16" s="126">
        <f t="shared" si="1"/>
        <v>32000</v>
      </c>
      <c r="H16" s="120" t="s">
        <v>174</v>
      </c>
      <c r="I16" s="120" t="s">
        <v>18</v>
      </c>
      <c r="J16" s="293" t="s">
        <v>198</v>
      </c>
      <c r="K16" s="779" t="s">
        <v>179</v>
      </c>
      <c r="L16" s="120" t="s">
        <v>44</v>
      </c>
      <c r="M16" s="120"/>
      <c r="N16" s="79" t="s">
        <v>165</v>
      </c>
    </row>
    <row r="17" spans="1:14" x14ac:dyDescent="0.35">
      <c r="A17" s="132">
        <v>45539</v>
      </c>
      <c r="B17" s="406" t="s">
        <v>111</v>
      </c>
      <c r="C17" s="406" t="s">
        <v>112</v>
      </c>
      <c r="D17" s="655" t="s">
        <v>110</v>
      </c>
      <c r="E17" s="569">
        <v>15000</v>
      </c>
      <c r="F17" s="387"/>
      <c r="G17" s="126">
        <f t="shared" si="1"/>
        <v>17000</v>
      </c>
      <c r="H17" s="120" t="s">
        <v>174</v>
      </c>
      <c r="I17" s="120" t="s">
        <v>18</v>
      </c>
      <c r="J17" s="293" t="s">
        <v>198</v>
      </c>
      <c r="K17" s="779" t="s">
        <v>179</v>
      </c>
      <c r="L17" s="120" t="s">
        <v>44</v>
      </c>
      <c r="M17" s="120"/>
      <c r="N17" s="79" t="s">
        <v>153</v>
      </c>
    </row>
    <row r="18" spans="1:14" x14ac:dyDescent="0.35">
      <c r="A18" s="804">
        <v>45540</v>
      </c>
      <c r="B18" s="796" t="s">
        <v>189</v>
      </c>
      <c r="C18" s="796" t="s">
        <v>47</v>
      </c>
      <c r="D18" s="797" t="s">
        <v>110</v>
      </c>
      <c r="E18" s="798"/>
      <c r="F18" s="799">
        <v>35000</v>
      </c>
      <c r="G18" s="800">
        <f t="shared" si="1"/>
        <v>52000</v>
      </c>
      <c r="H18" s="794" t="s">
        <v>174</v>
      </c>
      <c r="I18" s="794" t="s">
        <v>18</v>
      </c>
      <c r="J18" s="791" t="s">
        <v>225</v>
      </c>
      <c r="K18" s="779" t="s">
        <v>179</v>
      </c>
      <c r="L18" s="794" t="s">
        <v>44</v>
      </c>
      <c r="M18" s="794"/>
      <c r="N18" s="801"/>
    </row>
    <row r="19" spans="1:14" x14ac:dyDescent="0.35">
      <c r="A19" s="397">
        <v>45540</v>
      </c>
      <c r="B19" s="406" t="s">
        <v>111</v>
      </c>
      <c r="C19" s="406" t="s">
        <v>112</v>
      </c>
      <c r="D19" s="655" t="s">
        <v>110</v>
      </c>
      <c r="E19" s="569">
        <v>15000</v>
      </c>
      <c r="F19" s="387"/>
      <c r="G19" s="126">
        <f>G18-E19+F19</f>
        <v>37000</v>
      </c>
      <c r="H19" s="120" t="s">
        <v>174</v>
      </c>
      <c r="I19" s="120" t="s">
        <v>18</v>
      </c>
      <c r="J19" s="293" t="s">
        <v>225</v>
      </c>
      <c r="K19" s="779" t="s">
        <v>179</v>
      </c>
      <c r="L19" s="120" t="s">
        <v>44</v>
      </c>
      <c r="M19" s="120"/>
      <c r="N19" s="79" t="s">
        <v>154</v>
      </c>
    </row>
    <row r="20" spans="1:14" x14ac:dyDescent="0.35">
      <c r="A20" s="397">
        <v>45540</v>
      </c>
      <c r="B20" s="406" t="s">
        <v>111</v>
      </c>
      <c r="C20" s="406" t="s">
        <v>112</v>
      </c>
      <c r="D20" s="655" t="s">
        <v>110</v>
      </c>
      <c r="E20" s="569">
        <v>9000</v>
      </c>
      <c r="F20" s="387"/>
      <c r="G20" s="126">
        <f t="shared" si="1"/>
        <v>28000</v>
      </c>
      <c r="H20" s="120" t="s">
        <v>174</v>
      </c>
      <c r="I20" s="120" t="s">
        <v>18</v>
      </c>
      <c r="J20" s="293" t="s">
        <v>225</v>
      </c>
      <c r="K20" s="779" t="s">
        <v>179</v>
      </c>
      <c r="L20" s="120" t="s">
        <v>44</v>
      </c>
      <c r="M20" s="120"/>
      <c r="N20" s="79" t="s">
        <v>237</v>
      </c>
    </row>
    <row r="21" spans="1:14" x14ac:dyDescent="0.35">
      <c r="A21" s="397">
        <v>45540</v>
      </c>
      <c r="B21" s="406" t="s">
        <v>111</v>
      </c>
      <c r="C21" s="406" t="s">
        <v>112</v>
      </c>
      <c r="D21" s="655" t="s">
        <v>110</v>
      </c>
      <c r="E21" s="387">
        <v>8000</v>
      </c>
      <c r="F21" s="387"/>
      <c r="G21" s="126">
        <f t="shared" si="1"/>
        <v>20000</v>
      </c>
      <c r="H21" s="120" t="s">
        <v>174</v>
      </c>
      <c r="I21" s="120" t="s">
        <v>18</v>
      </c>
      <c r="J21" s="293" t="s">
        <v>225</v>
      </c>
      <c r="K21" s="779" t="s">
        <v>179</v>
      </c>
      <c r="L21" s="120" t="s">
        <v>44</v>
      </c>
      <c r="M21" s="120"/>
      <c r="N21" s="79" t="s">
        <v>238</v>
      </c>
    </row>
    <row r="22" spans="1:14" x14ac:dyDescent="0.35">
      <c r="A22" s="804">
        <v>45542</v>
      </c>
      <c r="B22" s="796" t="s">
        <v>189</v>
      </c>
      <c r="C22" s="796" t="s">
        <v>47</v>
      </c>
      <c r="D22" s="797" t="s">
        <v>110</v>
      </c>
      <c r="E22" s="799"/>
      <c r="F22" s="799">
        <v>85000</v>
      </c>
      <c r="G22" s="800">
        <f t="shared" si="1"/>
        <v>105000</v>
      </c>
      <c r="H22" s="794" t="s">
        <v>174</v>
      </c>
      <c r="I22" s="794" t="s">
        <v>18</v>
      </c>
      <c r="J22" s="791" t="s">
        <v>236</v>
      </c>
      <c r="K22" s="779" t="s">
        <v>179</v>
      </c>
      <c r="L22" s="794" t="s">
        <v>44</v>
      </c>
      <c r="M22" s="794"/>
      <c r="N22" s="801"/>
    </row>
    <row r="23" spans="1:14" x14ac:dyDescent="0.35">
      <c r="A23" s="397">
        <v>45542</v>
      </c>
      <c r="B23" s="406" t="s">
        <v>111</v>
      </c>
      <c r="C23" s="406" t="s">
        <v>112</v>
      </c>
      <c r="D23" s="655" t="s">
        <v>110</v>
      </c>
      <c r="E23" s="387">
        <v>4000</v>
      </c>
      <c r="F23" s="387"/>
      <c r="G23" s="126">
        <f t="shared" si="1"/>
        <v>101000</v>
      </c>
      <c r="H23" s="120" t="s">
        <v>174</v>
      </c>
      <c r="I23" s="120" t="s">
        <v>18</v>
      </c>
      <c r="J23" s="293" t="s">
        <v>236</v>
      </c>
      <c r="K23" s="779" t="s">
        <v>179</v>
      </c>
      <c r="L23" s="120" t="s">
        <v>44</v>
      </c>
      <c r="M23" s="120"/>
      <c r="N23" s="79" t="s">
        <v>258</v>
      </c>
    </row>
    <row r="24" spans="1:14" x14ac:dyDescent="0.35">
      <c r="A24" s="397">
        <v>45542</v>
      </c>
      <c r="B24" s="406" t="s">
        <v>111</v>
      </c>
      <c r="C24" s="406" t="s">
        <v>112</v>
      </c>
      <c r="D24" s="655" t="s">
        <v>110</v>
      </c>
      <c r="E24" s="387">
        <v>5000</v>
      </c>
      <c r="F24" s="387"/>
      <c r="G24" s="126">
        <f t="shared" si="1"/>
        <v>96000</v>
      </c>
      <c r="H24" s="120" t="s">
        <v>174</v>
      </c>
      <c r="I24" s="120" t="s">
        <v>18</v>
      </c>
      <c r="J24" s="293" t="s">
        <v>236</v>
      </c>
      <c r="K24" s="779" t="s">
        <v>179</v>
      </c>
      <c r="L24" s="120" t="s">
        <v>44</v>
      </c>
      <c r="M24" s="120"/>
      <c r="N24" s="79" t="s">
        <v>259</v>
      </c>
    </row>
    <row r="25" spans="1:14" x14ac:dyDescent="0.35">
      <c r="A25" s="397">
        <v>45542</v>
      </c>
      <c r="B25" s="406" t="s">
        <v>111</v>
      </c>
      <c r="C25" s="406" t="s">
        <v>112</v>
      </c>
      <c r="D25" s="655" t="s">
        <v>110</v>
      </c>
      <c r="E25" s="387">
        <v>7000</v>
      </c>
      <c r="F25" s="387"/>
      <c r="G25" s="126">
        <f t="shared" si="1"/>
        <v>89000</v>
      </c>
      <c r="H25" s="120" t="s">
        <v>174</v>
      </c>
      <c r="I25" s="120" t="s">
        <v>18</v>
      </c>
      <c r="J25" s="293" t="s">
        <v>236</v>
      </c>
      <c r="K25" s="779" t="s">
        <v>179</v>
      </c>
      <c r="L25" s="120" t="s">
        <v>44</v>
      </c>
      <c r="M25" s="120"/>
      <c r="N25" s="79" t="s">
        <v>260</v>
      </c>
    </row>
    <row r="26" spans="1:14" x14ac:dyDescent="0.35">
      <c r="A26" s="397">
        <v>45542</v>
      </c>
      <c r="B26" s="406" t="s">
        <v>111</v>
      </c>
      <c r="C26" s="406" t="s">
        <v>112</v>
      </c>
      <c r="D26" s="655" t="s">
        <v>110</v>
      </c>
      <c r="E26" s="387">
        <v>7000</v>
      </c>
      <c r="F26" s="387"/>
      <c r="G26" s="126">
        <f t="shared" si="1"/>
        <v>82000</v>
      </c>
      <c r="H26" s="120" t="s">
        <v>174</v>
      </c>
      <c r="I26" s="120" t="s">
        <v>18</v>
      </c>
      <c r="J26" s="293" t="s">
        <v>236</v>
      </c>
      <c r="K26" s="779" t="s">
        <v>179</v>
      </c>
      <c r="L26" s="120" t="s">
        <v>44</v>
      </c>
      <c r="M26" s="120"/>
      <c r="N26" s="79" t="s">
        <v>261</v>
      </c>
    </row>
    <row r="27" spans="1:14" x14ac:dyDescent="0.35">
      <c r="A27" s="701">
        <v>45544</v>
      </c>
      <c r="B27" s="443" t="s">
        <v>189</v>
      </c>
      <c r="C27" s="443" t="s">
        <v>47</v>
      </c>
      <c r="D27" s="566" t="s">
        <v>110</v>
      </c>
      <c r="E27" s="392"/>
      <c r="F27" s="392">
        <v>30000</v>
      </c>
      <c r="G27" s="656">
        <f t="shared" si="1"/>
        <v>112000</v>
      </c>
      <c r="H27" s="349" t="s">
        <v>174</v>
      </c>
      <c r="I27" s="349" t="s">
        <v>18</v>
      </c>
      <c r="J27" s="791" t="s">
        <v>257</v>
      </c>
      <c r="K27" s="779" t="s">
        <v>179</v>
      </c>
      <c r="L27" s="349" t="s">
        <v>44</v>
      </c>
      <c r="M27" s="349"/>
      <c r="N27" s="381"/>
    </row>
    <row r="28" spans="1:14" x14ac:dyDescent="0.35">
      <c r="A28" s="397">
        <v>45544</v>
      </c>
      <c r="B28" s="406" t="s">
        <v>111</v>
      </c>
      <c r="C28" s="406" t="s">
        <v>112</v>
      </c>
      <c r="D28" s="655" t="s">
        <v>110</v>
      </c>
      <c r="E28" s="387">
        <v>15000</v>
      </c>
      <c r="F28" s="387"/>
      <c r="G28" s="126">
        <f t="shared" si="1"/>
        <v>97000</v>
      </c>
      <c r="H28" s="120" t="s">
        <v>174</v>
      </c>
      <c r="I28" s="120" t="s">
        <v>18</v>
      </c>
      <c r="J28" s="293" t="s">
        <v>257</v>
      </c>
      <c r="K28" s="779" t="s">
        <v>179</v>
      </c>
      <c r="L28" s="120" t="s">
        <v>44</v>
      </c>
      <c r="M28" s="120"/>
      <c r="N28" s="79" t="s">
        <v>154</v>
      </c>
    </row>
    <row r="29" spans="1:14" x14ac:dyDescent="0.35">
      <c r="A29" s="397">
        <v>45544</v>
      </c>
      <c r="B29" s="406" t="s">
        <v>111</v>
      </c>
      <c r="C29" s="406" t="s">
        <v>112</v>
      </c>
      <c r="D29" s="655" t="s">
        <v>110</v>
      </c>
      <c r="E29" s="387">
        <v>15000</v>
      </c>
      <c r="F29" s="387"/>
      <c r="G29" s="126">
        <f t="shared" si="1"/>
        <v>82000</v>
      </c>
      <c r="H29" s="120" t="s">
        <v>174</v>
      </c>
      <c r="I29" s="120" t="s">
        <v>18</v>
      </c>
      <c r="J29" s="293" t="s">
        <v>257</v>
      </c>
      <c r="K29" s="779" t="s">
        <v>179</v>
      </c>
      <c r="L29" s="120" t="s">
        <v>44</v>
      </c>
      <c r="M29" s="120"/>
      <c r="N29" s="79" t="s">
        <v>153</v>
      </c>
    </row>
    <row r="30" spans="1:14" x14ac:dyDescent="0.35">
      <c r="A30" s="701">
        <v>45545</v>
      </c>
      <c r="B30" s="443" t="s">
        <v>189</v>
      </c>
      <c r="C30" s="443" t="s">
        <v>47</v>
      </c>
      <c r="D30" s="566" t="s">
        <v>110</v>
      </c>
      <c r="E30" s="392"/>
      <c r="F30" s="392">
        <v>69000</v>
      </c>
      <c r="G30" s="656">
        <f t="shared" si="1"/>
        <v>151000</v>
      </c>
      <c r="H30" s="349" t="s">
        <v>174</v>
      </c>
      <c r="I30" s="349" t="s">
        <v>18</v>
      </c>
      <c r="J30" s="791" t="s">
        <v>284</v>
      </c>
      <c r="K30" s="779" t="s">
        <v>179</v>
      </c>
      <c r="L30" s="349" t="s">
        <v>44</v>
      </c>
      <c r="M30" s="349"/>
      <c r="N30" s="381"/>
    </row>
    <row r="31" spans="1:14" x14ac:dyDescent="0.35">
      <c r="A31" s="397">
        <v>45545</v>
      </c>
      <c r="B31" s="406" t="s">
        <v>111</v>
      </c>
      <c r="C31" s="406" t="s">
        <v>112</v>
      </c>
      <c r="D31" s="655" t="s">
        <v>110</v>
      </c>
      <c r="E31" s="387">
        <v>15000</v>
      </c>
      <c r="F31" s="387"/>
      <c r="G31" s="126">
        <f t="shared" si="1"/>
        <v>136000</v>
      </c>
      <c r="H31" s="120" t="s">
        <v>174</v>
      </c>
      <c r="I31" s="120" t="s">
        <v>18</v>
      </c>
      <c r="J31" s="293" t="s">
        <v>284</v>
      </c>
      <c r="K31" s="779" t="s">
        <v>179</v>
      </c>
      <c r="L31" s="120" t="s">
        <v>44</v>
      </c>
      <c r="M31" s="120"/>
      <c r="N31" s="79" t="s">
        <v>286</v>
      </c>
    </row>
    <row r="32" spans="1:14" x14ac:dyDescent="0.35">
      <c r="A32" s="397">
        <v>45545</v>
      </c>
      <c r="B32" s="406" t="s">
        <v>111</v>
      </c>
      <c r="C32" s="406" t="s">
        <v>112</v>
      </c>
      <c r="D32" s="655" t="s">
        <v>110</v>
      </c>
      <c r="E32" s="387">
        <v>23000</v>
      </c>
      <c r="F32" s="387"/>
      <c r="G32" s="126">
        <f t="shared" si="1"/>
        <v>113000</v>
      </c>
      <c r="H32" s="120" t="s">
        <v>174</v>
      </c>
      <c r="I32" s="120" t="s">
        <v>18</v>
      </c>
      <c r="J32" s="293" t="s">
        <v>284</v>
      </c>
      <c r="K32" s="779" t="s">
        <v>179</v>
      </c>
      <c r="L32" s="120" t="s">
        <v>44</v>
      </c>
      <c r="M32" s="120"/>
      <c r="N32" s="79" t="s">
        <v>287</v>
      </c>
    </row>
    <row r="33" spans="1:14" x14ac:dyDescent="0.35">
      <c r="A33" s="397">
        <v>45545</v>
      </c>
      <c r="B33" s="406" t="s">
        <v>111</v>
      </c>
      <c r="C33" s="406" t="s">
        <v>112</v>
      </c>
      <c r="D33" s="655" t="s">
        <v>110</v>
      </c>
      <c r="E33" s="387">
        <v>1000</v>
      </c>
      <c r="F33" s="387"/>
      <c r="G33" s="126">
        <f t="shared" si="1"/>
        <v>112000</v>
      </c>
      <c r="H33" s="120" t="s">
        <v>174</v>
      </c>
      <c r="I33" s="120" t="s">
        <v>18</v>
      </c>
      <c r="J33" s="293" t="s">
        <v>284</v>
      </c>
      <c r="K33" s="779" t="s">
        <v>179</v>
      </c>
      <c r="L33" s="120" t="s">
        <v>44</v>
      </c>
      <c r="M33" s="120"/>
      <c r="N33" s="79" t="s">
        <v>288</v>
      </c>
    </row>
    <row r="34" spans="1:14" x14ac:dyDescent="0.35">
      <c r="A34" s="397">
        <v>45545</v>
      </c>
      <c r="B34" s="406" t="s">
        <v>111</v>
      </c>
      <c r="C34" s="406" t="s">
        <v>112</v>
      </c>
      <c r="D34" s="655" t="s">
        <v>110</v>
      </c>
      <c r="E34" s="387">
        <v>1000</v>
      </c>
      <c r="F34" s="387"/>
      <c r="G34" s="126">
        <f t="shared" si="1"/>
        <v>111000</v>
      </c>
      <c r="H34" s="120" t="s">
        <v>174</v>
      </c>
      <c r="I34" s="120" t="s">
        <v>18</v>
      </c>
      <c r="J34" s="293" t="s">
        <v>284</v>
      </c>
      <c r="K34" s="779" t="s">
        <v>179</v>
      </c>
      <c r="L34" s="120" t="s">
        <v>44</v>
      </c>
      <c r="M34" s="120"/>
      <c r="N34" s="79" t="s">
        <v>289</v>
      </c>
    </row>
    <row r="35" spans="1:14" x14ac:dyDescent="0.35">
      <c r="A35" s="397">
        <v>45545</v>
      </c>
      <c r="B35" s="406" t="s">
        <v>111</v>
      </c>
      <c r="C35" s="406" t="s">
        <v>112</v>
      </c>
      <c r="D35" s="655" t="s">
        <v>110</v>
      </c>
      <c r="E35" s="387">
        <v>24000</v>
      </c>
      <c r="F35" s="387"/>
      <c r="G35" s="126">
        <f t="shared" si="1"/>
        <v>87000</v>
      </c>
      <c r="H35" s="120" t="s">
        <v>174</v>
      </c>
      <c r="I35" s="120" t="s">
        <v>18</v>
      </c>
      <c r="J35" s="293" t="s">
        <v>284</v>
      </c>
      <c r="K35" s="779" t="s">
        <v>179</v>
      </c>
      <c r="L35" s="120" t="s">
        <v>44</v>
      </c>
      <c r="M35" s="120"/>
      <c r="N35" s="79" t="s">
        <v>171</v>
      </c>
    </row>
    <row r="36" spans="1:14" x14ac:dyDescent="0.35">
      <c r="A36" s="397">
        <v>45545</v>
      </c>
      <c r="B36" s="406" t="s">
        <v>111</v>
      </c>
      <c r="C36" s="406" t="s">
        <v>112</v>
      </c>
      <c r="D36" s="655" t="s">
        <v>110</v>
      </c>
      <c r="E36" s="387">
        <v>3000</v>
      </c>
      <c r="F36" s="387"/>
      <c r="G36" s="126">
        <f t="shared" si="1"/>
        <v>84000</v>
      </c>
      <c r="H36" s="120" t="s">
        <v>174</v>
      </c>
      <c r="I36" s="120" t="s">
        <v>18</v>
      </c>
      <c r="J36" s="293" t="s">
        <v>284</v>
      </c>
      <c r="K36" s="779" t="s">
        <v>179</v>
      </c>
      <c r="L36" s="120" t="s">
        <v>44</v>
      </c>
      <c r="M36" s="120"/>
      <c r="N36" s="79" t="s">
        <v>290</v>
      </c>
    </row>
    <row r="37" spans="1:14" x14ac:dyDescent="0.35">
      <c r="A37" s="397">
        <v>45545</v>
      </c>
      <c r="B37" s="406" t="s">
        <v>111</v>
      </c>
      <c r="C37" s="406" t="s">
        <v>112</v>
      </c>
      <c r="D37" s="655" t="s">
        <v>110</v>
      </c>
      <c r="E37" s="387">
        <v>5000</v>
      </c>
      <c r="F37" s="387"/>
      <c r="G37" s="126">
        <f t="shared" si="1"/>
        <v>79000</v>
      </c>
      <c r="H37" s="120" t="s">
        <v>174</v>
      </c>
      <c r="I37" s="120" t="s">
        <v>18</v>
      </c>
      <c r="J37" s="293" t="s">
        <v>284</v>
      </c>
      <c r="K37" s="779" t="s">
        <v>179</v>
      </c>
      <c r="L37" s="120" t="s">
        <v>44</v>
      </c>
      <c r="M37" s="120"/>
      <c r="N37" s="79" t="s">
        <v>291</v>
      </c>
    </row>
    <row r="38" spans="1:14" x14ac:dyDescent="0.35">
      <c r="A38" s="397">
        <v>45545</v>
      </c>
      <c r="B38" s="406" t="s">
        <v>111</v>
      </c>
      <c r="C38" s="406" t="s">
        <v>112</v>
      </c>
      <c r="D38" s="655" t="s">
        <v>110</v>
      </c>
      <c r="E38" s="387">
        <v>15000</v>
      </c>
      <c r="F38" s="387"/>
      <c r="G38" s="126">
        <f t="shared" si="1"/>
        <v>64000</v>
      </c>
      <c r="H38" s="120" t="s">
        <v>174</v>
      </c>
      <c r="I38" s="120" t="s">
        <v>18</v>
      </c>
      <c r="J38" s="293" t="s">
        <v>284</v>
      </c>
      <c r="K38" s="779" t="s">
        <v>179</v>
      </c>
      <c r="L38" s="120" t="s">
        <v>44</v>
      </c>
      <c r="M38" s="120"/>
      <c r="N38" s="79" t="s">
        <v>153</v>
      </c>
    </row>
    <row r="39" spans="1:14" x14ac:dyDescent="0.35">
      <c r="A39" s="701">
        <v>45546</v>
      </c>
      <c r="B39" s="443" t="s">
        <v>189</v>
      </c>
      <c r="C39" s="443" t="s">
        <v>47</v>
      </c>
      <c r="D39" s="566" t="s">
        <v>110</v>
      </c>
      <c r="E39" s="392"/>
      <c r="F39" s="392">
        <v>50000</v>
      </c>
      <c r="G39" s="656">
        <f t="shared" si="1"/>
        <v>114000</v>
      </c>
      <c r="H39" s="349" t="s">
        <v>174</v>
      </c>
      <c r="I39" s="349" t="s">
        <v>18</v>
      </c>
      <c r="J39" s="791" t="s">
        <v>285</v>
      </c>
      <c r="K39" s="779" t="s">
        <v>179</v>
      </c>
      <c r="L39" s="349" t="s">
        <v>44</v>
      </c>
      <c r="M39" s="349"/>
      <c r="N39" s="381"/>
    </row>
    <row r="40" spans="1:14" x14ac:dyDescent="0.35">
      <c r="A40" s="397">
        <v>45546</v>
      </c>
      <c r="B40" s="406" t="s">
        <v>111</v>
      </c>
      <c r="C40" s="406" t="s">
        <v>112</v>
      </c>
      <c r="D40" s="655" t="s">
        <v>110</v>
      </c>
      <c r="E40" s="387">
        <v>15000</v>
      </c>
      <c r="F40" s="387"/>
      <c r="G40" s="126">
        <f t="shared" si="1"/>
        <v>99000</v>
      </c>
      <c r="H40" s="120" t="s">
        <v>174</v>
      </c>
      <c r="I40" s="120" t="s">
        <v>18</v>
      </c>
      <c r="J40" s="293" t="s">
        <v>285</v>
      </c>
      <c r="K40" s="779" t="s">
        <v>179</v>
      </c>
      <c r="L40" s="120" t="s">
        <v>44</v>
      </c>
      <c r="M40" s="120"/>
      <c r="N40" s="79" t="s">
        <v>154</v>
      </c>
    </row>
    <row r="41" spans="1:14" x14ac:dyDescent="0.35">
      <c r="A41" s="397">
        <v>45546</v>
      </c>
      <c r="B41" s="406" t="s">
        <v>111</v>
      </c>
      <c r="C41" s="406" t="s">
        <v>112</v>
      </c>
      <c r="D41" s="655" t="s">
        <v>110</v>
      </c>
      <c r="E41" s="720">
        <v>9000</v>
      </c>
      <c r="F41" s="720"/>
      <c r="G41" s="126">
        <f t="shared" si="1"/>
        <v>90000</v>
      </c>
      <c r="H41" s="125" t="s">
        <v>174</v>
      </c>
      <c r="I41" s="125" t="s">
        <v>18</v>
      </c>
      <c r="J41" s="293" t="s">
        <v>285</v>
      </c>
      <c r="K41" s="779" t="s">
        <v>179</v>
      </c>
      <c r="L41" s="125" t="s">
        <v>44</v>
      </c>
      <c r="M41" s="125"/>
      <c r="N41" s="814" t="s">
        <v>156</v>
      </c>
    </row>
    <row r="42" spans="1:14" x14ac:dyDescent="0.35">
      <c r="A42" s="397">
        <v>45546</v>
      </c>
      <c r="B42" s="406" t="s">
        <v>111</v>
      </c>
      <c r="C42" s="406" t="s">
        <v>112</v>
      </c>
      <c r="D42" s="655" t="s">
        <v>110</v>
      </c>
      <c r="E42" s="629">
        <v>10000</v>
      </c>
      <c r="F42" s="629"/>
      <c r="G42" s="126">
        <f t="shared" si="1"/>
        <v>80000</v>
      </c>
      <c r="H42" s="14" t="s">
        <v>174</v>
      </c>
      <c r="I42" s="14" t="s">
        <v>18</v>
      </c>
      <c r="J42" s="293" t="s">
        <v>285</v>
      </c>
      <c r="K42" s="779" t="s">
        <v>179</v>
      </c>
      <c r="L42" s="14" t="s">
        <v>44</v>
      </c>
      <c r="M42" s="14"/>
      <c r="N42" s="13" t="s">
        <v>308</v>
      </c>
    </row>
    <row r="43" spans="1:14" x14ac:dyDescent="0.35">
      <c r="A43" s="397">
        <v>45546</v>
      </c>
      <c r="B43" s="406" t="s">
        <v>111</v>
      </c>
      <c r="C43" s="406" t="s">
        <v>112</v>
      </c>
      <c r="D43" s="655" t="s">
        <v>110</v>
      </c>
      <c r="E43" s="629">
        <v>10000</v>
      </c>
      <c r="F43" s="628"/>
      <c r="G43" s="126">
        <f t="shared" si="1"/>
        <v>70000</v>
      </c>
      <c r="H43" s="14" t="s">
        <v>174</v>
      </c>
      <c r="I43" s="14" t="s">
        <v>18</v>
      </c>
      <c r="J43" s="293" t="s">
        <v>285</v>
      </c>
      <c r="K43" s="779" t="s">
        <v>179</v>
      </c>
      <c r="L43" s="14" t="s">
        <v>44</v>
      </c>
      <c r="M43" s="14"/>
      <c r="N43" s="13" t="s">
        <v>309</v>
      </c>
    </row>
    <row r="44" spans="1:14" x14ac:dyDescent="0.35">
      <c r="A44" s="397">
        <v>45546</v>
      </c>
      <c r="B44" s="406" t="s">
        <v>111</v>
      </c>
      <c r="C44" s="406" t="s">
        <v>112</v>
      </c>
      <c r="D44" s="655" t="s">
        <v>110</v>
      </c>
      <c r="E44" s="629">
        <v>12000</v>
      </c>
      <c r="F44" s="628"/>
      <c r="G44" s="126">
        <f t="shared" si="1"/>
        <v>58000</v>
      </c>
      <c r="H44" s="14" t="s">
        <v>174</v>
      </c>
      <c r="I44" s="14" t="s">
        <v>18</v>
      </c>
      <c r="J44" s="293" t="s">
        <v>285</v>
      </c>
      <c r="K44" s="779" t="s">
        <v>179</v>
      </c>
      <c r="L44" s="14" t="s">
        <v>44</v>
      </c>
      <c r="M44" s="14"/>
      <c r="N44" s="13" t="s">
        <v>310</v>
      </c>
    </row>
    <row r="45" spans="1:14" x14ac:dyDescent="0.35">
      <c r="A45" s="701">
        <v>45547</v>
      </c>
      <c r="B45" s="349" t="s">
        <v>189</v>
      </c>
      <c r="C45" s="349" t="s">
        <v>47</v>
      </c>
      <c r="D45" s="349" t="s">
        <v>110</v>
      </c>
      <c r="E45" s="392"/>
      <c r="F45" s="392">
        <v>35000</v>
      </c>
      <c r="G45" s="656">
        <f t="shared" si="1"/>
        <v>93000</v>
      </c>
      <c r="H45" s="349" t="s">
        <v>174</v>
      </c>
      <c r="I45" s="349" t="s">
        <v>18</v>
      </c>
      <c r="J45" s="791" t="s">
        <v>307</v>
      </c>
      <c r="K45" s="779" t="s">
        <v>179</v>
      </c>
      <c r="L45" s="349" t="s">
        <v>44</v>
      </c>
      <c r="M45" s="349"/>
      <c r="N45" s="381"/>
    </row>
    <row r="46" spans="1:14" x14ac:dyDescent="0.35">
      <c r="A46" s="30">
        <v>45547</v>
      </c>
      <c r="B46" s="406" t="s">
        <v>111</v>
      </c>
      <c r="C46" s="406" t="s">
        <v>112</v>
      </c>
      <c r="D46" s="655" t="s">
        <v>110</v>
      </c>
      <c r="E46" s="629">
        <v>15000</v>
      </c>
      <c r="F46" s="629"/>
      <c r="G46" s="126">
        <f t="shared" si="1"/>
        <v>78000</v>
      </c>
      <c r="H46" s="14" t="s">
        <v>174</v>
      </c>
      <c r="I46" s="14" t="s">
        <v>18</v>
      </c>
      <c r="J46" s="293" t="s">
        <v>307</v>
      </c>
      <c r="K46" s="779" t="s">
        <v>179</v>
      </c>
      <c r="L46" s="14" t="s">
        <v>44</v>
      </c>
      <c r="M46" s="14"/>
      <c r="N46" s="13" t="s">
        <v>154</v>
      </c>
    </row>
    <row r="47" spans="1:14" x14ac:dyDescent="0.35">
      <c r="A47" s="30">
        <v>45547</v>
      </c>
      <c r="B47" s="406" t="s">
        <v>111</v>
      </c>
      <c r="C47" s="406" t="s">
        <v>112</v>
      </c>
      <c r="D47" s="655" t="s">
        <v>110</v>
      </c>
      <c r="E47" s="629">
        <v>9000</v>
      </c>
      <c r="F47" s="629"/>
      <c r="G47" s="126">
        <f t="shared" si="1"/>
        <v>69000</v>
      </c>
      <c r="H47" s="14" t="s">
        <v>174</v>
      </c>
      <c r="I47" s="14" t="s">
        <v>18</v>
      </c>
      <c r="J47" s="293" t="s">
        <v>307</v>
      </c>
      <c r="K47" s="779" t="s">
        <v>179</v>
      </c>
      <c r="L47" s="14" t="s">
        <v>44</v>
      </c>
      <c r="M47" s="14"/>
      <c r="N47" s="13" t="s">
        <v>237</v>
      </c>
    </row>
    <row r="48" spans="1:14" x14ac:dyDescent="0.35">
      <c r="A48" s="30">
        <v>45547</v>
      </c>
      <c r="B48" s="406" t="s">
        <v>111</v>
      </c>
      <c r="C48" s="406" t="s">
        <v>112</v>
      </c>
      <c r="D48" s="655" t="s">
        <v>110</v>
      </c>
      <c r="E48" s="629">
        <v>9000</v>
      </c>
      <c r="F48" s="629"/>
      <c r="G48" s="126">
        <f t="shared" si="1"/>
        <v>60000</v>
      </c>
      <c r="H48" s="14" t="s">
        <v>174</v>
      </c>
      <c r="I48" s="14" t="s">
        <v>18</v>
      </c>
      <c r="J48" s="293" t="s">
        <v>307</v>
      </c>
      <c r="K48" s="779" t="s">
        <v>179</v>
      </c>
      <c r="L48" s="14" t="s">
        <v>44</v>
      </c>
      <c r="M48" s="14"/>
      <c r="N48" s="13" t="s">
        <v>238</v>
      </c>
    </row>
    <row r="49" spans="1:14" x14ac:dyDescent="0.35">
      <c r="A49" s="701">
        <v>45548</v>
      </c>
      <c r="B49" s="349" t="s">
        <v>189</v>
      </c>
      <c r="C49" s="349" t="s">
        <v>47</v>
      </c>
      <c r="D49" s="349" t="s">
        <v>110</v>
      </c>
      <c r="E49" s="392"/>
      <c r="F49" s="392">
        <v>99000</v>
      </c>
      <c r="G49" s="656">
        <f t="shared" si="1"/>
        <v>159000</v>
      </c>
      <c r="H49" s="349" t="s">
        <v>174</v>
      </c>
      <c r="I49" s="349" t="s">
        <v>18</v>
      </c>
      <c r="J49" s="791" t="s">
        <v>327</v>
      </c>
      <c r="K49" s="779" t="s">
        <v>179</v>
      </c>
      <c r="L49" s="349" t="s">
        <v>44</v>
      </c>
      <c r="M49" s="349"/>
      <c r="N49" s="381"/>
    </row>
    <row r="50" spans="1:14" x14ac:dyDescent="0.35">
      <c r="A50" s="397">
        <v>45548</v>
      </c>
      <c r="B50" s="406" t="s">
        <v>111</v>
      </c>
      <c r="C50" s="120" t="s">
        <v>112</v>
      </c>
      <c r="D50" s="120" t="s">
        <v>110</v>
      </c>
      <c r="E50" s="387">
        <v>15000</v>
      </c>
      <c r="F50" s="387"/>
      <c r="G50" s="126">
        <f t="shared" si="1"/>
        <v>144000</v>
      </c>
      <c r="H50" s="120" t="s">
        <v>174</v>
      </c>
      <c r="I50" s="120" t="s">
        <v>18</v>
      </c>
      <c r="J50" s="293" t="s">
        <v>327</v>
      </c>
      <c r="K50" s="779" t="s">
        <v>179</v>
      </c>
      <c r="L50" s="120" t="s">
        <v>44</v>
      </c>
      <c r="M50" s="120"/>
      <c r="N50" s="13" t="s">
        <v>154</v>
      </c>
    </row>
    <row r="51" spans="1:14" x14ac:dyDescent="0.35">
      <c r="A51" s="30">
        <v>45548</v>
      </c>
      <c r="B51" s="406" t="s">
        <v>111</v>
      </c>
      <c r="C51" s="14" t="s">
        <v>112</v>
      </c>
      <c r="D51" s="14" t="s">
        <v>110</v>
      </c>
      <c r="E51" s="629">
        <v>8000</v>
      </c>
      <c r="F51" s="629"/>
      <c r="G51" s="126">
        <f t="shared" si="1"/>
        <v>136000</v>
      </c>
      <c r="H51" s="14" t="s">
        <v>174</v>
      </c>
      <c r="I51" s="14" t="s">
        <v>18</v>
      </c>
      <c r="J51" s="293" t="s">
        <v>327</v>
      </c>
      <c r="K51" s="779" t="s">
        <v>179</v>
      </c>
      <c r="L51" s="14" t="s">
        <v>44</v>
      </c>
      <c r="M51" s="14"/>
      <c r="N51" s="13" t="s">
        <v>337</v>
      </c>
    </row>
    <row r="52" spans="1:14" x14ac:dyDescent="0.35">
      <c r="A52" s="30">
        <v>45548</v>
      </c>
      <c r="B52" s="406" t="s">
        <v>111</v>
      </c>
      <c r="C52" s="14" t="s">
        <v>112</v>
      </c>
      <c r="D52" s="14" t="s">
        <v>110</v>
      </c>
      <c r="E52" s="629">
        <v>24000</v>
      </c>
      <c r="F52" s="629"/>
      <c r="G52" s="126">
        <f t="shared" si="1"/>
        <v>112000</v>
      </c>
      <c r="H52" s="14" t="s">
        <v>174</v>
      </c>
      <c r="I52" s="14" t="s">
        <v>18</v>
      </c>
      <c r="J52" s="293" t="s">
        <v>327</v>
      </c>
      <c r="K52" s="779" t="s">
        <v>179</v>
      </c>
      <c r="L52" s="14" t="s">
        <v>44</v>
      </c>
      <c r="M52" s="14"/>
      <c r="N52" s="13" t="s">
        <v>287</v>
      </c>
    </row>
    <row r="53" spans="1:14" x14ac:dyDescent="0.35">
      <c r="A53" s="30">
        <v>45548</v>
      </c>
      <c r="B53" s="406" t="s">
        <v>111</v>
      </c>
      <c r="C53" s="14" t="s">
        <v>112</v>
      </c>
      <c r="D53" s="14" t="s">
        <v>110</v>
      </c>
      <c r="E53" s="629">
        <v>1000</v>
      </c>
      <c r="F53" s="629"/>
      <c r="G53" s="126">
        <f t="shared" si="1"/>
        <v>111000</v>
      </c>
      <c r="H53" s="14" t="s">
        <v>174</v>
      </c>
      <c r="I53" s="14" t="s">
        <v>18</v>
      </c>
      <c r="J53" s="293" t="s">
        <v>327</v>
      </c>
      <c r="K53" s="779" t="s">
        <v>179</v>
      </c>
      <c r="L53" s="14" t="s">
        <v>44</v>
      </c>
      <c r="M53" s="14"/>
      <c r="N53" s="13" t="s">
        <v>338</v>
      </c>
    </row>
    <row r="54" spans="1:14" x14ac:dyDescent="0.35">
      <c r="A54" s="30">
        <v>45548</v>
      </c>
      <c r="B54" s="406" t="s">
        <v>111</v>
      </c>
      <c r="C54" s="14" t="s">
        <v>112</v>
      </c>
      <c r="D54" s="14" t="s">
        <v>110</v>
      </c>
      <c r="E54" s="629">
        <v>1000</v>
      </c>
      <c r="F54" s="629"/>
      <c r="G54" s="126">
        <f t="shared" si="1"/>
        <v>110000</v>
      </c>
      <c r="H54" s="14" t="s">
        <v>174</v>
      </c>
      <c r="I54" s="14" t="s">
        <v>18</v>
      </c>
      <c r="J54" s="293" t="s">
        <v>327</v>
      </c>
      <c r="K54" s="779" t="s">
        <v>179</v>
      </c>
      <c r="L54" s="14" t="s">
        <v>44</v>
      </c>
      <c r="M54" s="14"/>
      <c r="N54" s="13" t="s">
        <v>289</v>
      </c>
    </row>
    <row r="55" spans="1:14" x14ac:dyDescent="0.35">
      <c r="A55" s="30">
        <v>45548</v>
      </c>
      <c r="B55" s="406" t="s">
        <v>111</v>
      </c>
      <c r="C55" s="14" t="s">
        <v>112</v>
      </c>
      <c r="D55" s="14" t="s">
        <v>110</v>
      </c>
      <c r="E55" s="629">
        <v>25000</v>
      </c>
      <c r="F55" s="629"/>
      <c r="G55" s="126">
        <f t="shared" si="1"/>
        <v>85000</v>
      </c>
      <c r="H55" s="14" t="s">
        <v>174</v>
      </c>
      <c r="I55" s="14" t="s">
        <v>18</v>
      </c>
      <c r="J55" s="293" t="s">
        <v>327</v>
      </c>
      <c r="K55" s="779" t="s">
        <v>179</v>
      </c>
      <c r="L55" s="14" t="s">
        <v>44</v>
      </c>
      <c r="M55" s="14"/>
      <c r="N55" s="13" t="s">
        <v>171</v>
      </c>
    </row>
    <row r="56" spans="1:14" x14ac:dyDescent="0.35">
      <c r="A56" s="30">
        <v>45548</v>
      </c>
      <c r="B56" s="406" t="s">
        <v>111</v>
      </c>
      <c r="C56" s="14" t="s">
        <v>112</v>
      </c>
      <c r="D56" s="14" t="s">
        <v>110</v>
      </c>
      <c r="E56" s="629">
        <v>6000</v>
      </c>
      <c r="F56" s="629"/>
      <c r="G56" s="126">
        <f t="shared" si="1"/>
        <v>79000</v>
      </c>
      <c r="H56" s="14" t="s">
        <v>174</v>
      </c>
      <c r="I56" s="14" t="s">
        <v>18</v>
      </c>
      <c r="J56" s="293" t="s">
        <v>327</v>
      </c>
      <c r="K56" s="779" t="s">
        <v>179</v>
      </c>
      <c r="L56" s="14" t="s">
        <v>44</v>
      </c>
      <c r="M56" s="14"/>
      <c r="N56" s="13" t="s">
        <v>339</v>
      </c>
    </row>
    <row r="57" spans="1:14" x14ac:dyDescent="0.35">
      <c r="A57" s="30">
        <v>45548</v>
      </c>
      <c r="B57" s="406" t="s">
        <v>111</v>
      </c>
      <c r="C57" s="14" t="s">
        <v>112</v>
      </c>
      <c r="D57" s="14" t="s">
        <v>110</v>
      </c>
      <c r="E57" s="629">
        <v>20000</v>
      </c>
      <c r="F57" s="629"/>
      <c r="G57" s="126">
        <f t="shared" si="1"/>
        <v>59000</v>
      </c>
      <c r="H57" s="14" t="s">
        <v>174</v>
      </c>
      <c r="I57" s="14" t="s">
        <v>18</v>
      </c>
      <c r="J57" s="293" t="s">
        <v>327</v>
      </c>
      <c r="K57" s="779" t="s">
        <v>179</v>
      </c>
      <c r="L57" s="14" t="s">
        <v>44</v>
      </c>
      <c r="M57" s="14"/>
      <c r="N57" s="13" t="s">
        <v>340</v>
      </c>
    </row>
    <row r="58" spans="1:14" x14ac:dyDescent="0.35">
      <c r="A58" s="811">
        <v>45551</v>
      </c>
      <c r="B58" s="781" t="s">
        <v>189</v>
      </c>
      <c r="C58" s="781" t="s">
        <v>47</v>
      </c>
      <c r="D58" s="781" t="s">
        <v>110</v>
      </c>
      <c r="E58" s="812"/>
      <c r="F58" s="812">
        <v>80000</v>
      </c>
      <c r="G58" s="813">
        <f t="shared" si="1"/>
        <v>139000</v>
      </c>
      <c r="H58" s="781" t="s">
        <v>174</v>
      </c>
      <c r="I58" s="781" t="s">
        <v>18</v>
      </c>
      <c r="J58" s="791" t="s">
        <v>336</v>
      </c>
      <c r="K58" s="779" t="s">
        <v>179</v>
      </c>
      <c r="L58" s="781" t="s">
        <v>44</v>
      </c>
      <c r="M58" s="781"/>
      <c r="N58" s="809"/>
    </row>
    <row r="59" spans="1:14" x14ac:dyDescent="0.35">
      <c r="A59" s="30">
        <v>45551</v>
      </c>
      <c r="B59" s="406" t="s">
        <v>111</v>
      </c>
      <c r="C59" s="14" t="s">
        <v>112</v>
      </c>
      <c r="D59" s="14" t="s">
        <v>110</v>
      </c>
      <c r="E59" s="629">
        <v>15000</v>
      </c>
      <c r="F59" s="629"/>
      <c r="G59" s="126">
        <f t="shared" si="1"/>
        <v>124000</v>
      </c>
      <c r="H59" s="14" t="s">
        <v>174</v>
      </c>
      <c r="I59" s="14" t="s">
        <v>18</v>
      </c>
      <c r="J59" s="293" t="s">
        <v>336</v>
      </c>
      <c r="K59" s="779" t="s">
        <v>179</v>
      </c>
      <c r="L59" s="14" t="s">
        <v>44</v>
      </c>
      <c r="M59" s="14"/>
      <c r="N59" s="13" t="s">
        <v>353</v>
      </c>
    </row>
    <row r="60" spans="1:14" x14ac:dyDescent="0.35">
      <c r="A60" s="30">
        <v>45551</v>
      </c>
      <c r="B60" s="406" t="s">
        <v>111</v>
      </c>
      <c r="C60" s="14" t="s">
        <v>112</v>
      </c>
      <c r="D60" s="14" t="s">
        <v>110</v>
      </c>
      <c r="E60" s="629">
        <v>10000</v>
      </c>
      <c r="F60" s="629"/>
      <c r="G60" s="126">
        <f t="shared" si="1"/>
        <v>114000</v>
      </c>
      <c r="H60" s="14" t="s">
        <v>174</v>
      </c>
      <c r="I60" s="14" t="s">
        <v>18</v>
      </c>
      <c r="J60" s="293" t="s">
        <v>336</v>
      </c>
      <c r="K60" s="779" t="s">
        <v>179</v>
      </c>
      <c r="L60" s="14" t="s">
        <v>44</v>
      </c>
      <c r="M60" s="14"/>
      <c r="N60" s="13" t="s">
        <v>354</v>
      </c>
    </row>
    <row r="61" spans="1:14" x14ac:dyDescent="0.35">
      <c r="A61" s="30">
        <v>45551</v>
      </c>
      <c r="B61" s="406" t="s">
        <v>111</v>
      </c>
      <c r="C61" s="14" t="s">
        <v>112</v>
      </c>
      <c r="D61" s="14" t="s">
        <v>110</v>
      </c>
      <c r="E61" s="629">
        <v>9000</v>
      </c>
      <c r="F61" s="629"/>
      <c r="G61" s="126">
        <f t="shared" si="1"/>
        <v>105000</v>
      </c>
      <c r="H61" s="14" t="s">
        <v>174</v>
      </c>
      <c r="I61" s="14" t="s">
        <v>18</v>
      </c>
      <c r="J61" s="293" t="s">
        <v>336</v>
      </c>
      <c r="K61" s="779" t="s">
        <v>179</v>
      </c>
      <c r="L61" s="14" t="s">
        <v>44</v>
      </c>
      <c r="M61" s="14"/>
      <c r="N61" s="13" t="s">
        <v>355</v>
      </c>
    </row>
    <row r="62" spans="1:14" x14ac:dyDescent="0.35">
      <c r="A62" s="30">
        <v>45551</v>
      </c>
      <c r="B62" s="406" t="s">
        <v>111</v>
      </c>
      <c r="C62" s="14" t="s">
        <v>112</v>
      </c>
      <c r="D62" s="14" t="s">
        <v>110</v>
      </c>
      <c r="E62" s="629">
        <v>15000</v>
      </c>
      <c r="F62" s="629"/>
      <c r="G62" s="126">
        <f t="shared" si="1"/>
        <v>90000</v>
      </c>
      <c r="H62" s="14" t="s">
        <v>174</v>
      </c>
      <c r="I62" s="14" t="s">
        <v>18</v>
      </c>
      <c r="J62" s="293" t="s">
        <v>336</v>
      </c>
      <c r="K62" s="779" t="s">
        <v>179</v>
      </c>
      <c r="L62" s="14" t="s">
        <v>44</v>
      </c>
      <c r="M62" s="14"/>
      <c r="N62" s="13" t="s">
        <v>356</v>
      </c>
    </row>
    <row r="63" spans="1:14" x14ac:dyDescent="0.35">
      <c r="A63" s="30">
        <v>45551</v>
      </c>
      <c r="B63" s="406" t="s">
        <v>111</v>
      </c>
      <c r="C63" s="14" t="s">
        <v>112</v>
      </c>
      <c r="D63" s="14" t="s">
        <v>110</v>
      </c>
      <c r="E63" s="629">
        <v>10000</v>
      </c>
      <c r="F63" s="629"/>
      <c r="G63" s="126">
        <f t="shared" si="1"/>
        <v>80000</v>
      </c>
      <c r="H63" s="14" t="s">
        <v>174</v>
      </c>
      <c r="I63" s="14" t="s">
        <v>18</v>
      </c>
      <c r="J63" s="293" t="s">
        <v>336</v>
      </c>
      <c r="K63" s="779" t="s">
        <v>179</v>
      </c>
      <c r="L63" s="14" t="s">
        <v>44</v>
      </c>
      <c r="M63" s="14"/>
      <c r="N63" s="13" t="s">
        <v>357</v>
      </c>
    </row>
    <row r="64" spans="1:14" x14ac:dyDescent="0.35">
      <c r="A64" s="701">
        <v>45552</v>
      </c>
      <c r="B64" s="349" t="s">
        <v>189</v>
      </c>
      <c r="C64" s="349" t="s">
        <v>47</v>
      </c>
      <c r="D64" s="349" t="s">
        <v>110</v>
      </c>
      <c r="E64" s="392"/>
      <c r="F64" s="392">
        <v>70000</v>
      </c>
      <c r="G64" s="656">
        <f t="shared" si="1"/>
        <v>150000</v>
      </c>
      <c r="H64" s="349" t="s">
        <v>174</v>
      </c>
      <c r="I64" s="349" t="s">
        <v>18</v>
      </c>
      <c r="J64" s="791" t="s">
        <v>349</v>
      </c>
      <c r="K64" s="779" t="s">
        <v>179</v>
      </c>
      <c r="L64" s="349" t="s">
        <v>44</v>
      </c>
      <c r="M64" s="349"/>
      <c r="N64" s="381"/>
    </row>
    <row r="65" spans="1:14" x14ac:dyDescent="0.35">
      <c r="A65" s="30">
        <v>45552</v>
      </c>
      <c r="B65" s="406" t="s">
        <v>111</v>
      </c>
      <c r="C65" s="14" t="s">
        <v>112</v>
      </c>
      <c r="D65" s="14" t="s">
        <v>110</v>
      </c>
      <c r="E65" s="629">
        <v>15000</v>
      </c>
      <c r="F65" s="629"/>
      <c r="G65" s="126">
        <f t="shared" si="1"/>
        <v>135000</v>
      </c>
      <c r="H65" s="14" t="s">
        <v>174</v>
      </c>
      <c r="I65" s="14" t="s">
        <v>18</v>
      </c>
      <c r="J65" s="293" t="s">
        <v>349</v>
      </c>
      <c r="K65" s="779" t="s">
        <v>179</v>
      </c>
      <c r="L65" s="14" t="s">
        <v>44</v>
      </c>
      <c r="M65" s="14"/>
      <c r="N65" s="13" t="s">
        <v>154</v>
      </c>
    </row>
    <row r="66" spans="1:14" x14ac:dyDescent="0.35">
      <c r="A66" s="30">
        <v>45552</v>
      </c>
      <c r="B66" s="406" t="s">
        <v>111</v>
      </c>
      <c r="C66" s="14" t="s">
        <v>112</v>
      </c>
      <c r="D66" s="14" t="s">
        <v>110</v>
      </c>
      <c r="E66" s="629">
        <v>19000</v>
      </c>
      <c r="F66" s="629"/>
      <c r="G66" s="126">
        <f t="shared" si="1"/>
        <v>116000</v>
      </c>
      <c r="H66" s="14" t="s">
        <v>174</v>
      </c>
      <c r="I66" s="14" t="s">
        <v>18</v>
      </c>
      <c r="J66" s="293" t="s">
        <v>349</v>
      </c>
      <c r="K66" s="779" t="s">
        <v>179</v>
      </c>
      <c r="L66" s="14" t="s">
        <v>44</v>
      </c>
      <c r="M66" s="14"/>
      <c r="N66" s="13" t="s">
        <v>363</v>
      </c>
    </row>
    <row r="67" spans="1:14" x14ac:dyDescent="0.35">
      <c r="A67" s="30">
        <v>45552</v>
      </c>
      <c r="B67" s="406" t="s">
        <v>111</v>
      </c>
      <c r="C67" s="14" t="s">
        <v>112</v>
      </c>
      <c r="D67" s="14" t="s">
        <v>110</v>
      </c>
      <c r="E67" s="629">
        <v>5000</v>
      </c>
      <c r="F67" s="629"/>
      <c r="G67" s="126">
        <f t="shared" ref="G67:G127" si="2">G66-E67+F67</f>
        <v>111000</v>
      </c>
      <c r="H67" s="14" t="s">
        <v>174</v>
      </c>
      <c r="I67" s="14" t="s">
        <v>18</v>
      </c>
      <c r="J67" s="293" t="s">
        <v>349</v>
      </c>
      <c r="K67" s="779" t="s">
        <v>179</v>
      </c>
      <c r="L67" s="14" t="s">
        <v>44</v>
      </c>
      <c r="M67" s="14"/>
      <c r="N67" s="13" t="s">
        <v>364</v>
      </c>
    </row>
    <row r="68" spans="1:14" x14ac:dyDescent="0.35">
      <c r="A68" s="30">
        <v>45552</v>
      </c>
      <c r="B68" s="406" t="s">
        <v>111</v>
      </c>
      <c r="C68" s="14" t="s">
        <v>112</v>
      </c>
      <c r="D68" s="14" t="s">
        <v>110</v>
      </c>
      <c r="E68" s="629">
        <v>21000</v>
      </c>
      <c r="F68" s="629"/>
      <c r="G68" s="126">
        <f t="shared" si="2"/>
        <v>90000</v>
      </c>
      <c r="H68" s="14" t="s">
        <v>174</v>
      </c>
      <c r="I68" s="14" t="s">
        <v>18</v>
      </c>
      <c r="J68" s="293" t="s">
        <v>349</v>
      </c>
      <c r="K68" s="779" t="s">
        <v>179</v>
      </c>
      <c r="L68" s="14" t="s">
        <v>44</v>
      </c>
      <c r="M68" s="14"/>
      <c r="N68" s="13" t="s">
        <v>365</v>
      </c>
    </row>
    <row r="69" spans="1:14" x14ac:dyDescent="0.35">
      <c r="A69" s="30">
        <v>45552</v>
      </c>
      <c r="B69" s="406" t="s">
        <v>111</v>
      </c>
      <c r="C69" s="14" t="s">
        <v>112</v>
      </c>
      <c r="D69" s="14" t="s">
        <v>110</v>
      </c>
      <c r="E69" s="629">
        <v>8000</v>
      </c>
      <c r="F69" s="629"/>
      <c r="G69" s="126">
        <f t="shared" si="2"/>
        <v>82000</v>
      </c>
      <c r="H69" s="14" t="s">
        <v>174</v>
      </c>
      <c r="I69" s="14" t="s">
        <v>18</v>
      </c>
      <c r="J69" s="293" t="s">
        <v>349</v>
      </c>
      <c r="K69" s="779" t="s">
        <v>179</v>
      </c>
      <c r="L69" s="14" t="s">
        <v>44</v>
      </c>
      <c r="M69" s="14"/>
      <c r="N69" s="13" t="s">
        <v>157</v>
      </c>
    </row>
    <row r="70" spans="1:14" x14ac:dyDescent="0.35">
      <c r="A70" s="30">
        <v>45552</v>
      </c>
      <c r="B70" s="406" t="s">
        <v>111</v>
      </c>
      <c r="C70" s="14" t="s">
        <v>112</v>
      </c>
      <c r="D70" s="14" t="s">
        <v>110</v>
      </c>
      <c r="E70" s="629">
        <v>15000</v>
      </c>
      <c r="F70" s="629"/>
      <c r="G70" s="126">
        <f t="shared" si="2"/>
        <v>67000</v>
      </c>
      <c r="H70" s="14" t="s">
        <v>174</v>
      </c>
      <c r="I70" s="14" t="s">
        <v>18</v>
      </c>
      <c r="J70" s="293" t="s">
        <v>349</v>
      </c>
      <c r="K70" s="779" t="s">
        <v>179</v>
      </c>
      <c r="L70" s="14" t="s">
        <v>44</v>
      </c>
      <c r="M70" s="14"/>
      <c r="N70" s="13" t="s">
        <v>153</v>
      </c>
    </row>
    <row r="71" spans="1:14" x14ac:dyDescent="0.35">
      <c r="A71" s="701">
        <v>45553</v>
      </c>
      <c r="B71" s="349" t="s">
        <v>189</v>
      </c>
      <c r="C71" s="349" t="s">
        <v>47</v>
      </c>
      <c r="D71" s="349" t="s">
        <v>110</v>
      </c>
      <c r="E71" s="392"/>
      <c r="F71" s="392">
        <v>90000</v>
      </c>
      <c r="G71" s="656">
        <f t="shared" si="2"/>
        <v>157000</v>
      </c>
      <c r="H71" s="349" t="s">
        <v>174</v>
      </c>
      <c r="I71" s="349" t="s">
        <v>18</v>
      </c>
      <c r="J71" s="791" t="s">
        <v>359</v>
      </c>
      <c r="K71" s="779" t="s">
        <v>179</v>
      </c>
      <c r="L71" s="349" t="s">
        <v>44</v>
      </c>
      <c r="M71" s="349"/>
      <c r="N71" s="381"/>
    </row>
    <row r="72" spans="1:14" x14ac:dyDescent="0.35">
      <c r="A72" s="30">
        <v>45553</v>
      </c>
      <c r="B72" s="406" t="s">
        <v>111</v>
      </c>
      <c r="C72" s="14" t="s">
        <v>112</v>
      </c>
      <c r="D72" s="14" t="s">
        <v>110</v>
      </c>
      <c r="E72" s="629">
        <v>15000</v>
      </c>
      <c r="F72" s="629"/>
      <c r="G72" s="126">
        <f t="shared" si="2"/>
        <v>142000</v>
      </c>
      <c r="H72" s="14" t="s">
        <v>174</v>
      </c>
      <c r="I72" s="14" t="s">
        <v>18</v>
      </c>
      <c r="J72" s="293" t="s">
        <v>359</v>
      </c>
      <c r="K72" s="779" t="s">
        <v>179</v>
      </c>
      <c r="L72" s="14" t="s">
        <v>44</v>
      </c>
      <c r="M72" s="14"/>
      <c r="N72" s="13" t="s">
        <v>154</v>
      </c>
    </row>
    <row r="73" spans="1:14" x14ac:dyDescent="0.35">
      <c r="A73" s="30">
        <v>45553</v>
      </c>
      <c r="B73" s="406" t="s">
        <v>111</v>
      </c>
      <c r="C73" s="14" t="s">
        <v>112</v>
      </c>
      <c r="D73" s="14" t="s">
        <v>110</v>
      </c>
      <c r="E73" s="629">
        <v>23000</v>
      </c>
      <c r="F73" s="629"/>
      <c r="G73" s="126">
        <f t="shared" si="2"/>
        <v>119000</v>
      </c>
      <c r="H73" s="14" t="s">
        <v>174</v>
      </c>
      <c r="I73" s="14" t="s">
        <v>18</v>
      </c>
      <c r="J73" s="293" t="s">
        <v>359</v>
      </c>
      <c r="K73" s="779" t="s">
        <v>179</v>
      </c>
      <c r="L73" s="14" t="s">
        <v>44</v>
      </c>
      <c r="M73" s="14"/>
      <c r="N73" s="13" t="s">
        <v>377</v>
      </c>
    </row>
    <row r="74" spans="1:14" x14ac:dyDescent="0.35">
      <c r="A74" s="30">
        <v>45553</v>
      </c>
      <c r="B74" s="406" t="s">
        <v>111</v>
      </c>
      <c r="C74" s="14" t="s">
        <v>112</v>
      </c>
      <c r="D74" s="14" t="s">
        <v>110</v>
      </c>
      <c r="E74" s="629">
        <v>25000</v>
      </c>
      <c r="F74" s="629"/>
      <c r="G74" s="126">
        <f t="shared" si="2"/>
        <v>94000</v>
      </c>
      <c r="H74" s="14" t="s">
        <v>174</v>
      </c>
      <c r="I74" s="14" t="s">
        <v>18</v>
      </c>
      <c r="J74" s="293" t="s">
        <v>359</v>
      </c>
      <c r="K74" s="779" t="s">
        <v>179</v>
      </c>
      <c r="L74" s="14" t="s">
        <v>44</v>
      </c>
      <c r="M74" s="14"/>
      <c r="N74" s="13" t="s">
        <v>378</v>
      </c>
    </row>
    <row r="75" spans="1:14" x14ac:dyDescent="0.35">
      <c r="A75" s="30">
        <v>45553</v>
      </c>
      <c r="B75" s="406" t="s">
        <v>111</v>
      </c>
      <c r="C75" s="14" t="s">
        <v>112</v>
      </c>
      <c r="D75" s="14" t="s">
        <v>110</v>
      </c>
      <c r="E75" s="629">
        <v>7000</v>
      </c>
      <c r="F75" s="629"/>
      <c r="G75" s="126">
        <f t="shared" si="2"/>
        <v>87000</v>
      </c>
      <c r="H75" s="14" t="s">
        <v>174</v>
      </c>
      <c r="I75" s="14" t="s">
        <v>18</v>
      </c>
      <c r="J75" s="293" t="s">
        <v>359</v>
      </c>
      <c r="K75" s="779" t="s">
        <v>179</v>
      </c>
      <c r="L75" s="14" t="s">
        <v>44</v>
      </c>
      <c r="M75" s="14"/>
      <c r="N75" s="13" t="s">
        <v>379</v>
      </c>
    </row>
    <row r="76" spans="1:14" x14ac:dyDescent="0.35">
      <c r="A76" s="30">
        <v>45553</v>
      </c>
      <c r="B76" s="406" t="s">
        <v>111</v>
      </c>
      <c r="C76" s="14" t="s">
        <v>112</v>
      </c>
      <c r="D76" s="14" t="s">
        <v>110</v>
      </c>
      <c r="E76" s="629">
        <v>15000</v>
      </c>
      <c r="F76" s="629"/>
      <c r="G76" s="126">
        <f t="shared" si="2"/>
        <v>72000</v>
      </c>
      <c r="H76" s="14" t="s">
        <v>174</v>
      </c>
      <c r="I76" s="14" t="s">
        <v>18</v>
      </c>
      <c r="J76" s="293" t="s">
        <v>359</v>
      </c>
      <c r="K76" s="779" t="s">
        <v>179</v>
      </c>
      <c r="L76" s="14" t="s">
        <v>44</v>
      </c>
      <c r="M76" s="14"/>
      <c r="N76" s="13" t="s">
        <v>153</v>
      </c>
    </row>
    <row r="77" spans="1:14" x14ac:dyDescent="0.35">
      <c r="A77" s="701">
        <v>45554</v>
      </c>
      <c r="B77" s="349" t="s">
        <v>189</v>
      </c>
      <c r="C77" s="349" t="s">
        <v>47</v>
      </c>
      <c r="D77" s="349" t="s">
        <v>110</v>
      </c>
      <c r="E77" s="392"/>
      <c r="F77" s="392">
        <v>65000</v>
      </c>
      <c r="G77" s="656">
        <f t="shared" si="2"/>
        <v>137000</v>
      </c>
      <c r="H77" s="349" t="s">
        <v>174</v>
      </c>
      <c r="I77" s="349" t="s">
        <v>18</v>
      </c>
      <c r="J77" s="791" t="s">
        <v>392</v>
      </c>
      <c r="K77" s="779" t="s">
        <v>179</v>
      </c>
      <c r="L77" s="349" t="s">
        <v>44</v>
      </c>
      <c r="M77" s="349"/>
      <c r="N77" s="381"/>
    </row>
    <row r="78" spans="1:14" x14ac:dyDescent="0.35">
      <c r="A78" s="30">
        <v>45554</v>
      </c>
      <c r="B78" s="14" t="s">
        <v>111</v>
      </c>
      <c r="C78" s="14" t="s">
        <v>112</v>
      </c>
      <c r="D78" s="14" t="s">
        <v>110</v>
      </c>
      <c r="E78" s="629">
        <v>15000</v>
      </c>
      <c r="F78" s="629"/>
      <c r="G78" s="126">
        <f t="shared" si="2"/>
        <v>122000</v>
      </c>
      <c r="H78" s="14" t="s">
        <v>174</v>
      </c>
      <c r="I78" s="14" t="s">
        <v>18</v>
      </c>
      <c r="J78" s="293" t="s">
        <v>392</v>
      </c>
      <c r="K78" s="779" t="s">
        <v>179</v>
      </c>
      <c r="L78" s="14" t="s">
        <v>44</v>
      </c>
      <c r="M78" s="14"/>
      <c r="N78" s="13" t="s">
        <v>154</v>
      </c>
    </row>
    <row r="79" spans="1:14" x14ac:dyDescent="0.35">
      <c r="A79" s="30">
        <v>45554</v>
      </c>
      <c r="B79" s="14" t="s">
        <v>111</v>
      </c>
      <c r="C79" s="14" t="s">
        <v>112</v>
      </c>
      <c r="D79" s="14" t="s">
        <v>110</v>
      </c>
      <c r="E79" s="629">
        <v>10000</v>
      </c>
      <c r="F79" s="629"/>
      <c r="G79" s="126">
        <f t="shared" si="2"/>
        <v>112000</v>
      </c>
      <c r="H79" s="14" t="s">
        <v>174</v>
      </c>
      <c r="I79" s="14" t="s">
        <v>18</v>
      </c>
      <c r="J79" s="293" t="s">
        <v>392</v>
      </c>
      <c r="K79" s="779" t="s">
        <v>179</v>
      </c>
      <c r="L79" s="14" t="s">
        <v>44</v>
      </c>
      <c r="M79" s="14"/>
      <c r="N79" s="13" t="s">
        <v>652</v>
      </c>
    </row>
    <row r="80" spans="1:14" x14ac:dyDescent="0.35">
      <c r="A80" s="30">
        <v>45554</v>
      </c>
      <c r="B80" s="14" t="s">
        <v>111</v>
      </c>
      <c r="C80" s="14" t="s">
        <v>112</v>
      </c>
      <c r="D80" s="14" t="s">
        <v>110</v>
      </c>
      <c r="E80" s="629">
        <v>9000</v>
      </c>
      <c r="F80" s="629"/>
      <c r="G80" s="126">
        <f t="shared" si="2"/>
        <v>103000</v>
      </c>
      <c r="H80" s="14" t="s">
        <v>174</v>
      </c>
      <c r="I80" s="14" t="s">
        <v>18</v>
      </c>
      <c r="J80" s="293" t="s">
        <v>392</v>
      </c>
      <c r="K80" s="779" t="s">
        <v>179</v>
      </c>
      <c r="L80" s="14" t="s">
        <v>44</v>
      </c>
      <c r="M80" s="14"/>
      <c r="N80" s="13" t="s">
        <v>653</v>
      </c>
    </row>
    <row r="81" spans="1:14" x14ac:dyDescent="0.35">
      <c r="A81" s="30">
        <v>45554</v>
      </c>
      <c r="B81" s="14" t="s">
        <v>111</v>
      </c>
      <c r="C81" s="14" t="s">
        <v>112</v>
      </c>
      <c r="D81" s="14" t="s">
        <v>110</v>
      </c>
      <c r="E81" s="629">
        <v>10000</v>
      </c>
      <c r="F81" s="629"/>
      <c r="G81" s="126">
        <f t="shared" si="2"/>
        <v>93000</v>
      </c>
      <c r="H81" s="14" t="s">
        <v>174</v>
      </c>
      <c r="I81" s="14" t="s">
        <v>18</v>
      </c>
      <c r="J81" s="293" t="s">
        <v>392</v>
      </c>
      <c r="K81" s="779" t="s">
        <v>179</v>
      </c>
      <c r="L81" s="14" t="s">
        <v>44</v>
      </c>
      <c r="M81" s="14"/>
      <c r="N81" s="13" t="s">
        <v>654</v>
      </c>
    </row>
    <row r="82" spans="1:14" x14ac:dyDescent="0.35">
      <c r="A82" s="30">
        <v>45554</v>
      </c>
      <c r="B82" s="14" t="s">
        <v>111</v>
      </c>
      <c r="C82" s="14" t="s">
        <v>112</v>
      </c>
      <c r="D82" s="14" t="s">
        <v>110</v>
      </c>
      <c r="E82" s="629">
        <v>20000</v>
      </c>
      <c r="F82" s="629"/>
      <c r="G82" s="126">
        <f t="shared" si="2"/>
        <v>73000</v>
      </c>
      <c r="H82" s="14" t="s">
        <v>174</v>
      </c>
      <c r="I82" s="14" t="s">
        <v>18</v>
      </c>
      <c r="J82" s="293" t="s">
        <v>392</v>
      </c>
      <c r="K82" s="779" t="s">
        <v>179</v>
      </c>
      <c r="L82" s="14" t="s">
        <v>44</v>
      </c>
      <c r="M82" s="14"/>
      <c r="N82" s="13" t="s">
        <v>238</v>
      </c>
    </row>
    <row r="83" spans="1:14" x14ac:dyDescent="0.35">
      <c r="A83" s="804">
        <v>45555</v>
      </c>
      <c r="B83" s="794" t="s">
        <v>109</v>
      </c>
      <c r="C83" s="794" t="s">
        <v>47</v>
      </c>
      <c r="D83" s="794" t="s">
        <v>110</v>
      </c>
      <c r="E83" s="799"/>
      <c r="F83" s="799">
        <v>30000</v>
      </c>
      <c r="G83" s="800">
        <f t="shared" si="2"/>
        <v>103000</v>
      </c>
      <c r="H83" s="794" t="s">
        <v>174</v>
      </c>
      <c r="I83" s="794" t="s">
        <v>18</v>
      </c>
      <c r="J83" s="794" t="s">
        <v>396</v>
      </c>
      <c r="K83" s="779" t="s">
        <v>179</v>
      </c>
      <c r="L83" s="794" t="s">
        <v>44</v>
      </c>
      <c r="M83" s="794"/>
      <c r="N83" s="801"/>
    </row>
    <row r="84" spans="1:14" x14ac:dyDescent="0.35">
      <c r="A84" s="30">
        <v>45555</v>
      </c>
      <c r="B84" s="406" t="s">
        <v>111</v>
      </c>
      <c r="C84" s="14" t="s">
        <v>112</v>
      </c>
      <c r="D84" s="14" t="s">
        <v>110</v>
      </c>
      <c r="E84" s="629">
        <v>15000</v>
      </c>
      <c r="F84" s="629"/>
      <c r="G84" s="126">
        <f t="shared" si="2"/>
        <v>88000</v>
      </c>
      <c r="H84" s="14" t="s">
        <v>174</v>
      </c>
      <c r="I84" s="14" t="s">
        <v>18</v>
      </c>
      <c r="J84" s="14" t="s">
        <v>396</v>
      </c>
      <c r="K84" s="779" t="s">
        <v>179</v>
      </c>
      <c r="L84" s="14" t="s">
        <v>44</v>
      </c>
      <c r="M84" s="14"/>
      <c r="N84" s="13" t="s">
        <v>154</v>
      </c>
    </row>
    <row r="85" spans="1:14" x14ac:dyDescent="0.35">
      <c r="A85" s="30">
        <v>45555</v>
      </c>
      <c r="B85" s="406" t="s">
        <v>111</v>
      </c>
      <c r="C85" s="14" t="s">
        <v>112</v>
      </c>
      <c r="D85" s="14" t="s">
        <v>110</v>
      </c>
      <c r="E85" s="629">
        <v>15000</v>
      </c>
      <c r="F85" s="629"/>
      <c r="G85" s="126">
        <f t="shared" si="2"/>
        <v>73000</v>
      </c>
      <c r="H85" s="14" t="s">
        <v>174</v>
      </c>
      <c r="I85" s="14" t="s">
        <v>18</v>
      </c>
      <c r="J85" s="14" t="s">
        <v>396</v>
      </c>
      <c r="K85" s="779" t="s">
        <v>179</v>
      </c>
      <c r="L85" s="14" t="s">
        <v>44</v>
      </c>
      <c r="M85" s="14"/>
      <c r="N85" s="13" t="s">
        <v>153</v>
      </c>
    </row>
    <row r="86" spans="1:14" x14ac:dyDescent="0.35">
      <c r="A86" s="804">
        <v>45556</v>
      </c>
      <c r="B86" s="794" t="s">
        <v>189</v>
      </c>
      <c r="C86" s="794" t="s">
        <v>47</v>
      </c>
      <c r="D86" s="794" t="s">
        <v>110</v>
      </c>
      <c r="E86" s="799"/>
      <c r="F86" s="799">
        <v>30000</v>
      </c>
      <c r="G86" s="800">
        <f t="shared" si="2"/>
        <v>103000</v>
      </c>
      <c r="H86" s="794" t="s">
        <v>174</v>
      </c>
      <c r="I86" s="794" t="s">
        <v>18</v>
      </c>
      <c r="J86" s="794" t="s">
        <v>406</v>
      </c>
      <c r="K86" s="779" t="s">
        <v>179</v>
      </c>
      <c r="L86" s="794" t="s">
        <v>44</v>
      </c>
      <c r="M86" s="794"/>
      <c r="N86" s="801"/>
    </row>
    <row r="87" spans="1:14" x14ac:dyDescent="0.35">
      <c r="A87" s="30">
        <v>45556</v>
      </c>
      <c r="B87" s="406" t="s">
        <v>111</v>
      </c>
      <c r="C87" s="14" t="s">
        <v>112</v>
      </c>
      <c r="D87" s="14" t="s">
        <v>110</v>
      </c>
      <c r="E87" s="629">
        <v>15000</v>
      </c>
      <c r="F87" s="629"/>
      <c r="G87" s="126">
        <f t="shared" si="2"/>
        <v>88000</v>
      </c>
      <c r="H87" s="14" t="s">
        <v>174</v>
      </c>
      <c r="I87" s="14" t="s">
        <v>18</v>
      </c>
      <c r="J87" s="14" t="s">
        <v>406</v>
      </c>
      <c r="K87" s="779" t="s">
        <v>179</v>
      </c>
      <c r="L87" s="14" t="s">
        <v>44</v>
      </c>
      <c r="M87" s="14"/>
      <c r="N87" s="13" t="s">
        <v>154</v>
      </c>
    </row>
    <row r="88" spans="1:14" x14ac:dyDescent="0.35">
      <c r="A88" s="30">
        <v>45556</v>
      </c>
      <c r="B88" s="406" t="s">
        <v>111</v>
      </c>
      <c r="C88" s="14" t="s">
        <v>112</v>
      </c>
      <c r="D88" s="14" t="s">
        <v>110</v>
      </c>
      <c r="E88" s="629">
        <v>15000</v>
      </c>
      <c r="F88" s="629"/>
      <c r="G88" s="126">
        <f t="shared" si="2"/>
        <v>73000</v>
      </c>
      <c r="H88" s="14" t="s">
        <v>174</v>
      </c>
      <c r="I88" s="14" t="s">
        <v>18</v>
      </c>
      <c r="J88" s="14" t="s">
        <v>406</v>
      </c>
      <c r="K88" s="779" t="s">
        <v>179</v>
      </c>
      <c r="L88" s="14" t="s">
        <v>44</v>
      </c>
      <c r="M88" s="14"/>
      <c r="N88" s="13" t="s">
        <v>153</v>
      </c>
    </row>
    <row r="89" spans="1:14" x14ac:dyDescent="0.35">
      <c r="A89" s="804">
        <v>45558</v>
      </c>
      <c r="B89" s="794" t="s">
        <v>189</v>
      </c>
      <c r="C89" s="794" t="s">
        <v>47</v>
      </c>
      <c r="D89" s="794" t="s">
        <v>110</v>
      </c>
      <c r="E89" s="799"/>
      <c r="F89" s="799">
        <v>50000</v>
      </c>
      <c r="G89" s="800">
        <f t="shared" si="2"/>
        <v>123000</v>
      </c>
      <c r="H89" s="794" t="s">
        <v>174</v>
      </c>
      <c r="I89" s="794" t="s">
        <v>18</v>
      </c>
      <c r="J89" s="794" t="s">
        <v>410</v>
      </c>
      <c r="K89" s="779" t="s">
        <v>179</v>
      </c>
      <c r="L89" s="794" t="s">
        <v>44</v>
      </c>
      <c r="M89" s="794"/>
      <c r="N89" s="801"/>
    </row>
    <row r="90" spans="1:14" x14ac:dyDescent="0.35">
      <c r="A90" s="30">
        <v>45558</v>
      </c>
      <c r="B90" s="406" t="s">
        <v>111</v>
      </c>
      <c r="C90" s="14" t="s">
        <v>112</v>
      </c>
      <c r="D90" s="14" t="s">
        <v>110</v>
      </c>
      <c r="E90" s="629">
        <v>15000</v>
      </c>
      <c r="F90" s="629"/>
      <c r="G90" s="126">
        <f t="shared" si="2"/>
        <v>108000</v>
      </c>
      <c r="H90" s="14" t="s">
        <v>174</v>
      </c>
      <c r="I90" s="14" t="s">
        <v>18</v>
      </c>
      <c r="J90" s="14" t="s">
        <v>410</v>
      </c>
      <c r="K90" s="779" t="s">
        <v>179</v>
      </c>
      <c r="L90" s="14" t="s">
        <v>44</v>
      </c>
      <c r="M90" s="14"/>
      <c r="N90" s="13" t="s">
        <v>154</v>
      </c>
    </row>
    <row r="91" spans="1:14" x14ac:dyDescent="0.35">
      <c r="A91" s="30">
        <v>45558</v>
      </c>
      <c r="B91" s="406" t="s">
        <v>111</v>
      </c>
      <c r="C91" s="14" t="s">
        <v>112</v>
      </c>
      <c r="D91" s="14" t="s">
        <v>110</v>
      </c>
      <c r="E91" s="629">
        <v>10000</v>
      </c>
      <c r="F91" s="629"/>
      <c r="G91" s="126">
        <f t="shared" si="2"/>
        <v>98000</v>
      </c>
      <c r="H91" s="14" t="s">
        <v>174</v>
      </c>
      <c r="I91" s="14" t="s">
        <v>18</v>
      </c>
      <c r="J91" s="14" t="s">
        <v>410</v>
      </c>
      <c r="K91" s="779" t="s">
        <v>179</v>
      </c>
      <c r="L91" s="14" t="s">
        <v>44</v>
      </c>
      <c r="M91" s="14"/>
      <c r="N91" s="13" t="s">
        <v>156</v>
      </c>
    </row>
    <row r="92" spans="1:14" x14ac:dyDescent="0.35">
      <c r="A92" s="30">
        <v>45558</v>
      </c>
      <c r="B92" s="406" t="s">
        <v>111</v>
      </c>
      <c r="C92" s="14" t="s">
        <v>112</v>
      </c>
      <c r="D92" s="14" t="s">
        <v>110</v>
      </c>
      <c r="E92" s="629">
        <v>10000</v>
      </c>
      <c r="F92" s="629"/>
      <c r="G92" s="126">
        <f t="shared" si="2"/>
        <v>88000</v>
      </c>
      <c r="H92" s="14" t="s">
        <v>174</v>
      </c>
      <c r="I92" s="14" t="s">
        <v>18</v>
      </c>
      <c r="J92" s="14" t="s">
        <v>410</v>
      </c>
      <c r="K92" s="779" t="s">
        <v>179</v>
      </c>
      <c r="L92" s="14" t="s">
        <v>44</v>
      </c>
      <c r="M92" s="14"/>
      <c r="N92" s="13" t="s">
        <v>157</v>
      </c>
    </row>
    <row r="93" spans="1:14" x14ac:dyDescent="0.35">
      <c r="A93" s="30">
        <v>45558</v>
      </c>
      <c r="B93" s="406" t="s">
        <v>111</v>
      </c>
      <c r="C93" s="14" t="s">
        <v>112</v>
      </c>
      <c r="D93" s="14" t="s">
        <v>110</v>
      </c>
      <c r="E93" s="841">
        <v>15000</v>
      </c>
      <c r="F93" s="841"/>
      <c r="G93" s="126">
        <f t="shared" si="2"/>
        <v>73000</v>
      </c>
      <c r="H93" s="840" t="s">
        <v>174</v>
      </c>
      <c r="I93" s="840" t="s">
        <v>18</v>
      </c>
      <c r="J93" s="14" t="s">
        <v>410</v>
      </c>
      <c r="K93" s="779" t="s">
        <v>179</v>
      </c>
      <c r="L93" s="840" t="s">
        <v>44</v>
      </c>
      <c r="M93" s="840"/>
      <c r="N93" s="842" t="s">
        <v>411</v>
      </c>
    </row>
    <row r="94" spans="1:14" x14ac:dyDescent="0.35">
      <c r="A94" s="804">
        <v>45559</v>
      </c>
      <c r="B94" s="794" t="s">
        <v>189</v>
      </c>
      <c r="C94" s="794" t="s">
        <v>47</v>
      </c>
      <c r="D94" s="794" t="s">
        <v>110</v>
      </c>
      <c r="E94" s="849"/>
      <c r="F94" s="799">
        <v>90000</v>
      </c>
      <c r="G94" s="800">
        <f t="shared" si="2"/>
        <v>163000</v>
      </c>
      <c r="H94" s="850" t="s">
        <v>174</v>
      </c>
      <c r="I94" s="850" t="s">
        <v>18</v>
      </c>
      <c r="J94" s="794" t="s">
        <v>405</v>
      </c>
      <c r="K94" s="779" t="s">
        <v>179</v>
      </c>
      <c r="L94" s="794" t="s">
        <v>44</v>
      </c>
      <c r="M94" s="794"/>
      <c r="N94" s="801"/>
    </row>
    <row r="95" spans="1:14" x14ac:dyDescent="0.35">
      <c r="A95" s="30">
        <v>45559</v>
      </c>
      <c r="B95" s="406" t="s">
        <v>111</v>
      </c>
      <c r="C95" s="14" t="s">
        <v>112</v>
      </c>
      <c r="D95" s="14" t="s">
        <v>110</v>
      </c>
      <c r="E95" s="629">
        <v>15000</v>
      </c>
      <c r="F95" s="629"/>
      <c r="G95" s="126">
        <f t="shared" si="2"/>
        <v>148000</v>
      </c>
      <c r="H95" s="840" t="s">
        <v>174</v>
      </c>
      <c r="I95" s="840" t="s">
        <v>18</v>
      </c>
      <c r="J95" s="14" t="s">
        <v>405</v>
      </c>
      <c r="K95" s="779" t="s">
        <v>179</v>
      </c>
      <c r="L95" s="14" t="s">
        <v>44</v>
      </c>
      <c r="M95" s="14"/>
      <c r="N95" s="13" t="s">
        <v>449</v>
      </c>
    </row>
    <row r="96" spans="1:14" x14ac:dyDescent="0.35">
      <c r="A96" s="30">
        <v>45559</v>
      </c>
      <c r="B96" s="406" t="s">
        <v>111</v>
      </c>
      <c r="C96" s="14" t="s">
        <v>112</v>
      </c>
      <c r="D96" s="14" t="s">
        <v>110</v>
      </c>
      <c r="E96" s="629">
        <v>17000</v>
      </c>
      <c r="F96" s="629"/>
      <c r="G96" s="126">
        <f t="shared" si="2"/>
        <v>131000</v>
      </c>
      <c r="H96" s="840" t="s">
        <v>174</v>
      </c>
      <c r="I96" s="840" t="s">
        <v>18</v>
      </c>
      <c r="J96" s="14" t="s">
        <v>405</v>
      </c>
      <c r="K96" s="779" t="s">
        <v>179</v>
      </c>
      <c r="L96" s="14" t="s">
        <v>44</v>
      </c>
      <c r="M96" s="14"/>
      <c r="N96" s="13" t="s">
        <v>450</v>
      </c>
    </row>
    <row r="97" spans="1:14" x14ac:dyDescent="0.35">
      <c r="A97" s="30">
        <v>45559</v>
      </c>
      <c r="B97" s="406" t="s">
        <v>111</v>
      </c>
      <c r="C97" s="14" t="s">
        <v>112</v>
      </c>
      <c r="D97" s="14" t="s">
        <v>110</v>
      </c>
      <c r="E97" s="629">
        <v>17000</v>
      </c>
      <c r="F97" s="629"/>
      <c r="G97" s="126">
        <f t="shared" si="2"/>
        <v>114000</v>
      </c>
      <c r="H97" s="840" t="s">
        <v>174</v>
      </c>
      <c r="I97" s="840" t="s">
        <v>18</v>
      </c>
      <c r="J97" s="14" t="s">
        <v>405</v>
      </c>
      <c r="K97" s="779" t="s">
        <v>179</v>
      </c>
      <c r="L97" s="14" t="s">
        <v>44</v>
      </c>
      <c r="M97" s="14"/>
      <c r="N97" s="13" t="s">
        <v>451</v>
      </c>
    </row>
    <row r="98" spans="1:14" x14ac:dyDescent="0.35">
      <c r="A98" s="30">
        <v>45559</v>
      </c>
      <c r="B98" s="406" t="s">
        <v>111</v>
      </c>
      <c r="C98" s="14" t="s">
        <v>112</v>
      </c>
      <c r="D98" s="14" t="s">
        <v>110</v>
      </c>
      <c r="E98" s="629">
        <v>15000</v>
      </c>
      <c r="F98" s="629"/>
      <c r="G98" s="126">
        <f t="shared" si="2"/>
        <v>99000</v>
      </c>
      <c r="H98" s="840" t="s">
        <v>174</v>
      </c>
      <c r="I98" s="840" t="s">
        <v>18</v>
      </c>
      <c r="J98" s="14" t="s">
        <v>405</v>
      </c>
      <c r="K98" s="779" t="s">
        <v>179</v>
      </c>
      <c r="L98" s="14" t="s">
        <v>44</v>
      </c>
      <c r="M98" s="14"/>
      <c r="N98" s="13" t="s">
        <v>452</v>
      </c>
    </row>
    <row r="99" spans="1:14" x14ac:dyDescent="0.35">
      <c r="A99" s="30">
        <v>45559</v>
      </c>
      <c r="B99" s="406" t="s">
        <v>111</v>
      </c>
      <c r="C99" s="14" t="s">
        <v>112</v>
      </c>
      <c r="D99" s="14" t="s">
        <v>110</v>
      </c>
      <c r="E99" s="629">
        <v>12000</v>
      </c>
      <c r="F99" s="629"/>
      <c r="G99" s="126">
        <f t="shared" si="2"/>
        <v>87000</v>
      </c>
      <c r="H99" s="840" t="s">
        <v>174</v>
      </c>
      <c r="I99" s="840" t="s">
        <v>18</v>
      </c>
      <c r="J99" s="14" t="s">
        <v>405</v>
      </c>
      <c r="K99" s="779" t="s">
        <v>179</v>
      </c>
      <c r="L99" s="14" t="s">
        <v>44</v>
      </c>
      <c r="M99" s="14"/>
      <c r="N99" s="13" t="s">
        <v>453</v>
      </c>
    </row>
    <row r="100" spans="1:14" x14ac:dyDescent="0.35">
      <c r="A100" s="30">
        <v>45559</v>
      </c>
      <c r="B100" s="406" t="s">
        <v>111</v>
      </c>
      <c r="C100" s="14" t="s">
        <v>112</v>
      </c>
      <c r="D100" s="14" t="s">
        <v>110</v>
      </c>
      <c r="E100" s="629">
        <v>8000</v>
      </c>
      <c r="F100" s="629"/>
      <c r="G100" s="126">
        <f t="shared" si="2"/>
        <v>79000</v>
      </c>
      <c r="H100" s="840" t="s">
        <v>174</v>
      </c>
      <c r="I100" s="840" t="s">
        <v>18</v>
      </c>
      <c r="J100" s="14" t="s">
        <v>405</v>
      </c>
      <c r="K100" s="779" t="s">
        <v>179</v>
      </c>
      <c r="L100" s="14" t="s">
        <v>44</v>
      </c>
      <c r="M100" s="14"/>
      <c r="N100" s="13" t="s">
        <v>454</v>
      </c>
    </row>
    <row r="101" spans="1:14" x14ac:dyDescent="0.35">
      <c r="A101" s="30">
        <v>45559</v>
      </c>
      <c r="B101" s="406" t="s">
        <v>111</v>
      </c>
      <c r="C101" s="14" t="s">
        <v>112</v>
      </c>
      <c r="D101" s="14" t="s">
        <v>110</v>
      </c>
      <c r="E101" s="629">
        <v>28000</v>
      </c>
      <c r="F101" s="629"/>
      <c r="G101" s="126">
        <f t="shared" si="2"/>
        <v>51000</v>
      </c>
      <c r="H101" s="840" t="s">
        <v>174</v>
      </c>
      <c r="I101" s="840" t="s">
        <v>18</v>
      </c>
      <c r="J101" s="14" t="s">
        <v>405</v>
      </c>
      <c r="K101" s="779" t="s">
        <v>179</v>
      </c>
      <c r="L101" s="14" t="s">
        <v>44</v>
      </c>
      <c r="M101" s="14"/>
      <c r="N101" s="13" t="s">
        <v>455</v>
      </c>
    </row>
    <row r="102" spans="1:14" x14ac:dyDescent="0.35">
      <c r="A102" s="804">
        <v>45560</v>
      </c>
      <c r="B102" s="794" t="s">
        <v>189</v>
      </c>
      <c r="C102" s="794" t="s">
        <v>47</v>
      </c>
      <c r="D102" s="794" t="s">
        <v>110</v>
      </c>
      <c r="E102" s="799"/>
      <c r="F102" s="799">
        <v>75000</v>
      </c>
      <c r="G102" s="800">
        <f t="shared" si="2"/>
        <v>126000</v>
      </c>
      <c r="H102" s="850" t="s">
        <v>174</v>
      </c>
      <c r="I102" s="850" t="s">
        <v>18</v>
      </c>
      <c r="J102" s="794" t="s">
        <v>486</v>
      </c>
      <c r="K102" s="779" t="s">
        <v>179</v>
      </c>
      <c r="L102" s="794" t="s">
        <v>44</v>
      </c>
      <c r="M102" s="794"/>
      <c r="N102" s="801"/>
    </row>
    <row r="103" spans="1:14" x14ac:dyDescent="0.35">
      <c r="A103" s="30">
        <v>45560</v>
      </c>
      <c r="B103" s="406" t="s">
        <v>111</v>
      </c>
      <c r="C103" s="14" t="s">
        <v>112</v>
      </c>
      <c r="D103" s="14" t="s">
        <v>110</v>
      </c>
      <c r="E103" s="629">
        <v>15000</v>
      </c>
      <c r="F103" s="628"/>
      <c r="G103" s="126">
        <f t="shared" si="2"/>
        <v>111000</v>
      </c>
      <c r="H103" s="840" t="s">
        <v>174</v>
      </c>
      <c r="I103" s="840" t="s">
        <v>18</v>
      </c>
      <c r="J103" s="14" t="s">
        <v>486</v>
      </c>
      <c r="K103" s="779" t="s">
        <v>179</v>
      </c>
      <c r="L103" s="14" t="s">
        <v>44</v>
      </c>
      <c r="M103" s="14"/>
      <c r="N103" s="13" t="s">
        <v>154</v>
      </c>
    </row>
    <row r="104" spans="1:14" x14ac:dyDescent="0.35">
      <c r="A104" s="30">
        <v>45560</v>
      </c>
      <c r="B104" s="406" t="s">
        <v>111</v>
      </c>
      <c r="C104" s="14" t="s">
        <v>112</v>
      </c>
      <c r="D104" s="14" t="s">
        <v>110</v>
      </c>
      <c r="E104" s="629">
        <v>9000</v>
      </c>
      <c r="F104" s="628"/>
      <c r="G104" s="126">
        <f t="shared" si="2"/>
        <v>102000</v>
      </c>
      <c r="H104" s="840" t="s">
        <v>174</v>
      </c>
      <c r="I104" s="840" t="s">
        <v>18</v>
      </c>
      <c r="J104" s="14" t="s">
        <v>486</v>
      </c>
      <c r="K104" s="779" t="s">
        <v>179</v>
      </c>
      <c r="L104" s="14" t="s">
        <v>44</v>
      </c>
      <c r="M104" s="14"/>
      <c r="N104" s="13" t="s">
        <v>487</v>
      </c>
    </row>
    <row r="105" spans="1:14" x14ac:dyDescent="0.35">
      <c r="A105" s="30">
        <v>45560</v>
      </c>
      <c r="B105" s="406" t="s">
        <v>111</v>
      </c>
      <c r="C105" s="14" t="s">
        <v>112</v>
      </c>
      <c r="D105" s="14" t="s">
        <v>110</v>
      </c>
      <c r="E105" s="629">
        <v>10000</v>
      </c>
      <c r="F105" s="628"/>
      <c r="G105" s="126">
        <f t="shared" si="2"/>
        <v>92000</v>
      </c>
      <c r="H105" s="840" t="s">
        <v>174</v>
      </c>
      <c r="I105" s="840" t="s">
        <v>18</v>
      </c>
      <c r="J105" s="14" t="s">
        <v>486</v>
      </c>
      <c r="K105" s="779" t="s">
        <v>179</v>
      </c>
      <c r="L105" s="14" t="s">
        <v>44</v>
      </c>
      <c r="M105" s="14"/>
      <c r="N105" s="13" t="s">
        <v>488</v>
      </c>
    </row>
    <row r="106" spans="1:14" x14ac:dyDescent="0.35">
      <c r="A106" s="30">
        <v>45560</v>
      </c>
      <c r="B106" s="406" t="s">
        <v>111</v>
      </c>
      <c r="C106" s="14" t="s">
        <v>112</v>
      </c>
      <c r="D106" s="14" t="s">
        <v>110</v>
      </c>
      <c r="E106" s="629">
        <v>12000</v>
      </c>
      <c r="F106" s="628"/>
      <c r="G106" s="126">
        <f t="shared" si="2"/>
        <v>80000</v>
      </c>
      <c r="H106" s="840" t="s">
        <v>174</v>
      </c>
      <c r="I106" s="840" t="s">
        <v>18</v>
      </c>
      <c r="J106" s="14" t="s">
        <v>486</v>
      </c>
      <c r="K106" s="779" t="s">
        <v>179</v>
      </c>
      <c r="L106" s="14" t="s">
        <v>44</v>
      </c>
      <c r="M106" s="14"/>
      <c r="N106" s="13" t="s">
        <v>489</v>
      </c>
    </row>
    <row r="107" spans="1:14" x14ac:dyDescent="0.35">
      <c r="A107" s="30">
        <v>45560</v>
      </c>
      <c r="B107" s="406" t="s">
        <v>111</v>
      </c>
      <c r="C107" s="14" t="s">
        <v>112</v>
      </c>
      <c r="D107" s="14" t="s">
        <v>110</v>
      </c>
      <c r="E107" s="629">
        <v>8000</v>
      </c>
      <c r="F107" s="628"/>
      <c r="G107" s="126">
        <f t="shared" si="2"/>
        <v>72000</v>
      </c>
      <c r="H107" s="840" t="s">
        <v>174</v>
      </c>
      <c r="I107" s="840" t="s">
        <v>18</v>
      </c>
      <c r="J107" s="14" t="s">
        <v>486</v>
      </c>
      <c r="K107" s="779" t="s">
        <v>179</v>
      </c>
      <c r="L107" s="14" t="s">
        <v>44</v>
      </c>
      <c r="M107" s="14"/>
      <c r="N107" s="13" t="s">
        <v>490</v>
      </c>
    </row>
    <row r="108" spans="1:14" x14ac:dyDescent="0.35">
      <c r="A108" s="30">
        <v>45560</v>
      </c>
      <c r="B108" s="406" t="s">
        <v>111</v>
      </c>
      <c r="C108" s="14" t="s">
        <v>112</v>
      </c>
      <c r="D108" s="14" t="s">
        <v>110</v>
      </c>
      <c r="E108" s="629">
        <v>18000</v>
      </c>
      <c r="F108" s="628"/>
      <c r="G108" s="126">
        <f t="shared" si="2"/>
        <v>54000</v>
      </c>
      <c r="H108" s="840" t="s">
        <v>174</v>
      </c>
      <c r="I108" s="840" t="s">
        <v>18</v>
      </c>
      <c r="J108" s="14" t="s">
        <v>486</v>
      </c>
      <c r="K108" s="779" t="s">
        <v>179</v>
      </c>
      <c r="L108" s="14" t="s">
        <v>44</v>
      </c>
      <c r="M108" s="14"/>
      <c r="N108" s="13" t="s">
        <v>491</v>
      </c>
    </row>
    <row r="109" spans="1:14" x14ac:dyDescent="0.35">
      <c r="A109" s="804">
        <v>45561</v>
      </c>
      <c r="B109" s="794" t="s">
        <v>189</v>
      </c>
      <c r="C109" s="794" t="s">
        <v>47</v>
      </c>
      <c r="D109" s="794" t="s">
        <v>110</v>
      </c>
      <c r="E109" s="799"/>
      <c r="F109" s="799">
        <v>84000</v>
      </c>
      <c r="G109" s="800">
        <f t="shared" si="2"/>
        <v>138000</v>
      </c>
      <c r="H109" s="850" t="s">
        <v>174</v>
      </c>
      <c r="I109" s="850" t="s">
        <v>18</v>
      </c>
      <c r="J109" s="794" t="s">
        <v>501</v>
      </c>
      <c r="K109" s="779" t="s">
        <v>179</v>
      </c>
      <c r="L109" s="794" t="s">
        <v>44</v>
      </c>
      <c r="M109" s="794"/>
      <c r="N109" s="801"/>
    </row>
    <row r="110" spans="1:14" x14ac:dyDescent="0.35">
      <c r="A110" s="30">
        <v>45561</v>
      </c>
      <c r="B110" s="406" t="s">
        <v>111</v>
      </c>
      <c r="C110" s="14" t="s">
        <v>112</v>
      </c>
      <c r="D110" s="14" t="s">
        <v>110</v>
      </c>
      <c r="E110" s="629">
        <v>15000</v>
      </c>
      <c r="F110" s="629"/>
      <c r="G110" s="126">
        <f t="shared" si="2"/>
        <v>123000</v>
      </c>
      <c r="H110" s="840" t="s">
        <v>174</v>
      </c>
      <c r="I110" s="840" t="s">
        <v>18</v>
      </c>
      <c r="J110" s="14" t="s">
        <v>501</v>
      </c>
      <c r="K110" s="779" t="s">
        <v>179</v>
      </c>
      <c r="L110" s="14" t="s">
        <v>44</v>
      </c>
      <c r="M110" s="14"/>
      <c r="N110" s="13" t="s">
        <v>154</v>
      </c>
    </row>
    <row r="111" spans="1:14" x14ac:dyDescent="0.35">
      <c r="A111" s="30">
        <v>45561</v>
      </c>
      <c r="B111" s="406" t="s">
        <v>111</v>
      </c>
      <c r="C111" s="14" t="s">
        <v>112</v>
      </c>
      <c r="D111" s="14" t="s">
        <v>110</v>
      </c>
      <c r="E111" s="629">
        <v>16000</v>
      </c>
      <c r="F111" s="629"/>
      <c r="G111" s="126">
        <f t="shared" si="2"/>
        <v>107000</v>
      </c>
      <c r="H111" s="840" t="s">
        <v>174</v>
      </c>
      <c r="I111" s="840" t="s">
        <v>18</v>
      </c>
      <c r="J111" s="14" t="s">
        <v>501</v>
      </c>
      <c r="K111" s="779" t="s">
        <v>179</v>
      </c>
      <c r="L111" s="14" t="s">
        <v>44</v>
      </c>
      <c r="M111" s="14"/>
      <c r="N111" s="13" t="s">
        <v>502</v>
      </c>
    </row>
    <row r="112" spans="1:14" x14ac:dyDescent="0.35">
      <c r="A112" s="30">
        <v>45561</v>
      </c>
      <c r="B112" s="406" t="s">
        <v>111</v>
      </c>
      <c r="C112" s="14" t="s">
        <v>112</v>
      </c>
      <c r="D112" s="14" t="s">
        <v>110</v>
      </c>
      <c r="E112" s="629">
        <v>9000</v>
      </c>
      <c r="F112" s="629"/>
      <c r="G112" s="126">
        <f t="shared" si="2"/>
        <v>98000</v>
      </c>
      <c r="H112" s="840" t="s">
        <v>174</v>
      </c>
      <c r="I112" s="840" t="s">
        <v>18</v>
      </c>
      <c r="J112" s="14" t="s">
        <v>501</v>
      </c>
      <c r="K112" s="779" t="s">
        <v>179</v>
      </c>
      <c r="L112" s="14" t="s">
        <v>44</v>
      </c>
      <c r="M112" s="14"/>
      <c r="N112" s="13" t="s">
        <v>503</v>
      </c>
    </row>
    <row r="113" spans="1:14" x14ac:dyDescent="0.35">
      <c r="A113" s="30">
        <v>45561</v>
      </c>
      <c r="B113" s="406" t="s">
        <v>111</v>
      </c>
      <c r="C113" s="14" t="s">
        <v>112</v>
      </c>
      <c r="D113" s="14" t="s">
        <v>110</v>
      </c>
      <c r="E113" s="629">
        <v>8000</v>
      </c>
      <c r="F113" s="629"/>
      <c r="G113" s="126">
        <f t="shared" si="2"/>
        <v>90000</v>
      </c>
      <c r="H113" s="840" t="s">
        <v>174</v>
      </c>
      <c r="I113" s="840" t="s">
        <v>18</v>
      </c>
      <c r="J113" s="14" t="s">
        <v>501</v>
      </c>
      <c r="K113" s="779" t="s">
        <v>179</v>
      </c>
      <c r="L113" s="14" t="s">
        <v>44</v>
      </c>
      <c r="M113" s="14"/>
      <c r="N113" s="13" t="s">
        <v>504</v>
      </c>
    </row>
    <row r="114" spans="1:14" x14ac:dyDescent="0.35">
      <c r="A114" s="30">
        <v>45561</v>
      </c>
      <c r="B114" s="406" t="s">
        <v>111</v>
      </c>
      <c r="C114" s="14" t="s">
        <v>112</v>
      </c>
      <c r="D114" s="14" t="s">
        <v>110</v>
      </c>
      <c r="E114" s="629">
        <v>8000</v>
      </c>
      <c r="F114" s="629"/>
      <c r="G114" s="126">
        <f t="shared" si="2"/>
        <v>82000</v>
      </c>
      <c r="H114" s="840" t="s">
        <v>174</v>
      </c>
      <c r="I114" s="840" t="s">
        <v>18</v>
      </c>
      <c r="J114" s="14" t="s">
        <v>501</v>
      </c>
      <c r="K114" s="779" t="s">
        <v>179</v>
      </c>
      <c r="L114" s="14" t="s">
        <v>44</v>
      </c>
      <c r="M114" s="14"/>
      <c r="N114" s="13" t="s">
        <v>505</v>
      </c>
    </row>
    <row r="115" spans="1:14" x14ac:dyDescent="0.35">
      <c r="A115" s="30">
        <v>45561</v>
      </c>
      <c r="B115" s="406" t="s">
        <v>111</v>
      </c>
      <c r="C115" s="14" t="s">
        <v>112</v>
      </c>
      <c r="D115" s="14" t="s">
        <v>110</v>
      </c>
      <c r="E115" s="629">
        <v>7000</v>
      </c>
      <c r="F115" s="629"/>
      <c r="G115" s="126">
        <f t="shared" si="2"/>
        <v>75000</v>
      </c>
      <c r="H115" s="840" t="s">
        <v>174</v>
      </c>
      <c r="I115" s="840" t="s">
        <v>18</v>
      </c>
      <c r="J115" s="14" t="s">
        <v>501</v>
      </c>
      <c r="K115" s="779" t="s">
        <v>179</v>
      </c>
      <c r="L115" s="14" t="s">
        <v>44</v>
      </c>
      <c r="M115" s="14"/>
      <c r="N115" s="13" t="s">
        <v>506</v>
      </c>
    </row>
    <row r="116" spans="1:14" x14ac:dyDescent="0.35">
      <c r="A116" s="30">
        <v>45561</v>
      </c>
      <c r="B116" s="406" t="s">
        <v>111</v>
      </c>
      <c r="C116" s="14" t="s">
        <v>112</v>
      </c>
      <c r="D116" s="14" t="s">
        <v>110</v>
      </c>
      <c r="E116" s="629">
        <v>6000</v>
      </c>
      <c r="F116" s="629"/>
      <c r="G116" s="126">
        <f t="shared" si="2"/>
        <v>69000</v>
      </c>
      <c r="H116" s="840" t="s">
        <v>174</v>
      </c>
      <c r="I116" s="840" t="s">
        <v>18</v>
      </c>
      <c r="J116" s="14" t="s">
        <v>501</v>
      </c>
      <c r="K116" s="779" t="s">
        <v>179</v>
      </c>
      <c r="L116" s="14" t="s">
        <v>44</v>
      </c>
      <c r="M116" s="14"/>
      <c r="N116" s="13" t="s">
        <v>507</v>
      </c>
    </row>
    <row r="117" spans="1:14" x14ac:dyDescent="0.35">
      <c r="A117" s="30">
        <v>45561</v>
      </c>
      <c r="B117" s="406" t="s">
        <v>111</v>
      </c>
      <c r="C117" s="14" t="s">
        <v>112</v>
      </c>
      <c r="D117" s="14" t="s">
        <v>110</v>
      </c>
      <c r="E117" s="629">
        <v>20000</v>
      </c>
      <c r="F117" s="629"/>
      <c r="G117" s="126">
        <f t="shared" si="2"/>
        <v>49000</v>
      </c>
      <c r="H117" s="840" t="s">
        <v>174</v>
      </c>
      <c r="I117" s="840" t="s">
        <v>18</v>
      </c>
      <c r="J117" s="14" t="s">
        <v>501</v>
      </c>
      <c r="K117" s="779" t="s">
        <v>179</v>
      </c>
      <c r="L117" s="14" t="s">
        <v>44</v>
      </c>
      <c r="M117" s="14"/>
      <c r="N117" s="13" t="s">
        <v>508</v>
      </c>
    </row>
    <row r="118" spans="1:14" x14ac:dyDescent="0.35">
      <c r="A118" s="804">
        <v>45562</v>
      </c>
      <c r="B118" s="794" t="s">
        <v>189</v>
      </c>
      <c r="C118" s="794" t="s">
        <v>47</v>
      </c>
      <c r="D118" s="794" t="s">
        <v>110</v>
      </c>
      <c r="E118" s="799"/>
      <c r="F118" s="799">
        <v>50000</v>
      </c>
      <c r="G118" s="800">
        <f t="shared" si="2"/>
        <v>99000</v>
      </c>
      <c r="H118" s="850" t="s">
        <v>174</v>
      </c>
      <c r="I118" s="850" t="s">
        <v>18</v>
      </c>
      <c r="J118" s="794" t="s">
        <v>520</v>
      </c>
      <c r="K118" s="779" t="s">
        <v>179</v>
      </c>
      <c r="L118" s="794" t="s">
        <v>44</v>
      </c>
      <c r="M118" s="794"/>
      <c r="N118" s="801"/>
    </row>
    <row r="119" spans="1:14" x14ac:dyDescent="0.35">
      <c r="A119" s="30">
        <v>45562</v>
      </c>
      <c r="B119" s="406" t="s">
        <v>111</v>
      </c>
      <c r="C119" s="14" t="s">
        <v>112</v>
      </c>
      <c r="D119" s="14" t="s">
        <v>110</v>
      </c>
      <c r="E119" s="629">
        <v>15000</v>
      </c>
      <c r="F119" s="629"/>
      <c r="G119" s="126">
        <f t="shared" si="2"/>
        <v>84000</v>
      </c>
      <c r="H119" s="840" t="s">
        <v>174</v>
      </c>
      <c r="I119" s="840" t="s">
        <v>18</v>
      </c>
      <c r="J119" s="14" t="s">
        <v>520</v>
      </c>
      <c r="K119" s="779" t="s">
        <v>179</v>
      </c>
      <c r="L119" s="14" t="s">
        <v>44</v>
      </c>
      <c r="M119" s="14"/>
      <c r="N119" s="13" t="s">
        <v>353</v>
      </c>
    </row>
    <row r="120" spans="1:14" x14ac:dyDescent="0.35">
      <c r="A120" s="30">
        <v>45562</v>
      </c>
      <c r="B120" s="406" t="s">
        <v>111</v>
      </c>
      <c r="C120" s="14" t="s">
        <v>112</v>
      </c>
      <c r="D120" s="14" t="s">
        <v>110</v>
      </c>
      <c r="E120" s="629">
        <v>9000</v>
      </c>
      <c r="F120" s="629"/>
      <c r="G120" s="126">
        <f t="shared" si="2"/>
        <v>75000</v>
      </c>
      <c r="H120" s="840" t="s">
        <v>174</v>
      </c>
      <c r="I120" s="840" t="s">
        <v>18</v>
      </c>
      <c r="J120" s="14" t="s">
        <v>520</v>
      </c>
      <c r="K120" s="779" t="s">
        <v>179</v>
      </c>
      <c r="L120" s="14" t="s">
        <v>44</v>
      </c>
      <c r="M120" s="14"/>
      <c r="N120" s="13" t="s">
        <v>156</v>
      </c>
    </row>
    <row r="121" spans="1:14" x14ac:dyDescent="0.35">
      <c r="A121" s="30">
        <v>45562</v>
      </c>
      <c r="B121" s="406" t="s">
        <v>111</v>
      </c>
      <c r="C121" s="14" t="s">
        <v>112</v>
      </c>
      <c r="D121" s="14" t="s">
        <v>110</v>
      </c>
      <c r="E121" s="629">
        <v>10000</v>
      </c>
      <c r="F121" s="629"/>
      <c r="G121" s="126">
        <f t="shared" si="2"/>
        <v>65000</v>
      </c>
      <c r="H121" s="840" t="s">
        <v>174</v>
      </c>
      <c r="I121" s="840" t="s">
        <v>18</v>
      </c>
      <c r="J121" s="14" t="s">
        <v>520</v>
      </c>
      <c r="K121" s="779" t="s">
        <v>179</v>
      </c>
      <c r="L121" s="14" t="s">
        <v>44</v>
      </c>
      <c r="M121" s="14"/>
      <c r="N121" s="13" t="s">
        <v>521</v>
      </c>
    </row>
    <row r="122" spans="1:14" x14ac:dyDescent="0.35">
      <c r="A122" s="30">
        <v>45562</v>
      </c>
      <c r="B122" s="406" t="s">
        <v>111</v>
      </c>
      <c r="C122" s="14" t="s">
        <v>112</v>
      </c>
      <c r="D122" s="14" t="s">
        <v>110</v>
      </c>
      <c r="E122" s="629">
        <v>15000</v>
      </c>
      <c r="F122" s="629"/>
      <c r="G122" s="126">
        <f t="shared" si="2"/>
        <v>50000</v>
      </c>
      <c r="H122" s="840" t="s">
        <v>174</v>
      </c>
      <c r="I122" s="840" t="s">
        <v>18</v>
      </c>
      <c r="J122" s="14" t="s">
        <v>520</v>
      </c>
      <c r="K122" s="779" t="s">
        <v>179</v>
      </c>
      <c r="L122" s="14" t="s">
        <v>44</v>
      </c>
      <c r="M122" s="14"/>
      <c r="N122" s="13" t="s">
        <v>153</v>
      </c>
    </row>
    <row r="123" spans="1:14" x14ac:dyDescent="0.35">
      <c r="A123" s="804">
        <v>45565</v>
      </c>
      <c r="B123" s="794" t="s">
        <v>189</v>
      </c>
      <c r="C123" s="794" t="s">
        <v>47</v>
      </c>
      <c r="D123" s="794" t="s">
        <v>110</v>
      </c>
      <c r="E123" s="799"/>
      <c r="F123" s="799">
        <v>50000</v>
      </c>
      <c r="G123" s="800">
        <f t="shared" si="2"/>
        <v>100000</v>
      </c>
      <c r="H123" s="850" t="s">
        <v>174</v>
      </c>
      <c r="I123" s="850" t="s">
        <v>18</v>
      </c>
      <c r="J123" s="794" t="s">
        <v>530</v>
      </c>
      <c r="K123" s="779" t="s">
        <v>179</v>
      </c>
      <c r="L123" s="794" t="s">
        <v>44</v>
      </c>
      <c r="M123" s="794"/>
      <c r="N123" s="801"/>
    </row>
    <row r="124" spans="1:14" x14ac:dyDescent="0.35">
      <c r="A124" s="30">
        <v>45565</v>
      </c>
      <c r="B124" s="406" t="s">
        <v>111</v>
      </c>
      <c r="C124" s="14" t="s">
        <v>112</v>
      </c>
      <c r="D124" s="14" t="s">
        <v>110</v>
      </c>
      <c r="E124" s="629">
        <v>15000</v>
      </c>
      <c r="F124" s="629"/>
      <c r="G124" s="126">
        <f t="shared" si="2"/>
        <v>85000</v>
      </c>
      <c r="H124" s="840" t="s">
        <v>174</v>
      </c>
      <c r="I124" s="840" t="s">
        <v>18</v>
      </c>
      <c r="J124" s="14" t="s">
        <v>530</v>
      </c>
      <c r="K124" s="779" t="s">
        <v>179</v>
      </c>
      <c r="L124" s="14" t="s">
        <v>44</v>
      </c>
      <c r="M124" s="14"/>
      <c r="N124" s="13" t="s">
        <v>154</v>
      </c>
    </row>
    <row r="125" spans="1:14" x14ac:dyDescent="0.35">
      <c r="A125" s="30">
        <v>45565</v>
      </c>
      <c r="B125" s="406" t="s">
        <v>111</v>
      </c>
      <c r="C125" s="14" t="s">
        <v>112</v>
      </c>
      <c r="D125" s="14" t="s">
        <v>110</v>
      </c>
      <c r="E125" s="629">
        <v>9000</v>
      </c>
      <c r="F125" s="629"/>
      <c r="G125" s="126">
        <f t="shared" si="2"/>
        <v>76000</v>
      </c>
      <c r="H125" s="840" t="s">
        <v>174</v>
      </c>
      <c r="I125" s="840" t="s">
        <v>18</v>
      </c>
      <c r="J125" s="14" t="s">
        <v>530</v>
      </c>
      <c r="K125" s="779" t="s">
        <v>179</v>
      </c>
      <c r="L125" s="14" t="s">
        <v>44</v>
      </c>
      <c r="M125" s="14"/>
      <c r="N125" s="13" t="s">
        <v>156</v>
      </c>
    </row>
    <row r="126" spans="1:14" x14ac:dyDescent="0.35">
      <c r="A126" s="30">
        <v>45565</v>
      </c>
      <c r="B126" s="406" t="s">
        <v>111</v>
      </c>
      <c r="C126" s="14" t="s">
        <v>112</v>
      </c>
      <c r="D126" s="14" t="s">
        <v>110</v>
      </c>
      <c r="E126" s="629">
        <v>10000</v>
      </c>
      <c r="F126" s="629"/>
      <c r="G126" s="126">
        <f t="shared" si="2"/>
        <v>66000</v>
      </c>
      <c r="H126" s="840" t="s">
        <v>174</v>
      </c>
      <c r="I126" s="840" t="s">
        <v>18</v>
      </c>
      <c r="J126" s="14" t="s">
        <v>530</v>
      </c>
      <c r="K126" s="779" t="s">
        <v>179</v>
      </c>
      <c r="L126" s="14" t="s">
        <v>44</v>
      </c>
      <c r="M126" s="14"/>
      <c r="N126" s="13" t="s">
        <v>157</v>
      </c>
    </row>
    <row r="127" spans="1:14" ht="15" thickBot="1" x14ac:dyDescent="0.4">
      <c r="A127" s="30">
        <v>45565</v>
      </c>
      <c r="B127" s="406" t="s">
        <v>111</v>
      </c>
      <c r="C127" s="14" t="s">
        <v>112</v>
      </c>
      <c r="D127" s="14" t="s">
        <v>110</v>
      </c>
      <c r="E127" s="841">
        <v>15000</v>
      </c>
      <c r="F127" s="841"/>
      <c r="G127" s="126">
        <f t="shared" si="2"/>
        <v>51000</v>
      </c>
      <c r="H127" s="840" t="s">
        <v>174</v>
      </c>
      <c r="I127" s="840" t="s">
        <v>18</v>
      </c>
      <c r="J127" s="14" t="s">
        <v>530</v>
      </c>
      <c r="K127" s="779" t="s">
        <v>179</v>
      </c>
      <c r="L127" s="14" t="s">
        <v>44</v>
      </c>
      <c r="M127" s="14"/>
      <c r="N127" s="13" t="s">
        <v>153</v>
      </c>
    </row>
    <row r="128" spans="1:14" ht="15" thickBot="1" x14ac:dyDescent="0.4">
      <c r="A128" s="14"/>
      <c r="B128" s="14"/>
      <c r="C128" s="14"/>
      <c r="D128" s="641"/>
      <c r="E128" s="644">
        <f>SUM(E4:E127)</f>
        <v>1260000</v>
      </c>
      <c r="F128" s="645">
        <f>SUM(F4:F127)+G4</f>
        <v>1311000</v>
      </c>
      <c r="G128" s="721">
        <f>F128-E128</f>
        <v>51000</v>
      </c>
      <c r="H128" s="839"/>
      <c r="I128" s="14"/>
      <c r="J128" s="14"/>
      <c r="K128" s="14"/>
      <c r="L128" s="14"/>
      <c r="M128" s="14"/>
      <c r="N128" s="13"/>
    </row>
  </sheetData>
  <autoFilter ref="A1:N12" xr:uid="{00000000-0009-0000-0000-00000F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honeticPr fontId="74" type="noConversion"/>
  <pageMargins left="0.7" right="0.7" top="0.75" bottom="0.75" header="0.3" footer="0.3"/>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41"/>
  <sheetViews>
    <sheetView topLeftCell="A140" zoomScaleNormal="100" workbookViewId="0">
      <selection activeCell="F148" sqref="F148"/>
    </sheetView>
  </sheetViews>
  <sheetFormatPr defaultColWidth="10.90625" defaultRowHeight="14.5" x14ac:dyDescent="0.35"/>
  <cols>
    <col min="1" max="1" width="13.08984375" style="15" customWidth="1"/>
    <col min="2" max="2" width="29.90625" style="15" customWidth="1"/>
    <col min="3" max="3" width="18" style="15" customWidth="1"/>
    <col min="4" max="4" width="14.6328125" style="15" customWidth="1"/>
    <col min="5" max="5" width="18.90625" style="257" bestFit="1" customWidth="1"/>
    <col min="6" max="6" width="15.90625" style="257" customWidth="1"/>
    <col min="7" max="7" width="18.6328125" style="257" customWidth="1"/>
    <col min="8" max="8" width="12.453125" style="15" customWidth="1"/>
    <col min="9" max="9" width="18.6328125" style="15" customWidth="1"/>
    <col min="10" max="10" width="15.54296875" style="15" customWidth="1"/>
    <col min="11" max="11" width="15.453125" style="15" customWidth="1"/>
    <col min="12" max="12" width="17.6328125" style="15" customWidth="1"/>
    <col min="13" max="13" width="15" style="15" customWidth="1"/>
    <col min="14" max="14" width="29.90625" style="49" customWidth="1"/>
    <col min="15" max="15" width="41.08984375" style="15" customWidth="1"/>
    <col min="16" max="16384" width="10.90625" style="15"/>
  </cols>
  <sheetData>
    <row r="1" spans="1:14" s="62" customFormat="1" ht="31" x14ac:dyDescent="0.35">
      <c r="A1" s="973" t="s">
        <v>43</v>
      </c>
      <c r="B1" s="973"/>
      <c r="C1" s="973"/>
      <c r="D1" s="973"/>
      <c r="E1" s="973"/>
      <c r="F1" s="973"/>
      <c r="G1" s="973"/>
      <c r="H1" s="973"/>
      <c r="I1" s="973"/>
      <c r="J1" s="973"/>
      <c r="K1" s="973"/>
      <c r="L1" s="973"/>
      <c r="M1" s="973"/>
      <c r="N1" s="973"/>
    </row>
    <row r="2" spans="1:14" s="62" customFormat="1" ht="18.5" x14ac:dyDescent="0.35">
      <c r="A2" s="974" t="s">
        <v>123</v>
      </c>
      <c r="B2" s="974"/>
      <c r="C2" s="974"/>
      <c r="D2" s="974"/>
      <c r="E2" s="974"/>
      <c r="F2" s="974"/>
      <c r="G2" s="974"/>
      <c r="H2" s="974"/>
      <c r="I2" s="974"/>
      <c r="J2" s="974"/>
      <c r="K2" s="974"/>
      <c r="L2" s="974"/>
      <c r="M2" s="974"/>
      <c r="N2" s="974"/>
    </row>
    <row r="3" spans="1:14" s="62" customFormat="1" ht="29.5" thickBot="1" x14ac:dyDescent="0.4">
      <c r="A3" s="114" t="s">
        <v>0</v>
      </c>
      <c r="B3" s="657" t="s">
        <v>161</v>
      </c>
      <c r="C3" s="115" t="s">
        <v>10</v>
      </c>
      <c r="D3" s="116" t="s">
        <v>8</v>
      </c>
      <c r="E3" s="116" t="s">
        <v>13</v>
      </c>
      <c r="F3" s="116" t="s">
        <v>34</v>
      </c>
      <c r="G3" s="116" t="s">
        <v>40</v>
      </c>
      <c r="H3" s="116" t="s">
        <v>2</v>
      </c>
      <c r="I3" s="116" t="s">
        <v>3</v>
      </c>
      <c r="J3" s="115" t="s">
        <v>9</v>
      </c>
      <c r="K3" s="115" t="s">
        <v>1</v>
      </c>
      <c r="L3" s="115" t="s">
        <v>4</v>
      </c>
      <c r="M3" s="115" t="s">
        <v>12</v>
      </c>
      <c r="N3" s="117" t="s">
        <v>11</v>
      </c>
    </row>
    <row r="4" spans="1:14" s="11" customFormat="1" ht="27.9" customHeight="1" x14ac:dyDescent="0.35">
      <c r="A4" s="298">
        <v>45536</v>
      </c>
      <c r="B4" s="299" t="s">
        <v>216</v>
      </c>
      <c r="C4" s="299"/>
      <c r="D4" s="326"/>
      <c r="E4" s="399"/>
      <c r="F4" s="399"/>
      <c r="G4" s="399">
        <v>1000</v>
      </c>
      <c r="H4" s="329"/>
      <c r="I4" s="330"/>
      <c r="J4" s="331"/>
      <c r="K4" s="332"/>
      <c r="L4" s="145"/>
      <c r="M4" s="333"/>
      <c r="N4" s="334"/>
    </row>
    <row r="5" spans="1:14" s="11" customFormat="1" ht="13.5" customHeight="1" x14ac:dyDescent="0.35">
      <c r="A5" s="786">
        <v>45538</v>
      </c>
      <c r="B5" s="787" t="s">
        <v>189</v>
      </c>
      <c r="C5" s="787" t="s">
        <v>47</v>
      </c>
      <c r="D5" s="788" t="s">
        <v>119</v>
      </c>
      <c r="E5" s="789"/>
      <c r="F5" s="789">
        <v>53000</v>
      </c>
      <c r="G5" s="789">
        <f>G4-E5+F5</f>
        <v>54000</v>
      </c>
      <c r="H5" s="790" t="s">
        <v>125</v>
      </c>
      <c r="I5" s="790" t="s">
        <v>18</v>
      </c>
      <c r="J5" s="791" t="s">
        <v>217</v>
      </c>
      <c r="K5" s="779" t="s">
        <v>179</v>
      </c>
      <c r="L5" s="787" t="s">
        <v>44</v>
      </c>
      <c r="M5" s="792"/>
      <c r="N5" s="793"/>
    </row>
    <row r="6" spans="1:14" s="11" customFormat="1" ht="13.5" customHeight="1" x14ac:dyDescent="0.35">
      <c r="A6" s="132">
        <v>45538</v>
      </c>
      <c r="B6" s="284" t="s">
        <v>111</v>
      </c>
      <c r="C6" s="284" t="s">
        <v>112</v>
      </c>
      <c r="D6" s="418" t="s">
        <v>119</v>
      </c>
      <c r="E6" s="118">
        <v>15000</v>
      </c>
      <c r="F6" s="118"/>
      <c r="G6" s="118">
        <f t="shared" ref="G6:G140" si="0">G5-E6+F6</f>
        <v>39000</v>
      </c>
      <c r="H6" s="244" t="s">
        <v>125</v>
      </c>
      <c r="I6" s="244" t="s">
        <v>18</v>
      </c>
      <c r="J6" s="293" t="s">
        <v>217</v>
      </c>
      <c r="K6" s="779" t="s">
        <v>179</v>
      </c>
      <c r="L6" s="284" t="s">
        <v>44</v>
      </c>
      <c r="M6" s="342"/>
      <c r="N6" s="343" t="s">
        <v>218</v>
      </c>
    </row>
    <row r="7" spans="1:14" x14ac:dyDescent="0.35">
      <c r="A7" s="132">
        <v>45538</v>
      </c>
      <c r="B7" s="284" t="s">
        <v>111</v>
      </c>
      <c r="C7" s="284" t="s">
        <v>112</v>
      </c>
      <c r="D7" s="418" t="s">
        <v>119</v>
      </c>
      <c r="E7" s="118">
        <v>8000</v>
      </c>
      <c r="F7" s="118"/>
      <c r="G7" s="118">
        <f>G6-E7+F7</f>
        <v>31000</v>
      </c>
      <c r="H7" s="244" t="s">
        <v>125</v>
      </c>
      <c r="I7" s="120" t="s">
        <v>18</v>
      </c>
      <c r="J7" s="293" t="s">
        <v>217</v>
      </c>
      <c r="K7" s="779" t="s">
        <v>179</v>
      </c>
      <c r="L7" s="120" t="s">
        <v>44</v>
      </c>
      <c r="M7" s="120"/>
      <c r="N7" s="343" t="s">
        <v>219</v>
      </c>
    </row>
    <row r="8" spans="1:14" x14ac:dyDescent="0.35">
      <c r="A8" s="132">
        <v>45538</v>
      </c>
      <c r="B8" s="284" t="s">
        <v>124</v>
      </c>
      <c r="C8" s="284" t="s">
        <v>124</v>
      </c>
      <c r="D8" s="418" t="s">
        <v>119</v>
      </c>
      <c r="E8" s="118">
        <v>10000</v>
      </c>
      <c r="F8" s="118"/>
      <c r="G8" s="118">
        <f t="shared" ref="G8:G44" si="1">G7-E8+F8</f>
        <v>21000</v>
      </c>
      <c r="H8" s="244" t="s">
        <v>125</v>
      </c>
      <c r="I8" s="120" t="s">
        <v>18</v>
      </c>
      <c r="J8" s="293" t="s">
        <v>217</v>
      </c>
      <c r="K8" s="779" t="s">
        <v>179</v>
      </c>
      <c r="L8" s="120" t="s">
        <v>44</v>
      </c>
      <c r="M8" s="120"/>
      <c r="N8" s="343"/>
    </row>
    <row r="9" spans="1:14" x14ac:dyDescent="0.35">
      <c r="A9" s="132">
        <v>45538</v>
      </c>
      <c r="B9" s="284" t="s">
        <v>124</v>
      </c>
      <c r="C9" s="284" t="s">
        <v>124</v>
      </c>
      <c r="D9" s="418" t="s">
        <v>119</v>
      </c>
      <c r="E9" s="118">
        <v>10000</v>
      </c>
      <c r="F9" s="118"/>
      <c r="G9" s="118">
        <f t="shared" si="1"/>
        <v>11000</v>
      </c>
      <c r="H9" s="244" t="s">
        <v>125</v>
      </c>
      <c r="I9" s="120" t="s">
        <v>18</v>
      </c>
      <c r="J9" s="293" t="s">
        <v>217</v>
      </c>
      <c r="K9" s="779" t="s">
        <v>179</v>
      </c>
      <c r="L9" s="120" t="s">
        <v>44</v>
      </c>
      <c r="M9" s="120"/>
      <c r="N9" s="343"/>
    </row>
    <row r="10" spans="1:14" x14ac:dyDescent="0.35">
      <c r="A10" s="132">
        <v>45539</v>
      </c>
      <c r="B10" s="284" t="s">
        <v>162</v>
      </c>
      <c r="C10" s="284" t="s">
        <v>47</v>
      </c>
      <c r="D10" s="418" t="s">
        <v>119</v>
      </c>
      <c r="E10" s="118"/>
      <c r="F10" s="118">
        <v>-10000</v>
      </c>
      <c r="G10" s="118">
        <f t="shared" si="1"/>
        <v>1000</v>
      </c>
      <c r="H10" s="244" t="s">
        <v>125</v>
      </c>
      <c r="I10" s="120" t="s">
        <v>18</v>
      </c>
      <c r="J10" s="293" t="s">
        <v>217</v>
      </c>
      <c r="K10" s="779" t="s">
        <v>179</v>
      </c>
      <c r="L10" s="120" t="s">
        <v>44</v>
      </c>
      <c r="M10" s="120"/>
      <c r="N10" s="343"/>
    </row>
    <row r="11" spans="1:14" x14ac:dyDescent="0.35">
      <c r="A11" s="786">
        <v>45539</v>
      </c>
      <c r="B11" s="787" t="s">
        <v>189</v>
      </c>
      <c r="C11" s="787" t="s">
        <v>47</v>
      </c>
      <c r="D11" s="788" t="s">
        <v>119</v>
      </c>
      <c r="E11" s="789"/>
      <c r="F11" s="789">
        <v>56000</v>
      </c>
      <c r="G11" s="789">
        <f t="shared" si="1"/>
        <v>57000</v>
      </c>
      <c r="H11" s="790" t="s">
        <v>125</v>
      </c>
      <c r="I11" s="794" t="s">
        <v>18</v>
      </c>
      <c r="J11" s="791" t="s">
        <v>228</v>
      </c>
      <c r="K11" s="779" t="s">
        <v>179</v>
      </c>
      <c r="L11" s="794" t="s">
        <v>44</v>
      </c>
      <c r="M11" s="794"/>
      <c r="N11" s="793"/>
    </row>
    <row r="12" spans="1:14" x14ac:dyDescent="0.35">
      <c r="A12" s="132">
        <v>45539</v>
      </c>
      <c r="B12" s="284" t="s">
        <v>111</v>
      </c>
      <c r="C12" s="284" t="s">
        <v>112</v>
      </c>
      <c r="D12" s="418" t="s">
        <v>119</v>
      </c>
      <c r="E12" s="118">
        <v>14000</v>
      </c>
      <c r="F12" s="118"/>
      <c r="G12" s="118">
        <f t="shared" si="1"/>
        <v>43000</v>
      </c>
      <c r="H12" s="244" t="s">
        <v>125</v>
      </c>
      <c r="I12" s="120" t="s">
        <v>18</v>
      </c>
      <c r="J12" s="293" t="s">
        <v>228</v>
      </c>
      <c r="K12" s="779" t="s">
        <v>179</v>
      </c>
      <c r="L12" s="120" t="s">
        <v>44</v>
      </c>
      <c r="M12" s="120"/>
      <c r="N12" s="343" t="s">
        <v>176</v>
      </c>
    </row>
    <row r="13" spans="1:14" x14ac:dyDescent="0.35">
      <c r="A13" s="132">
        <v>45539</v>
      </c>
      <c r="B13" s="284" t="s">
        <v>111</v>
      </c>
      <c r="C13" s="284" t="s">
        <v>112</v>
      </c>
      <c r="D13" s="418" t="s">
        <v>119</v>
      </c>
      <c r="E13" s="118">
        <v>14000</v>
      </c>
      <c r="F13" s="118"/>
      <c r="G13" s="118">
        <f>G12-E13+F13</f>
        <v>29000</v>
      </c>
      <c r="H13" s="244" t="s">
        <v>125</v>
      </c>
      <c r="I13" s="120" t="s">
        <v>18</v>
      </c>
      <c r="J13" s="293" t="s">
        <v>228</v>
      </c>
      <c r="K13" s="779" t="s">
        <v>179</v>
      </c>
      <c r="L13" s="120" t="s">
        <v>44</v>
      </c>
      <c r="M13" s="120"/>
      <c r="N13" s="343" t="s">
        <v>226</v>
      </c>
    </row>
    <row r="14" spans="1:14" x14ac:dyDescent="0.35">
      <c r="A14" s="132">
        <v>45539</v>
      </c>
      <c r="B14" s="284" t="s">
        <v>111</v>
      </c>
      <c r="C14" s="284" t="s">
        <v>112</v>
      </c>
      <c r="D14" s="418" t="s">
        <v>119</v>
      </c>
      <c r="E14" s="118">
        <v>7000</v>
      </c>
      <c r="F14" s="118"/>
      <c r="G14" s="118">
        <f t="shared" si="1"/>
        <v>22000</v>
      </c>
      <c r="H14" s="244" t="s">
        <v>125</v>
      </c>
      <c r="I14" s="120" t="s">
        <v>18</v>
      </c>
      <c r="J14" s="293" t="s">
        <v>228</v>
      </c>
      <c r="K14" s="779" t="s">
        <v>179</v>
      </c>
      <c r="L14" s="120" t="s">
        <v>44</v>
      </c>
      <c r="M14" s="120"/>
      <c r="N14" s="343" t="s">
        <v>227</v>
      </c>
    </row>
    <row r="15" spans="1:14" x14ac:dyDescent="0.35">
      <c r="A15" s="132">
        <v>45539</v>
      </c>
      <c r="B15" s="284" t="s">
        <v>124</v>
      </c>
      <c r="C15" s="284" t="s">
        <v>124</v>
      </c>
      <c r="D15" s="418" t="s">
        <v>119</v>
      </c>
      <c r="E15" s="118">
        <v>5000</v>
      </c>
      <c r="F15" s="118"/>
      <c r="G15" s="118">
        <f t="shared" si="1"/>
        <v>17000</v>
      </c>
      <c r="H15" s="244" t="s">
        <v>125</v>
      </c>
      <c r="I15" s="120" t="s">
        <v>18</v>
      </c>
      <c r="J15" s="293" t="s">
        <v>228</v>
      </c>
      <c r="K15" s="779" t="s">
        <v>179</v>
      </c>
      <c r="L15" s="120" t="s">
        <v>44</v>
      </c>
      <c r="M15" s="120"/>
      <c r="N15" s="343"/>
    </row>
    <row r="16" spans="1:14" x14ac:dyDescent="0.35">
      <c r="A16" s="132">
        <v>45539</v>
      </c>
      <c r="B16" s="284" t="s">
        <v>124</v>
      </c>
      <c r="C16" s="284" t="s">
        <v>124</v>
      </c>
      <c r="D16" s="418" t="s">
        <v>119</v>
      </c>
      <c r="E16" s="338">
        <v>5000</v>
      </c>
      <c r="F16" s="118"/>
      <c r="G16" s="118">
        <f t="shared" si="1"/>
        <v>12000</v>
      </c>
      <c r="H16" s="244" t="s">
        <v>125</v>
      </c>
      <c r="I16" s="120" t="s">
        <v>18</v>
      </c>
      <c r="J16" s="293" t="s">
        <v>228</v>
      </c>
      <c r="K16" s="779" t="s">
        <v>179</v>
      </c>
      <c r="L16" s="120" t="s">
        <v>44</v>
      </c>
      <c r="M16" s="120"/>
      <c r="N16" s="343"/>
    </row>
    <row r="17" spans="1:14" x14ac:dyDescent="0.35">
      <c r="A17" s="132">
        <v>45539</v>
      </c>
      <c r="B17" s="284" t="s">
        <v>124</v>
      </c>
      <c r="C17" s="284" t="s">
        <v>124</v>
      </c>
      <c r="D17" s="418" t="s">
        <v>119</v>
      </c>
      <c r="E17" s="118">
        <v>10000</v>
      </c>
      <c r="F17" s="118"/>
      <c r="G17" s="118">
        <f t="shared" si="1"/>
        <v>2000</v>
      </c>
      <c r="H17" s="244" t="s">
        <v>125</v>
      </c>
      <c r="I17" s="120" t="s">
        <v>18</v>
      </c>
      <c r="J17" s="293" t="s">
        <v>228</v>
      </c>
      <c r="K17" s="779" t="s">
        <v>179</v>
      </c>
      <c r="L17" s="120" t="s">
        <v>44</v>
      </c>
      <c r="M17" s="120"/>
      <c r="N17" s="343"/>
    </row>
    <row r="18" spans="1:14" x14ac:dyDescent="0.35">
      <c r="A18" s="786">
        <v>45541</v>
      </c>
      <c r="B18" s="787" t="s">
        <v>189</v>
      </c>
      <c r="C18" s="787" t="s">
        <v>47</v>
      </c>
      <c r="D18" s="788" t="s">
        <v>119</v>
      </c>
      <c r="E18" s="789"/>
      <c r="F18" s="789">
        <v>98000</v>
      </c>
      <c r="G18" s="789">
        <f t="shared" si="1"/>
        <v>100000</v>
      </c>
      <c r="H18" s="790" t="s">
        <v>125</v>
      </c>
      <c r="I18" s="794" t="s">
        <v>18</v>
      </c>
      <c r="J18" s="791" t="s">
        <v>239</v>
      </c>
      <c r="K18" s="779" t="s">
        <v>179</v>
      </c>
      <c r="L18" s="794" t="s">
        <v>44</v>
      </c>
      <c r="M18" s="794"/>
      <c r="N18" s="805"/>
    </row>
    <row r="19" spans="1:14" x14ac:dyDescent="0.35">
      <c r="A19" s="132">
        <v>45541</v>
      </c>
      <c r="B19" s="284" t="s">
        <v>111</v>
      </c>
      <c r="C19" s="284" t="s">
        <v>112</v>
      </c>
      <c r="D19" s="418" t="s">
        <v>119</v>
      </c>
      <c r="E19" s="338">
        <v>18000</v>
      </c>
      <c r="F19" s="118"/>
      <c r="G19" s="118">
        <f t="shared" si="1"/>
        <v>82000</v>
      </c>
      <c r="H19" s="244" t="s">
        <v>125</v>
      </c>
      <c r="I19" s="120" t="s">
        <v>18</v>
      </c>
      <c r="J19" s="293" t="s">
        <v>239</v>
      </c>
      <c r="K19" s="779" t="s">
        <v>179</v>
      </c>
      <c r="L19" s="120" t="s">
        <v>44</v>
      </c>
      <c r="M19" s="120"/>
      <c r="N19" s="396" t="s">
        <v>240</v>
      </c>
    </row>
    <row r="20" spans="1:14" x14ac:dyDescent="0.35">
      <c r="A20" s="132">
        <v>45541</v>
      </c>
      <c r="B20" s="284" t="s">
        <v>111</v>
      </c>
      <c r="C20" s="284" t="s">
        <v>112</v>
      </c>
      <c r="D20" s="418" t="s">
        <v>119</v>
      </c>
      <c r="E20" s="118">
        <v>10000</v>
      </c>
      <c r="F20" s="118"/>
      <c r="G20" s="118">
        <f t="shared" si="1"/>
        <v>72000</v>
      </c>
      <c r="H20" s="244" t="s">
        <v>125</v>
      </c>
      <c r="I20" s="120" t="s">
        <v>18</v>
      </c>
      <c r="J20" s="293" t="s">
        <v>239</v>
      </c>
      <c r="K20" s="779" t="s">
        <v>179</v>
      </c>
      <c r="L20" s="120" t="s">
        <v>44</v>
      </c>
      <c r="M20" s="120"/>
      <c r="N20" s="343" t="s">
        <v>241</v>
      </c>
    </row>
    <row r="21" spans="1:14" x14ac:dyDescent="0.35">
      <c r="A21" s="132">
        <v>45541</v>
      </c>
      <c r="B21" s="284" t="s">
        <v>111</v>
      </c>
      <c r="C21" s="284" t="s">
        <v>112</v>
      </c>
      <c r="D21" s="418" t="s">
        <v>119</v>
      </c>
      <c r="E21" s="118">
        <v>10000</v>
      </c>
      <c r="F21" s="118"/>
      <c r="G21" s="118">
        <f t="shared" si="1"/>
        <v>62000</v>
      </c>
      <c r="H21" s="244" t="s">
        <v>125</v>
      </c>
      <c r="I21" s="120" t="s">
        <v>18</v>
      </c>
      <c r="J21" s="293" t="s">
        <v>239</v>
      </c>
      <c r="K21" s="779" t="s">
        <v>179</v>
      </c>
      <c r="L21" s="120" t="s">
        <v>44</v>
      </c>
      <c r="M21" s="120"/>
      <c r="N21" s="343" t="s">
        <v>242</v>
      </c>
    </row>
    <row r="22" spans="1:14" x14ac:dyDescent="0.35">
      <c r="A22" s="132">
        <v>45541</v>
      </c>
      <c r="B22" s="284" t="s">
        <v>124</v>
      </c>
      <c r="C22" s="284" t="s">
        <v>124</v>
      </c>
      <c r="D22" s="418" t="s">
        <v>119</v>
      </c>
      <c r="E22" s="118">
        <v>10000</v>
      </c>
      <c r="F22" s="118"/>
      <c r="G22" s="118">
        <f t="shared" si="1"/>
        <v>52000</v>
      </c>
      <c r="H22" s="244" t="s">
        <v>125</v>
      </c>
      <c r="I22" s="120" t="s">
        <v>18</v>
      </c>
      <c r="J22" s="293" t="s">
        <v>239</v>
      </c>
      <c r="K22" s="779" t="s">
        <v>179</v>
      </c>
      <c r="L22" s="120" t="s">
        <v>44</v>
      </c>
      <c r="M22" s="120"/>
      <c r="N22" s="343"/>
    </row>
    <row r="23" spans="1:14" x14ac:dyDescent="0.35">
      <c r="A23" s="132">
        <v>45541</v>
      </c>
      <c r="B23" s="284" t="s">
        <v>124</v>
      </c>
      <c r="C23" s="284" t="s">
        <v>124</v>
      </c>
      <c r="D23" s="418" t="s">
        <v>119</v>
      </c>
      <c r="E23" s="118">
        <v>10000</v>
      </c>
      <c r="F23" s="118"/>
      <c r="G23" s="118">
        <f t="shared" si="1"/>
        <v>42000</v>
      </c>
      <c r="H23" s="244" t="s">
        <v>125</v>
      </c>
      <c r="I23" s="120" t="s">
        <v>18</v>
      </c>
      <c r="J23" s="293" t="s">
        <v>239</v>
      </c>
      <c r="K23" s="779" t="s">
        <v>179</v>
      </c>
      <c r="L23" s="120" t="s">
        <v>44</v>
      </c>
      <c r="M23" s="120"/>
      <c r="N23" s="343"/>
    </row>
    <row r="24" spans="1:14" x14ac:dyDescent="0.35">
      <c r="A24" s="132">
        <v>45542</v>
      </c>
      <c r="B24" s="284" t="s">
        <v>111</v>
      </c>
      <c r="C24" s="284" t="s">
        <v>112</v>
      </c>
      <c r="D24" s="418" t="s">
        <v>119</v>
      </c>
      <c r="E24" s="387">
        <v>10000</v>
      </c>
      <c r="F24" s="338"/>
      <c r="G24" s="338">
        <f t="shared" si="1"/>
        <v>32000</v>
      </c>
      <c r="H24" s="407" t="s">
        <v>125</v>
      </c>
      <c r="I24" s="408" t="s">
        <v>18</v>
      </c>
      <c r="J24" s="293" t="s">
        <v>239</v>
      </c>
      <c r="K24" s="779" t="s">
        <v>179</v>
      </c>
      <c r="L24" s="408" t="s">
        <v>44</v>
      </c>
      <c r="M24" s="408"/>
      <c r="N24" s="396" t="s">
        <v>243</v>
      </c>
    </row>
    <row r="25" spans="1:14" x14ac:dyDescent="0.35">
      <c r="A25" s="132">
        <v>45542</v>
      </c>
      <c r="B25" s="284" t="s">
        <v>111</v>
      </c>
      <c r="C25" s="284" t="s">
        <v>112</v>
      </c>
      <c r="D25" s="418" t="s">
        <v>119</v>
      </c>
      <c r="E25" s="387">
        <v>5000</v>
      </c>
      <c r="F25" s="118"/>
      <c r="G25" s="118">
        <f t="shared" si="1"/>
        <v>27000</v>
      </c>
      <c r="H25" s="244" t="s">
        <v>125</v>
      </c>
      <c r="I25" s="120" t="s">
        <v>18</v>
      </c>
      <c r="J25" s="293" t="s">
        <v>239</v>
      </c>
      <c r="K25" s="779" t="s">
        <v>179</v>
      </c>
      <c r="L25" s="120" t="s">
        <v>44</v>
      </c>
      <c r="M25" s="120"/>
      <c r="N25" s="396" t="s">
        <v>244</v>
      </c>
    </row>
    <row r="26" spans="1:14" x14ac:dyDescent="0.35">
      <c r="A26" s="132">
        <v>45542</v>
      </c>
      <c r="B26" s="284" t="s">
        <v>111</v>
      </c>
      <c r="C26" s="284" t="s">
        <v>112</v>
      </c>
      <c r="D26" s="418" t="s">
        <v>119</v>
      </c>
      <c r="E26" s="387">
        <v>5000</v>
      </c>
      <c r="F26" s="118"/>
      <c r="G26" s="118">
        <f t="shared" si="1"/>
        <v>22000</v>
      </c>
      <c r="H26" s="244" t="s">
        <v>125</v>
      </c>
      <c r="I26" s="120" t="s">
        <v>18</v>
      </c>
      <c r="J26" s="293" t="s">
        <v>239</v>
      </c>
      <c r="K26" s="779" t="s">
        <v>179</v>
      </c>
      <c r="L26" s="120" t="s">
        <v>44</v>
      </c>
      <c r="M26" s="120"/>
      <c r="N26" s="343" t="s">
        <v>245</v>
      </c>
    </row>
    <row r="27" spans="1:14" x14ac:dyDescent="0.35">
      <c r="A27" s="132">
        <v>45542</v>
      </c>
      <c r="B27" s="284" t="s">
        <v>124</v>
      </c>
      <c r="C27" s="284" t="s">
        <v>124</v>
      </c>
      <c r="D27" s="418" t="s">
        <v>119</v>
      </c>
      <c r="E27" s="387">
        <v>10000</v>
      </c>
      <c r="F27" s="118"/>
      <c r="G27" s="118">
        <f t="shared" si="1"/>
        <v>12000</v>
      </c>
      <c r="H27" s="244" t="s">
        <v>125</v>
      </c>
      <c r="I27" s="120" t="s">
        <v>18</v>
      </c>
      <c r="J27" s="293" t="s">
        <v>239</v>
      </c>
      <c r="K27" s="779" t="s">
        <v>179</v>
      </c>
      <c r="L27" s="120" t="s">
        <v>44</v>
      </c>
      <c r="M27" s="120"/>
      <c r="N27" s="343"/>
    </row>
    <row r="28" spans="1:14" x14ac:dyDescent="0.35">
      <c r="A28" s="132">
        <v>45542</v>
      </c>
      <c r="B28" s="284" t="s">
        <v>124</v>
      </c>
      <c r="C28" s="284" t="s">
        <v>124</v>
      </c>
      <c r="D28" s="418" t="s">
        <v>119</v>
      </c>
      <c r="E28" s="387">
        <v>10000</v>
      </c>
      <c r="F28" s="118"/>
      <c r="G28" s="118">
        <f t="shared" si="1"/>
        <v>2000</v>
      </c>
      <c r="H28" s="244" t="s">
        <v>125</v>
      </c>
      <c r="I28" s="120" t="s">
        <v>18</v>
      </c>
      <c r="J28" s="293" t="s">
        <v>239</v>
      </c>
      <c r="K28" s="779" t="s">
        <v>179</v>
      </c>
      <c r="L28" s="120" t="s">
        <v>44</v>
      </c>
      <c r="M28" s="120"/>
      <c r="N28" s="343"/>
    </row>
    <row r="29" spans="1:14" x14ac:dyDescent="0.35">
      <c r="A29" s="344">
        <v>45544</v>
      </c>
      <c r="B29" s="345" t="s">
        <v>189</v>
      </c>
      <c r="C29" s="345" t="s">
        <v>47</v>
      </c>
      <c r="D29" s="346" t="s">
        <v>119</v>
      </c>
      <c r="E29" s="347"/>
      <c r="F29" s="347">
        <v>54000</v>
      </c>
      <c r="G29" s="347">
        <f t="shared" si="1"/>
        <v>56000</v>
      </c>
      <c r="H29" s="348" t="s">
        <v>125</v>
      </c>
      <c r="I29" s="349" t="s">
        <v>18</v>
      </c>
      <c r="J29" s="383" t="s">
        <v>267</v>
      </c>
      <c r="K29" s="779" t="s">
        <v>179</v>
      </c>
      <c r="L29" s="349" t="s">
        <v>44</v>
      </c>
      <c r="M29" s="349"/>
      <c r="N29" s="350"/>
    </row>
    <row r="30" spans="1:14" x14ac:dyDescent="0.35">
      <c r="A30" s="132">
        <v>45544</v>
      </c>
      <c r="B30" s="284" t="s">
        <v>111</v>
      </c>
      <c r="C30" s="284" t="s">
        <v>112</v>
      </c>
      <c r="D30" s="418" t="s">
        <v>119</v>
      </c>
      <c r="E30" s="118">
        <v>8000</v>
      </c>
      <c r="F30" s="118"/>
      <c r="G30" s="118">
        <f t="shared" si="1"/>
        <v>48000</v>
      </c>
      <c r="H30" s="244" t="s">
        <v>125</v>
      </c>
      <c r="I30" s="120" t="s">
        <v>18</v>
      </c>
      <c r="J30" s="293" t="s">
        <v>267</v>
      </c>
      <c r="K30" s="779" t="s">
        <v>179</v>
      </c>
      <c r="L30" s="120" t="s">
        <v>44</v>
      </c>
      <c r="M30" s="120"/>
      <c r="N30" s="343" t="s">
        <v>268</v>
      </c>
    </row>
    <row r="31" spans="1:14" x14ac:dyDescent="0.35">
      <c r="A31" s="132">
        <v>45544</v>
      </c>
      <c r="B31" s="284" t="s">
        <v>111</v>
      </c>
      <c r="C31" s="284" t="s">
        <v>112</v>
      </c>
      <c r="D31" s="418" t="s">
        <v>119</v>
      </c>
      <c r="E31" s="118">
        <v>16000</v>
      </c>
      <c r="F31" s="124"/>
      <c r="G31" s="118">
        <f t="shared" si="1"/>
        <v>32000</v>
      </c>
      <c r="H31" s="244" t="s">
        <v>125</v>
      </c>
      <c r="I31" s="140" t="s">
        <v>18</v>
      </c>
      <c r="J31" s="293" t="s">
        <v>267</v>
      </c>
      <c r="K31" s="779" t="s">
        <v>179</v>
      </c>
      <c r="L31" s="140" t="s">
        <v>44</v>
      </c>
      <c r="M31" s="140"/>
      <c r="N31" s="79" t="s">
        <v>269</v>
      </c>
    </row>
    <row r="32" spans="1:14" x14ac:dyDescent="0.35">
      <c r="A32" s="132">
        <v>45544</v>
      </c>
      <c r="B32" s="284" t="s">
        <v>111</v>
      </c>
      <c r="C32" s="284" t="s">
        <v>112</v>
      </c>
      <c r="D32" s="418" t="s">
        <v>119</v>
      </c>
      <c r="E32" s="118">
        <v>15000</v>
      </c>
      <c r="F32" s="118"/>
      <c r="G32" s="118">
        <f t="shared" si="1"/>
        <v>17000</v>
      </c>
      <c r="H32" s="244" t="s">
        <v>125</v>
      </c>
      <c r="I32" s="120" t="s">
        <v>18</v>
      </c>
      <c r="J32" s="293" t="s">
        <v>267</v>
      </c>
      <c r="K32" s="779" t="s">
        <v>179</v>
      </c>
      <c r="L32" s="120" t="s">
        <v>44</v>
      </c>
      <c r="M32" s="120"/>
      <c r="N32" s="79" t="s">
        <v>270</v>
      </c>
    </row>
    <row r="33" spans="1:15" x14ac:dyDescent="0.35">
      <c r="A33" s="132">
        <v>45544</v>
      </c>
      <c r="B33" s="284" t="s">
        <v>124</v>
      </c>
      <c r="C33" s="284" t="s">
        <v>124</v>
      </c>
      <c r="D33" s="418" t="s">
        <v>119</v>
      </c>
      <c r="E33" s="118">
        <v>5000</v>
      </c>
      <c r="F33" s="118"/>
      <c r="G33" s="118">
        <f t="shared" si="1"/>
        <v>12000</v>
      </c>
      <c r="H33" s="244" t="s">
        <v>125</v>
      </c>
      <c r="I33" s="120" t="s">
        <v>18</v>
      </c>
      <c r="J33" s="293" t="s">
        <v>267</v>
      </c>
      <c r="K33" s="779" t="s">
        <v>179</v>
      </c>
      <c r="L33" s="120" t="s">
        <v>44</v>
      </c>
      <c r="M33" s="120"/>
      <c r="N33" s="79"/>
    </row>
    <row r="34" spans="1:15" x14ac:dyDescent="0.35">
      <c r="A34" s="132">
        <v>45544</v>
      </c>
      <c r="B34" s="284" t="s">
        <v>124</v>
      </c>
      <c r="C34" s="284" t="s">
        <v>124</v>
      </c>
      <c r="D34" s="418" t="s">
        <v>119</v>
      </c>
      <c r="E34" s="118">
        <v>15000</v>
      </c>
      <c r="F34" s="118"/>
      <c r="G34" s="118">
        <f t="shared" si="1"/>
        <v>-3000</v>
      </c>
      <c r="H34" s="244" t="s">
        <v>125</v>
      </c>
      <c r="I34" s="120" t="s">
        <v>18</v>
      </c>
      <c r="J34" s="293" t="s">
        <v>267</v>
      </c>
      <c r="K34" s="779" t="s">
        <v>179</v>
      </c>
      <c r="L34" s="120" t="s">
        <v>44</v>
      </c>
      <c r="M34" s="120"/>
      <c r="N34" s="79"/>
    </row>
    <row r="35" spans="1:15" x14ac:dyDescent="0.35">
      <c r="A35" s="344">
        <v>45545</v>
      </c>
      <c r="B35" s="345" t="s">
        <v>189</v>
      </c>
      <c r="C35" s="345" t="s">
        <v>47</v>
      </c>
      <c r="D35" s="346" t="s">
        <v>119</v>
      </c>
      <c r="E35" s="347"/>
      <c r="F35" s="347">
        <v>60000</v>
      </c>
      <c r="G35" s="347">
        <f t="shared" si="1"/>
        <v>57000</v>
      </c>
      <c r="H35" s="348" t="s">
        <v>125</v>
      </c>
      <c r="I35" s="349" t="s">
        <v>18</v>
      </c>
      <c r="J35" s="383" t="s">
        <v>292</v>
      </c>
      <c r="K35" s="779" t="s">
        <v>179</v>
      </c>
      <c r="L35" s="349" t="s">
        <v>44</v>
      </c>
      <c r="M35" s="349"/>
      <c r="N35" s="381"/>
    </row>
    <row r="36" spans="1:15" x14ac:dyDescent="0.35">
      <c r="A36" s="132">
        <v>45545</v>
      </c>
      <c r="B36" s="284" t="s">
        <v>111</v>
      </c>
      <c r="C36" s="284" t="s">
        <v>112</v>
      </c>
      <c r="D36" s="418" t="s">
        <v>119</v>
      </c>
      <c r="E36" s="118">
        <v>20000</v>
      </c>
      <c r="F36" s="118"/>
      <c r="G36" s="118">
        <f t="shared" si="1"/>
        <v>37000</v>
      </c>
      <c r="H36" s="244" t="s">
        <v>125</v>
      </c>
      <c r="I36" s="120" t="s">
        <v>18</v>
      </c>
      <c r="J36" s="293" t="s">
        <v>292</v>
      </c>
      <c r="K36" s="779" t="s">
        <v>179</v>
      </c>
      <c r="L36" s="120" t="s">
        <v>44</v>
      </c>
      <c r="M36" s="120"/>
      <c r="N36" s="79" t="s">
        <v>293</v>
      </c>
    </row>
    <row r="37" spans="1:15" x14ac:dyDescent="0.35">
      <c r="A37" s="132">
        <v>45545</v>
      </c>
      <c r="B37" s="284" t="s">
        <v>111</v>
      </c>
      <c r="C37" s="284" t="s">
        <v>112</v>
      </c>
      <c r="D37" s="418" t="s">
        <v>119</v>
      </c>
      <c r="E37" s="118">
        <v>12000</v>
      </c>
      <c r="F37" s="118"/>
      <c r="G37" s="118">
        <f t="shared" si="1"/>
        <v>25000</v>
      </c>
      <c r="H37" s="244" t="s">
        <v>125</v>
      </c>
      <c r="I37" s="120" t="s">
        <v>18</v>
      </c>
      <c r="J37" s="293" t="s">
        <v>292</v>
      </c>
      <c r="K37" s="779" t="s">
        <v>179</v>
      </c>
      <c r="L37" s="120" t="s">
        <v>44</v>
      </c>
      <c r="M37" s="120"/>
      <c r="N37" s="79" t="s">
        <v>294</v>
      </c>
    </row>
    <row r="38" spans="1:15" x14ac:dyDescent="0.35">
      <c r="A38" s="132">
        <v>45545</v>
      </c>
      <c r="B38" s="284" t="s">
        <v>124</v>
      </c>
      <c r="C38" s="284" t="s">
        <v>124</v>
      </c>
      <c r="D38" s="418" t="s">
        <v>119</v>
      </c>
      <c r="E38" s="118">
        <v>10000</v>
      </c>
      <c r="F38" s="118"/>
      <c r="G38" s="118">
        <f t="shared" si="1"/>
        <v>15000</v>
      </c>
      <c r="H38" s="244" t="s">
        <v>125</v>
      </c>
      <c r="I38" s="120" t="s">
        <v>18</v>
      </c>
      <c r="J38" s="293" t="s">
        <v>292</v>
      </c>
      <c r="K38" s="779" t="s">
        <v>179</v>
      </c>
      <c r="L38" s="120" t="s">
        <v>44</v>
      </c>
      <c r="M38" s="120"/>
      <c r="N38" s="79"/>
    </row>
    <row r="39" spans="1:15" x14ac:dyDescent="0.35">
      <c r="A39" s="132">
        <v>45545</v>
      </c>
      <c r="B39" s="284" t="s">
        <v>124</v>
      </c>
      <c r="C39" s="284" t="s">
        <v>124</v>
      </c>
      <c r="D39" s="418" t="s">
        <v>119</v>
      </c>
      <c r="E39" s="118">
        <v>10000</v>
      </c>
      <c r="F39" s="118"/>
      <c r="G39" s="118">
        <f t="shared" si="1"/>
        <v>5000</v>
      </c>
      <c r="H39" s="244" t="s">
        <v>125</v>
      </c>
      <c r="I39" s="120" t="s">
        <v>18</v>
      </c>
      <c r="J39" s="293" t="s">
        <v>292</v>
      </c>
      <c r="K39" s="779" t="s">
        <v>179</v>
      </c>
      <c r="L39" s="120" t="s">
        <v>44</v>
      </c>
      <c r="M39" s="120"/>
      <c r="N39" s="79"/>
    </row>
    <row r="40" spans="1:15" x14ac:dyDescent="0.35">
      <c r="A40" s="132">
        <v>45546</v>
      </c>
      <c r="B40" s="284" t="s">
        <v>162</v>
      </c>
      <c r="C40" s="284" t="s">
        <v>47</v>
      </c>
      <c r="D40" s="418" t="s">
        <v>119</v>
      </c>
      <c r="E40" s="118"/>
      <c r="F40" s="118">
        <v>-3000</v>
      </c>
      <c r="G40" s="118">
        <f t="shared" si="1"/>
        <v>2000</v>
      </c>
      <c r="H40" s="244" t="s">
        <v>125</v>
      </c>
      <c r="I40" s="120" t="s">
        <v>18</v>
      </c>
      <c r="J40" s="293" t="s">
        <v>292</v>
      </c>
      <c r="K40" s="779" t="s">
        <v>179</v>
      </c>
      <c r="L40" s="120" t="s">
        <v>44</v>
      </c>
      <c r="M40" s="120"/>
      <c r="N40" s="79"/>
    </row>
    <row r="41" spans="1:15" x14ac:dyDescent="0.35">
      <c r="A41" s="344">
        <v>45546</v>
      </c>
      <c r="B41" s="345" t="s">
        <v>189</v>
      </c>
      <c r="C41" s="345" t="s">
        <v>47</v>
      </c>
      <c r="D41" s="346" t="s">
        <v>119</v>
      </c>
      <c r="E41" s="347"/>
      <c r="F41" s="347">
        <v>64000</v>
      </c>
      <c r="G41" s="347">
        <f t="shared" si="1"/>
        <v>66000</v>
      </c>
      <c r="H41" s="348" t="s">
        <v>125</v>
      </c>
      <c r="I41" s="349" t="s">
        <v>18</v>
      </c>
      <c r="J41" s="383" t="s">
        <v>311</v>
      </c>
      <c r="K41" s="779" t="s">
        <v>179</v>
      </c>
      <c r="L41" s="349" t="s">
        <v>44</v>
      </c>
      <c r="M41" s="349"/>
      <c r="N41" s="381"/>
    </row>
    <row r="42" spans="1:15" x14ac:dyDescent="0.35">
      <c r="A42" s="132">
        <v>45546</v>
      </c>
      <c r="B42" s="284" t="s">
        <v>111</v>
      </c>
      <c r="C42" s="284" t="s">
        <v>112</v>
      </c>
      <c r="D42" s="418" t="s">
        <v>119</v>
      </c>
      <c r="E42" s="118">
        <v>18000</v>
      </c>
      <c r="F42" s="338"/>
      <c r="G42" s="118">
        <f t="shared" si="1"/>
        <v>48000</v>
      </c>
      <c r="H42" s="244" t="s">
        <v>125</v>
      </c>
      <c r="I42" s="120" t="s">
        <v>18</v>
      </c>
      <c r="J42" s="293" t="s">
        <v>311</v>
      </c>
      <c r="K42" s="779" t="s">
        <v>179</v>
      </c>
      <c r="L42" s="120" t="s">
        <v>44</v>
      </c>
      <c r="M42" s="120"/>
      <c r="N42" s="79" t="s">
        <v>176</v>
      </c>
      <c r="O42" s="78"/>
    </row>
    <row r="43" spans="1:15" x14ac:dyDescent="0.35">
      <c r="A43" s="132">
        <v>45546</v>
      </c>
      <c r="B43" s="284" t="s">
        <v>111</v>
      </c>
      <c r="C43" s="284" t="s">
        <v>112</v>
      </c>
      <c r="D43" s="418" t="s">
        <v>119</v>
      </c>
      <c r="E43" s="118">
        <v>25000</v>
      </c>
      <c r="F43" s="338"/>
      <c r="G43" s="118">
        <f t="shared" si="1"/>
        <v>23000</v>
      </c>
      <c r="H43" s="244" t="s">
        <v>125</v>
      </c>
      <c r="I43" s="120" t="s">
        <v>18</v>
      </c>
      <c r="J43" s="293" t="s">
        <v>311</v>
      </c>
      <c r="K43" s="779" t="s">
        <v>179</v>
      </c>
      <c r="L43" s="120" t="s">
        <v>44</v>
      </c>
      <c r="M43" s="120"/>
      <c r="N43" s="79" t="s">
        <v>312</v>
      </c>
      <c r="O43" s="78"/>
    </row>
    <row r="44" spans="1:15" x14ac:dyDescent="0.35">
      <c r="A44" s="132">
        <v>45546</v>
      </c>
      <c r="B44" s="284" t="s">
        <v>111</v>
      </c>
      <c r="C44" s="284" t="s">
        <v>112</v>
      </c>
      <c r="D44" s="418" t="s">
        <v>119</v>
      </c>
      <c r="E44" s="118">
        <v>4000</v>
      </c>
      <c r="F44" s="338"/>
      <c r="G44" s="118">
        <f t="shared" si="1"/>
        <v>19000</v>
      </c>
      <c r="H44" s="244" t="s">
        <v>125</v>
      </c>
      <c r="I44" s="120" t="s">
        <v>18</v>
      </c>
      <c r="J44" s="293" t="s">
        <v>311</v>
      </c>
      <c r="K44" s="779" t="s">
        <v>179</v>
      </c>
      <c r="L44" s="120" t="s">
        <v>44</v>
      </c>
      <c r="M44" s="120"/>
      <c r="N44" s="79" t="s">
        <v>313</v>
      </c>
      <c r="O44" s="78"/>
    </row>
    <row r="45" spans="1:15" ht="15.75" customHeight="1" x14ac:dyDescent="0.35">
      <c r="A45" s="132">
        <v>45546</v>
      </c>
      <c r="B45" s="284" t="s">
        <v>124</v>
      </c>
      <c r="C45" s="284" t="s">
        <v>124</v>
      </c>
      <c r="D45" s="418" t="s">
        <v>119</v>
      </c>
      <c r="E45" s="137">
        <v>10000</v>
      </c>
      <c r="F45" s="124"/>
      <c r="G45" s="118">
        <f>G44-E45+F45</f>
        <v>9000</v>
      </c>
      <c r="H45" s="244" t="s">
        <v>125</v>
      </c>
      <c r="I45" s="120" t="s">
        <v>18</v>
      </c>
      <c r="J45" s="293" t="s">
        <v>311</v>
      </c>
      <c r="K45" s="779" t="s">
        <v>179</v>
      </c>
      <c r="L45" s="120" t="s">
        <v>44</v>
      </c>
      <c r="M45" s="120"/>
      <c r="N45" s="79"/>
    </row>
    <row r="46" spans="1:15" ht="15.75" customHeight="1" x14ac:dyDescent="0.35">
      <c r="A46" s="132">
        <v>45546</v>
      </c>
      <c r="B46" s="284" t="s">
        <v>124</v>
      </c>
      <c r="C46" s="284" t="s">
        <v>124</v>
      </c>
      <c r="D46" s="418" t="s">
        <v>119</v>
      </c>
      <c r="E46" s="137">
        <v>10000</v>
      </c>
      <c r="F46" s="124"/>
      <c r="G46" s="118">
        <f t="shared" ref="G46:G115" si="2">G45-E46+F46</f>
        <v>-1000</v>
      </c>
      <c r="H46" s="244" t="s">
        <v>125</v>
      </c>
      <c r="I46" s="120" t="s">
        <v>18</v>
      </c>
      <c r="J46" s="293" t="s">
        <v>311</v>
      </c>
      <c r="K46" s="779" t="s">
        <v>179</v>
      </c>
      <c r="L46" s="120" t="s">
        <v>44</v>
      </c>
      <c r="M46" s="120"/>
      <c r="N46" s="79"/>
    </row>
    <row r="47" spans="1:15" ht="15.75" customHeight="1" x14ac:dyDescent="0.35">
      <c r="A47" s="344">
        <v>45547</v>
      </c>
      <c r="B47" s="345" t="s">
        <v>189</v>
      </c>
      <c r="C47" s="345" t="s">
        <v>47</v>
      </c>
      <c r="D47" s="346" t="s">
        <v>119</v>
      </c>
      <c r="E47" s="702"/>
      <c r="F47" s="568">
        <v>66000</v>
      </c>
      <c r="G47" s="347">
        <f t="shared" si="2"/>
        <v>65000</v>
      </c>
      <c r="H47" s="348" t="s">
        <v>125</v>
      </c>
      <c r="I47" s="349" t="s">
        <v>18</v>
      </c>
      <c r="J47" s="383" t="s">
        <v>330</v>
      </c>
      <c r="K47" s="779" t="s">
        <v>179</v>
      </c>
      <c r="L47" s="349" t="s">
        <v>44</v>
      </c>
      <c r="M47" s="349"/>
      <c r="N47" s="381"/>
    </row>
    <row r="48" spans="1:15" ht="15.75" customHeight="1" x14ac:dyDescent="0.35">
      <c r="A48" s="132">
        <v>45547</v>
      </c>
      <c r="B48" s="284" t="s">
        <v>111</v>
      </c>
      <c r="C48" s="284" t="s">
        <v>112</v>
      </c>
      <c r="D48" s="418" t="s">
        <v>119</v>
      </c>
      <c r="E48" s="137">
        <v>8000</v>
      </c>
      <c r="F48" s="124"/>
      <c r="G48" s="118">
        <f t="shared" si="2"/>
        <v>57000</v>
      </c>
      <c r="H48" s="244" t="s">
        <v>125</v>
      </c>
      <c r="I48" s="120" t="s">
        <v>18</v>
      </c>
      <c r="J48" s="293" t="s">
        <v>330</v>
      </c>
      <c r="K48" s="779" t="s">
        <v>179</v>
      </c>
      <c r="L48" s="120" t="s">
        <v>44</v>
      </c>
      <c r="M48" s="120"/>
      <c r="N48" s="79" t="s">
        <v>331</v>
      </c>
    </row>
    <row r="49" spans="1:14" ht="15.75" customHeight="1" x14ac:dyDescent="0.35">
      <c r="A49" s="132">
        <v>45547</v>
      </c>
      <c r="B49" s="284" t="s">
        <v>111</v>
      </c>
      <c r="C49" s="284" t="s">
        <v>112</v>
      </c>
      <c r="D49" s="418" t="s">
        <v>119</v>
      </c>
      <c r="E49" s="137">
        <v>18000</v>
      </c>
      <c r="F49" s="124"/>
      <c r="G49" s="118">
        <f t="shared" si="2"/>
        <v>39000</v>
      </c>
      <c r="H49" s="244" t="s">
        <v>125</v>
      </c>
      <c r="I49" s="120" t="s">
        <v>18</v>
      </c>
      <c r="J49" s="293" t="s">
        <v>330</v>
      </c>
      <c r="K49" s="779" t="s">
        <v>179</v>
      </c>
      <c r="L49" s="120" t="s">
        <v>44</v>
      </c>
      <c r="M49" s="120"/>
      <c r="N49" s="79" t="s">
        <v>332</v>
      </c>
    </row>
    <row r="50" spans="1:14" ht="15.75" customHeight="1" x14ac:dyDescent="0.35">
      <c r="A50" s="132">
        <v>45547</v>
      </c>
      <c r="B50" s="284" t="s">
        <v>111</v>
      </c>
      <c r="C50" s="284" t="s">
        <v>112</v>
      </c>
      <c r="D50" s="418" t="s">
        <v>119</v>
      </c>
      <c r="E50" s="137">
        <v>10000</v>
      </c>
      <c r="F50" s="124"/>
      <c r="G50" s="118">
        <f t="shared" si="2"/>
        <v>29000</v>
      </c>
      <c r="H50" s="244" t="s">
        <v>125</v>
      </c>
      <c r="I50" s="120" t="s">
        <v>18</v>
      </c>
      <c r="J50" s="293" t="s">
        <v>330</v>
      </c>
      <c r="K50" s="779" t="s">
        <v>179</v>
      </c>
      <c r="L50" s="120" t="s">
        <v>44</v>
      </c>
      <c r="M50" s="120"/>
      <c r="N50" s="79" t="s">
        <v>333</v>
      </c>
    </row>
    <row r="51" spans="1:14" ht="15.75" customHeight="1" x14ac:dyDescent="0.35">
      <c r="A51" s="132">
        <v>45547</v>
      </c>
      <c r="B51" s="284" t="s">
        <v>111</v>
      </c>
      <c r="C51" s="284" t="s">
        <v>112</v>
      </c>
      <c r="D51" s="418" t="s">
        <v>119</v>
      </c>
      <c r="E51" s="137">
        <v>8000</v>
      </c>
      <c r="F51" s="124"/>
      <c r="G51" s="118">
        <f t="shared" si="2"/>
        <v>21000</v>
      </c>
      <c r="H51" s="244" t="s">
        <v>125</v>
      </c>
      <c r="I51" s="120" t="s">
        <v>18</v>
      </c>
      <c r="J51" s="293" t="s">
        <v>330</v>
      </c>
      <c r="K51" s="779" t="s">
        <v>179</v>
      </c>
      <c r="L51" s="120" t="s">
        <v>44</v>
      </c>
      <c r="M51" s="120"/>
      <c r="N51" s="79" t="s">
        <v>334</v>
      </c>
    </row>
    <row r="52" spans="1:14" ht="15.75" customHeight="1" x14ac:dyDescent="0.35">
      <c r="A52" s="132">
        <v>45547</v>
      </c>
      <c r="B52" s="284" t="s">
        <v>124</v>
      </c>
      <c r="C52" s="284" t="s">
        <v>124</v>
      </c>
      <c r="D52" s="418" t="s">
        <v>119</v>
      </c>
      <c r="E52" s="137">
        <v>10000</v>
      </c>
      <c r="F52" s="124"/>
      <c r="G52" s="118">
        <f t="shared" si="2"/>
        <v>11000</v>
      </c>
      <c r="H52" s="244" t="s">
        <v>125</v>
      </c>
      <c r="I52" s="120" t="s">
        <v>18</v>
      </c>
      <c r="J52" s="293" t="s">
        <v>330</v>
      </c>
      <c r="K52" s="779" t="s">
        <v>179</v>
      </c>
      <c r="L52" s="120" t="s">
        <v>44</v>
      </c>
      <c r="M52" s="120"/>
      <c r="N52" s="79"/>
    </row>
    <row r="53" spans="1:14" ht="15.75" customHeight="1" x14ac:dyDescent="0.35">
      <c r="A53" s="132">
        <v>45547</v>
      </c>
      <c r="B53" s="284" t="s">
        <v>124</v>
      </c>
      <c r="C53" s="284" t="s">
        <v>124</v>
      </c>
      <c r="D53" s="418" t="s">
        <v>119</v>
      </c>
      <c r="E53" s="137">
        <v>10000</v>
      </c>
      <c r="F53" s="124"/>
      <c r="G53" s="118">
        <f t="shared" si="2"/>
        <v>1000</v>
      </c>
      <c r="H53" s="244" t="s">
        <v>125</v>
      </c>
      <c r="I53" s="120" t="s">
        <v>18</v>
      </c>
      <c r="J53" s="293" t="s">
        <v>330</v>
      </c>
      <c r="K53" s="779" t="s">
        <v>179</v>
      </c>
      <c r="L53" s="120" t="s">
        <v>44</v>
      </c>
      <c r="M53" s="120"/>
      <c r="N53" s="79"/>
    </row>
    <row r="54" spans="1:14" ht="15.75" customHeight="1" x14ac:dyDescent="0.35">
      <c r="A54" s="786">
        <v>45548</v>
      </c>
      <c r="B54" s="787" t="s">
        <v>189</v>
      </c>
      <c r="C54" s="787" t="s">
        <v>47</v>
      </c>
      <c r="D54" s="788" t="s">
        <v>119</v>
      </c>
      <c r="E54" s="832"/>
      <c r="F54" s="819">
        <v>52000</v>
      </c>
      <c r="G54" s="789">
        <f t="shared" si="2"/>
        <v>53000</v>
      </c>
      <c r="H54" s="790" t="s">
        <v>125</v>
      </c>
      <c r="I54" s="794" t="s">
        <v>18</v>
      </c>
      <c r="J54" s="791" t="s">
        <v>335</v>
      </c>
      <c r="K54" s="779" t="s">
        <v>179</v>
      </c>
      <c r="L54" s="794" t="s">
        <v>44</v>
      </c>
      <c r="M54" s="794"/>
      <c r="N54" s="801"/>
    </row>
    <row r="55" spans="1:14" ht="15.75" customHeight="1" x14ac:dyDescent="0.35">
      <c r="A55" s="707">
        <v>45548</v>
      </c>
      <c r="B55" s="133" t="s">
        <v>111</v>
      </c>
      <c r="C55" s="133" t="s">
        <v>112</v>
      </c>
      <c r="D55" s="134" t="s">
        <v>119</v>
      </c>
      <c r="E55" s="129">
        <v>11000</v>
      </c>
      <c r="F55" s="124"/>
      <c r="G55" s="118">
        <f t="shared" si="2"/>
        <v>42000</v>
      </c>
      <c r="H55" s="623" t="s">
        <v>125</v>
      </c>
      <c r="I55" s="120" t="s">
        <v>18</v>
      </c>
      <c r="J55" s="293" t="s">
        <v>335</v>
      </c>
      <c r="K55" s="779" t="s">
        <v>179</v>
      </c>
      <c r="L55" s="120" t="s">
        <v>44</v>
      </c>
      <c r="M55" s="120"/>
      <c r="N55" s="79" t="s">
        <v>600</v>
      </c>
    </row>
    <row r="56" spans="1:14" ht="15.75" customHeight="1" x14ac:dyDescent="0.35">
      <c r="A56" s="707">
        <v>45548</v>
      </c>
      <c r="B56" s="133" t="s">
        <v>111</v>
      </c>
      <c r="C56" s="133" t="s">
        <v>112</v>
      </c>
      <c r="D56" s="134" t="s">
        <v>119</v>
      </c>
      <c r="E56" s="129">
        <v>10000</v>
      </c>
      <c r="F56" s="124"/>
      <c r="G56" s="118">
        <f t="shared" si="2"/>
        <v>32000</v>
      </c>
      <c r="H56" s="623" t="s">
        <v>125</v>
      </c>
      <c r="I56" s="120" t="s">
        <v>18</v>
      </c>
      <c r="J56" s="293" t="s">
        <v>335</v>
      </c>
      <c r="K56" s="779" t="s">
        <v>179</v>
      </c>
      <c r="L56" s="120" t="s">
        <v>44</v>
      </c>
      <c r="M56" s="120"/>
      <c r="N56" s="79" t="s">
        <v>601</v>
      </c>
    </row>
    <row r="57" spans="1:14" ht="15.75" customHeight="1" x14ac:dyDescent="0.35">
      <c r="A57" s="707">
        <v>45548</v>
      </c>
      <c r="B57" s="133" t="s">
        <v>111</v>
      </c>
      <c r="C57" s="133" t="s">
        <v>112</v>
      </c>
      <c r="D57" s="134" t="s">
        <v>119</v>
      </c>
      <c r="E57" s="129">
        <v>12000</v>
      </c>
      <c r="F57" s="124"/>
      <c r="G57" s="118">
        <f t="shared" si="2"/>
        <v>20000</v>
      </c>
      <c r="H57" s="623" t="s">
        <v>125</v>
      </c>
      <c r="I57" s="120" t="s">
        <v>18</v>
      </c>
      <c r="J57" s="293" t="s">
        <v>335</v>
      </c>
      <c r="K57" s="779" t="s">
        <v>179</v>
      </c>
      <c r="L57" s="120" t="s">
        <v>44</v>
      </c>
      <c r="M57" s="120"/>
      <c r="N57" s="79" t="s">
        <v>602</v>
      </c>
    </row>
    <row r="58" spans="1:14" ht="15.75" customHeight="1" x14ac:dyDescent="0.35">
      <c r="A58" s="707">
        <v>45548</v>
      </c>
      <c r="B58" s="284" t="s">
        <v>124</v>
      </c>
      <c r="C58" s="284" t="s">
        <v>124</v>
      </c>
      <c r="D58" s="418" t="s">
        <v>119</v>
      </c>
      <c r="E58" s="129">
        <v>5000</v>
      </c>
      <c r="F58" s="124"/>
      <c r="G58" s="118">
        <f t="shared" si="2"/>
        <v>15000</v>
      </c>
      <c r="H58" s="623" t="s">
        <v>125</v>
      </c>
      <c r="I58" s="120" t="s">
        <v>18</v>
      </c>
      <c r="J58" s="293" t="s">
        <v>335</v>
      </c>
      <c r="K58" s="779" t="s">
        <v>179</v>
      </c>
      <c r="L58" s="120" t="s">
        <v>44</v>
      </c>
      <c r="M58" s="120"/>
      <c r="N58" s="79"/>
    </row>
    <row r="59" spans="1:14" ht="15.75" customHeight="1" x14ac:dyDescent="0.35">
      <c r="A59" s="707">
        <v>45548</v>
      </c>
      <c r="B59" s="284" t="s">
        <v>124</v>
      </c>
      <c r="C59" s="284" t="s">
        <v>124</v>
      </c>
      <c r="D59" s="418" t="s">
        <v>119</v>
      </c>
      <c r="E59" s="129">
        <v>15000</v>
      </c>
      <c r="F59" s="124"/>
      <c r="G59" s="118">
        <f t="shared" si="2"/>
        <v>0</v>
      </c>
      <c r="H59" s="623" t="s">
        <v>125</v>
      </c>
      <c r="I59" s="120" t="s">
        <v>18</v>
      </c>
      <c r="J59" s="293" t="s">
        <v>335</v>
      </c>
      <c r="K59" s="779" t="s">
        <v>179</v>
      </c>
      <c r="L59" s="120" t="s">
        <v>44</v>
      </c>
      <c r="M59" s="120"/>
      <c r="N59" s="79"/>
    </row>
    <row r="60" spans="1:14" ht="15.75" customHeight="1" x14ac:dyDescent="0.35">
      <c r="A60" s="786">
        <v>45549</v>
      </c>
      <c r="B60" s="787" t="s">
        <v>189</v>
      </c>
      <c r="C60" s="787" t="s">
        <v>47</v>
      </c>
      <c r="D60" s="788" t="s">
        <v>119</v>
      </c>
      <c r="E60" s="832"/>
      <c r="F60" s="819">
        <v>583000</v>
      </c>
      <c r="G60" s="789">
        <f t="shared" si="2"/>
        <v>583000</v>
      </c>
      <c r="H60" s="790" t="s">
        <v>125</v>
      </c>
      <c r="I60" s="794" t="s">
        <v>18</v>
      </c>
      <c r="J60" s="791" t="s">
        <v>376</v>
      </c>
      <c r="K60" s="779" t="s">
        <v>179</v>
      </c>
      <c r="L60" s="794" t="s">
        <v>44</v>
      </c>
      <c r="M60" s="794"/>
      <c r="N60" s="801"/>
    </row>
    <row r="61" spans="1:14" ht="15.75" customHeight="1" x14ac:dyDescent="0.35">
      <c r="A61" s="132">
        <v>45549</v>
      </c>
      <c r="B61" s="133" t="s">
        <v>111</v>
      </c>
      <c r="C61" s="133" t="s">
        <v>112</v>
      </c>
      <c r="D61" s="134" t="s">
        <v>119</v>
      </c>
      <c r="E61" s="137">
        <v>8000</v>
      </c>
      <c r="F61" s="124"/>
      <c r="G61" s="118">
        <f t="shared" si="2"/>
        <v>575000</v>
      </c>
      <c r="H61" s="244" t="s">
        <v>125</v>
      </c>
      <c r="I61" s="120" t="s">
        <v>18</v>
      </c>
      <c r="J61" s="293" t="s">
        <v>376</v>
      </c>
      <c r="K61" s="779" t="s">
        <v>179</v>
      </c>
      <c r="L61" s="120" t="s">
        <v>44</v>
      </c>
      <c r="M61" s="120"/>
      <c r="N61" s="79" t="s">
        <v>613</v>
      </c>
    </row>
    <row r="62" spans="1:14" ht="15.75" customHeight="1" x14ac:dyDescent="0.35">
      <c r="A62" s="132">
        <v>45549</v>
      </c>
      <c r="B62" s="133" t="s">
        <v>635</v>
      </c>
      <c r="C62" s="133" t="s">
        <v>112</v>
      </c>
      <c r="D62" s="134" t="s">
        <v>119</v>
      </c>
      <c r="E62" s="137">
        <v>40000</v>
      </c>
      <c r="F62" s="124"/>
      <c r="G62" s="118">
        <f t="shared" si="2"/>
        <v>535000</v>
      </c>
      <c r="H62" s="244" t="s">
        <v>125</v>
      </c>
      <c r="I62" s="120" t="s">
        <v>18</v>
      </c>
      <c r="J62" s="293" t="s">
        <v>617</v>
      </c>
      <c r="K62" s="779" t="s">
        <v>179</v>
      </c>
      <c r="L62" s="120" t="s">
        <v>44</v>
      </c>
      <c r="M62" s="120"/>
      <c r="N62" s="79" t="s">
        <v>614</v>
      </c>
    </row>
    <row r="63" spans="1:14" ht="15.75" customHeight="1" x14ac:dyDescent="0.35">
      <c r="A63" s="132">
        <v>45549</v>
      </c>
      <c r="B63" s="133" t="s">
        <v>111</v>
      </c>
      <c r="C63" s="133" t="s">
        <v>112</v>
      </c>
      <c r="D63" s="134" t="s">
        <v>119</v>
      </c>
      <c r="E63" s="137">
        <v>2000</v>
      </c>
      <c r="F63" s="124"/>
      <c r="G63" s="118">
        <f t="shared" si="2"/>
        <v>533000</v>
      </c>
      <c r="H63" s="244" t="s">
        <v>125</v>
      </c>
      <c r="I63" s="120" t="s">
        <v>18</v>
      </c>
      <c r="J63" s="293" t="s">
        <v>376</v>
      </c>
      <c r="K63" s="779" t="s">
        <v>179</v>
      </c>
      <c r="L63" s="120" t="s">
        <v>44</v>
      </c>
      <c r="M63" s="120"/>
      <c r="N63" s="79" t="s">
        <v>615</v>
      </c>
    </row>
    <row r="64" spans="1:14" ht="15.75" customHeight="1" x14ac:dyDescent="0.35">
      <c r="A64" s="132">
        <v>45549</v>
      </c>
      <c r="B64" s="133" t="s">
        <v>616</v>
      </c>
      <c r="C64" s="133" t="s">
        <v>112</v>
      </c>
      <c r="D64" s="134" t="s">
        <v>119</v>
      </c>
      <c r="E64" s="784">
        <v>60000</v>
      </c>
      <c r="F64" s="124"/>
      <c r="G64" s="118">
        <f t="shared" si="2"/>
        <v>473000</v>
      </c>
      <c r="H64" s="244" t="s">
        <v>125</v>
      </c>
      <c r="I64" s="120" t="s">
        <v>18</v>
      </c>
      <c r="J64" s="293" t="s">
        <v>618</v>
      </c>
      <c r="K64" s="779" t="s">
        <v>179</v>
      </c>
      <c r="L64" s="120" t="s">
        <v>44</v>
      </c>
      <c r="M64" s="120"/>
      <c r="N64" s="79"/>
    </row>
    <row r="65" spans="1:14" ht="15.75" customHeight="1" x14ac:dyDescent="0.35">
      <c r="A65" s="132">
        <v>45549</v>
      </c>
      <c r="B65" s="133" t="s">
        <v>609</v>
      </c>
      <c r="C65" s="133" t="s">
        <v>150</v>
      </c>
      <c r="D65" s="134" t="s">
        <v>119</v>
      </c>
      <c r="E65" s="137">
        <v>6000</v>
      </c>
      <c r="F65" s="124"/>
      <c r="G65" s="118">
        <f t="shared" si="2"/>
        <v>467000</v>
      </c>
      <c r="H65" s="244" t="s">
        <v>125</v>
      </c>
      <c r="I65" s="120" t="s">
        <v>18</v>
      </c>
      <c r="J65" s="293" t="s">
        <v>376</v>
      </c>
      <c r="K65" s="779" t="s">
        <v>179</v>
      </c>
      <c r="L65" s="120" t="s">
        <v>44</v>
      </c>
      <c r="M65" s="120"/>
      <c r="N65" s="79"/>
    </row>
    <row r="66" spans="1:14" ht="15.75" customHeight="1" x14ac:dyDescent="0.35">
      <c r="A66" s="132">
        <v>45549</v>
      </c>
      <c r="B66" s="133" t="s">
        <v>612</v>
      </c>
      <c r="C66" s="133" t="s">
        <v>150</v>
      </c>
      <c r="D66" s="134" t="s">
        <v>119</v>
      </c>
      <c r="E66" s="137">
        <v>10000</v>
      </c>
      <c r="F66" s="124"/>
      <c r="G66" s="118">
        <f t="shared" si="2"/>
        <v>457000</v>
      </c>
      <c r="H66" s="244" t="s">
        <v>125</v>
      </c>
      <c r="I66" s="120" t="s">
        <v>18</v>
      </c>
      <c r="J66" s="293" t="s">
        <v>376</v>
      </c>
      <c r="K66" s="779" t="s">
        <v>179</v>
      </c>
      <c r="L66" s="120" t="s">
        <v>44</v>
      </c>
      <c r="M66" s="120"/>
      <c r="N66" s="79"/>
    </row>
    <row r="67" spans="1:14" ht="15.75" customHeight="1" x14ac:dyDescent="0.35">
      <c r="A67" s="132">
        <v>45549</v>
      </c>
      <c r="B67" s="133" t="s">
        <v>610</v>
      </c>
      <c r="C67" s="133" t="s">
        <v>150</v>
      </c>
      <c r="D67" s="134" t="s">
        <v>119</v>
      </c>
      <c r="E67" s="137">
        <v>20000</v>
      </c>
      <c r="F67" s="124"/>
      <c r="G67" s="118">
        <f t="shared" si="2"/>
        <v>437000</v>
      </c>
      <c r="H67" s="244" t="s">
        <v>125</v>
      </c>
      <c r="I67" s="120" t="s">
        <v>18</v>
      </c>
      <c r="J67" s="293" t="s">
        <v>376</v>
      </c>
      <c r="K67" s="779" t="s">
        <v>179</v>
      </c>
      <c r="L67" s="120" t="s">
        <v>44</v>
      </c>
      <c r="M67" s="120"/>
      <c r="N67" s="79"/>
    </row>
    <row r="68" spans="1:14" ht="15.75" customHeight="1" x14ac:dyDescent="0.35">
      <c r="A68" s="132">
        <v>45549</v>
      </c>
      <c r="B68" s="133" t="s">
        <v>611</v>
      </c>
      <c r="C68" s="133" t="s">
        <v>150</v>
      </c>
      <c r="D68" s="134" t="s">
        <v>119</v>
      </c>
      <c r="E68" s="137">
        <v>14000</v>
      </c>
      <c r="F68" s="124"/>
      <c r="G68" s="118">
        <f t="shared" si="2"/>
        <v>423000</v>
      </c>
      <c r="H68" s="244" t="s">
        <v>125</v>
      </c>
      <c r="I68" s="120" t="s">
        <v>18</v>
      </c>
      <c r="J68" s="293" t="s">
        <v>625</v>
      </c>
      <c r="K68" s="779" t="s">
        <v>179</v>
      </c>
      <c r="L68" s="120" t="s">
        <v>44</v>
      </c>
      <c r="M68" s="120"/>
      <c r="N68" s="79"/>
    </row>
    <row r="69" spans="1:14" ht="15.75" customHeight="1" x14ac:dyDescent="0.35">
      <c r="A69" s="132">
        <v>45550</v>
      </c>
      <c r="B69" s="133" t="s">
        <v>111</v>
      </c>
      <c r="C69" s="133" t="s">
        <v>112</v>
      </c>
      <c r="D69" s="134" t="s">
        <v>119</v>
      </c>
      <c r="E69" s="137">
        <v>2000</v>
      </c>
      <c r="F69" s="124"/>
      <c r="G69" s="118">
        <f t="shared" si="2"/>
        <v>421000</v>
      </c>
      <c r="H69" s="623" t="s">
        <v>125</v>
      </c>
      <c r="I69" s="120" t="s">
        <v>18</v>
      </c>
      <c r="J69" s="293" t="s">
        <v>376</v>
      </c>
      <c r="K69" s="779" t="s">
        <v>179</v>
      </c>
      <c r="L69" s="120" t="s">
        <v>44</v>
      </c>
      <c r="M69" s="120"/>
      <c r="N69" s="79" t="s">
        <v>627</v>
      </c>
    </row>
    <row r="70" spans="1:14" ht="15.75" customHeight="1" x14ac:dyDescent="0.35">
      <c r="A70" s="132">
        <v>45550</v>
      </c>
      <c r="B70" s="133" t="s">
        <v>111</v>
      </c>
      <c r="C70" s="133" t="s">
        <v>112</v>
      </c>
      <c r="D70" s="134" t="s">
        <v>119</v>
      </c>
      <c r="E70" s="137">
        <v>20000</v>
      </c>
      <c r="F70" s="124"/>
      <c r="G70" s="118">
        <f t="shared" si="2"/>
        <v>401000</v>
      </c>
      <c r="H70" s="623" t="s">
        <v>125</v>
      </c>
      <c r="I70" s="120" t="s">
        <v>18</v>
      </c>
      <c r="J70" s="293" t="s">
        <v>376</v>
      </c>
      <c r="K70" s="779" t="s">
        <v>179</v>
      </c>
      <c r="L70" s="120" t="s">
        <v>44</v>
      </c>
      <c r="M70" s="120"/>
      <c r="N70" s="79" t="s">
        <v>628</v>
      </c>
    </row>
    <row r="71" spans="1:14" ht="15.75" customHeight="1" x14ac:dyDescent="0.35">
      <c r="A71" s="132">
        <v>45550</v>
      </c>
      <c r="B71" s="133" t="s">
        <v>111</v>
      </c>
      <c r="C71" s="133" t="s">
        <v>112</v>
      </c>
      <c r="D71" s="134" t="s">
        <v>119</v>
      </c>
      <c r="E71" s="137">
        <v>10000</v>
      </c>
      <c r="F71" s="124"/>
      <c r="G71" s="118">
        <f t="shared" si="2"/>
        <v>391000</v>
      </c>
      <c r="H71" s="623" t="s">
        <v>125</v>
      </c>
      <c r="I71" s="120" t="s">
        <v>18</v>
      </c>
      <c r="J71" s="293" t="s">
        <v>376</v>
      </c>
      <c r="K71" s="779" t="s">
        <v>179</v>
      </c>
      <c r="L71" s="120" t="s">
        <v>44</v>
      </c>
      <c r="M71" s="120"/>
      <c r="N71" s="79" t="s">
        <v>629</v>
      </c>
    </row>
    <row r="72" spans="1:14" ht="15.75" customHeight="1" x14ac:dyDescent="0.35">
      <c r="A72" s="132">
        <v>45550</v>
      </c>
      <c r="B72" s="133" t="s">
        <v>111</v>
      </c>
      <c r="C72" s="133" t="s">
        <v>112</v>
      </c>
      <c r="D72" s="134" t="s">
        <v>119</v>
      </c>
      <c r="E72" s="137">
        <v>20000</v>
      </c>
      <c r="F72" s="124"/>
      <c r="G72" s="118">
        <f t="shared" si="2"/>
        <v>371000</v>
      </c>
      <c r="H72" s="623" t="s">
        <v>125</v>
      </c>
      <c r="I72" s="120" t="s">
        <v>18</v>
      </c>
      <c r="J72" s="293" t="s">
        <v>376</v>
      </c>
      <c r="K72" s="779" t="s">
        <v>179</v>
      </c>
      <c r="L72" s="120" t="s">
        <v>44</v>
      </c>
      <c r="M72" s="120"/>
      <c r="N72" s="79" t="s">
        <v>630</v>
      </c>
    </row>
    <row r="73" spans="1:14" ht="15.75" customHeight="1" x14ac:dyDescent="0.35">
      <c r="A73" s="132">
        <v>45550</v>
      </c>
      <c r="B73" s="133" t="s">
        <v>111</v>
      </c>
      <c r="C73" s="133" t="s">
        <v>112</v>
      </c>
      <c r="D73" s="134" t="s">
        <v>119</v>
      </c>
      <c r="E73" s="137">
        <v>60000</v>
      </c>
      <c r="F73" s="124"/>
      <c r="G73" s="118">
        <f t="shared" si="2"/>
        <v>311000</v>
      </c>
      <c r="H73" s="623" t="s">
        <v>125</v>
      </c>
      <c r="I73" s="120" t="s">
        <v>18</v>
      </c>
      <c r="J73" s="293" t="s">
        <v>634</v>
      </c>
      <c r="K73" s="779" t="s">
        <v>179</v>
      </c>
      <c r="L73" s="120" t="s">
        <v>44</v>
      </c>
      <c r="M73" s="120"/>
      <c r="N73" s="79" t="s">
        <v>631</v>
      </c>
    </row>
    <row r="74" spans="1:14" ht="15.75" customHeight="1" x14ac:dyDescent="0.35">
      <c r="A74" s="132">
        <v>45550</v>
      </c>
      <c r="B74" s="133" t="s">
        <v>111</v>
      </c>
      <c r="C74" s="133" t="s">
        <v>112</v>
      </c>
      <c r="D74" s="134" t="s">
        <v>119</v>
      </c>
      <c r="E74" s="137">
        <v>40000</v>
      </c>
      <c r="F74" s="124"/>
      <c r="G74" s="118">
        <f t="shared" si="2"/>
        <v>271000</v>
      </c>
      <c r="H74" s="623" t="s">
        <v>125</v>
      </c>
      <c r="I74" s="120" t="s">
        <v>18</v>
      </c>
      <c r="J74" s="293" t="s">
        <v>376</v>
      </c>
      <c r="K74" s="779" t="s">
        <v>179</v>
      </c>
      <c r="L74" s="120" t="s">
        <v>44</v>
      </c>
      <c r="M74" s="120"/>
      <c r="N74" s="79" t="s">
        <v>632</v>
      </c>
    </row>
    <row r="75" spans="1:14" ht="15.75" customHeight="1" x14ac:dyDescent="0.35">
      <c r="A75" s="132">
        <v>45550</v>
      </c>
      <c r="B75" s="133" t="s">
        <v>111</v>
      </c>
      <c r="C75" s="133" t="s">
        <v>112</v>
      </c>
      <c r="D75" s="134" t="s">
        <v>119</v>
      </c>
      <c r="E75" s="137">
        <v>8000</v>
      </c>
      <c r="F75" s="124"/>
      <c r="G75" s="118">
        <f t="shared" si="2"/>
        <v>263000</v>
      </c>
      <c r="H75" s="623" t="s">
        <v>125</v>
      </c>
      <c r="I75" s="120" t="s">
        <v>18</v>
      </c>
      <c r="J75" s="293" t="s">
        <v>376</v>
      </c>
      <c r="K75" s="779" t="s">
        <v>179</v>
      </c>
      <c r="L75" s="120" t="s">
        <v>44</v>
      </c>
      <c r="M75" s="120"/>
      <c r="N75" s="79" t="s">
        <v>633</v>
      </c>
    </row>
    <row r="76" spans="1:14" ht="15.75" customHeight="1" x14ac:dyDescent="0.35">
      <c r="A76" s="132">
        <v>45550</v>
      </c>
      <c r="B76" s="133" t="s">
        <v>124</v>
      </c>
      <c r="C76" s="133" t="s">
        <v>124</v>
      </c>
      <c r="D76" s="134" t="s">
        <v>119</v>
      </c>
      <c r="E76" s="137">
        <v>15000</v>
      </c>
      <c r="F76" s="124"/>
      <c r="G76" s="118">
        <f t="shared" si="2"/>
        <v>248000</v>
      </c>
      <c r="H76" s="623" t="s">
        <v>125</v>
      </c>
      <c r="I76" s="120" t="s">
        <v>18</v>
      </c>
      <c r="J76" s="293" t="s">
        <v>376</v>
      </c>
      <c r="K76" s="779" t="s">
        <v>179</v>
      </c>
      <c r="L76" s="120" t="s">
        <v>44</v>
      </c>
      <c r="M76" s="120"/>
      <c r="N76" s="79"/>
    </row>
    <row r="77" spans="1:14" ht="15.75" customHeight="1" x14ac:dyDescent="0.35">
      <c r="A77" s="132">
        <v>45550</v>
      </c>
      <c r="B77" s="133" t="s">
        <v>124</v>
      </c>
      <c r="C77" s="133" t="s">
        <v>124</v>
      </c>
      <c r="D77" s="134" t="s">
        <v>119</v>
      </c>
      <c r="E77" s="137">
        <v>5000</v>
      </c>
      <c r="F77" s="124"/>
      <c r="G77" s="118">
        <f t="shared" si="2"/>
        <v>243000</v>
      </c>
      <c r="H77" s="623" t="s">
        <v>125</v>
      </c>
      <c r="I77" s="120" t="s">
        <v>18</v>
      </c>
      <c r="J77" s="293" t="s">
        <v>376</v>
      </c>
      <c r="K77" s="779" t="s">
        <v>179</v>
      </c>
      <c r="L77" s="120" t="s">
        <v>44</v>
      </c>
      <c r="M77" s="120"/>
      <c r="N77" s="79"/>
    </row>
    <row r="78" spans="1:14" ht="15.75" customHeight="1" x14ac:dyDescent="0.35">
      <c r="A78" s="132">
        <v>45550</v>
      </c>
      <c r="B78" s="133" t="s">
        <v>626</v>
      </c>
      <c r="C78" s="133" t="s">
        <v>150</v>
      </c>
      <c r="D78" s="134" t="s">
        <v>119</v>
      </c>
      <c r="E78" s="137">
        <v>15000</v>
      </c>
      <c r="F78" s="124"/>
      <c r="G78" s="118">
        <f t="shared" si="2"/>
        <v>228000</v>
      </c>
      <c r="H78" s="623" t="s">
        <v>125</v>
      </c>
      <c r="I78" s="120" t="s">
        <v>18</v>
      </c>
      <c r="J78" s="293" t="s">
        <v>376</v>
      </c>
      <c r="K78" s="779" t="s">
        <v>179</v>
      </c>
      <c r="L78" s="120" t="s">
        <v>44</v>
      </c>
      <c r="M78" s="120"/>
      <c r="N78" s="79"/>
    </row>
    <row r="79" spans="1:14" ht="15.75" customHeight="1" x14ac:dyDescent="0.35">
      <c r="A79" s="132">
        <v>45550</v>
      </c>
      <c r="B79" s="133" t="s">
        <v>610</v>
      </c>
      <c r="C79" s="133" t="s">
        <v>150</v>
      </c>
      <c r="D79" s="134" t="s">
        <v>119</v>
      </c>
      <c r="E79" s="137">
        <v>28000</v>
      </c>
      <c r="F79" s="124"/>
      <c r="G79" s="118">
        <f t="shared" si="2"/>
        <v>200000</v>
      </c>
      <c r="H79" s="623" t="s">
        <v>125</v>
      </c>
      <c r="I79" s="120" t="s">
        <v>18</v>
      </c>
      <c r="J79" s="293" t="s">
        <v>376</v>
      </c>
      <c r="K79" s="779" t="s">
        <v>179</v>
      </c>
      <c r="L79" s="120" t="s">
        <v>44</v>
      </c>
      <c r="M79" s="120"/>
      <c r="N79" s="79"/>
    </row>
    <row r="80" spans="1:14" ht="15.75" customHeight="1" x14ac:dyDescent="0.35">
      <c r="A80" s="132">
        <v>45550</v>
      </c>
      <c r="B80" s="133" t="s">
        <v>609</v>
      </c>
      <c r="C80" s="133" t="s">
        <v>150</v>
      </c>
      <c r="D80" s="134" t="s">
        <v>119</v>
      </c>
      <c r="E80" s="137">
        <v>6000</v>
      </c>
      <c r="F80" s="124"/>
      <c r="G80" s="118">
        <f t="shared" si="2"/>
        <v>194000</v>
      </c>
      <c r="H80" s="623" t="s">
        <v>125</v>
      </c>
      <c r="I80" s="120" t="s">
        <v>18</v>
      </c>
      <c r="J80" s="293" t="s">
        <v>376</v>
      </c>
      <c r="K80" s="779" t="s">
        <v>179</v>
      </c>
      <c r="L80" s="120" t="s">
        <v>44</v>
      </c>
      <c r="M80" s="120"/>
      <c r="N80" s="79"/>
    </row>
    <row r="81" spans="1:14" ht="15.75" customHeight="1" x14ac:dyDescent="0.35">
      <c r="A81" s="132">
        <v>45551</v>
      </c>
      <c r="B81" s="133" t="s">
        <v>111</v>
      </c>
      <c r="C81" s="133" t="s">
        <v>112</v>
      </c>
      <c r="D81" s="134" t="s">
        <v>119</v>
      </c>
      <c r="E81" s="137">
        <v>3000</v>
      </c>
      <c r="F81" s="124"/>
      <c r="G81" s="118">
        <f t="shared" si="2"/>
        <v>191000</v>
      </c>
      <c r="H81" s="623"/>
      <c r="I81" s="120" t="s">
        <v>18</v>
      </c>
      <c r="J81" s="293" t="s">
        <v>376</v>
      </c>
      <c r="K81" s="779" t="s">
        <v>179</v>
      </c>
      <c r="L81" s="120" t="s">
        <v>44</v>
      </c>
      <c r="M81" s="120"/>
      <c r="N81" s="79" t="s">
        <v>637</v>
      </c>
    </row>
    <row r="82" spans="1:14" ht="27" customHeight="1" x14ac:dyDescent="0.35">
      <c r="A82" s="132">
        <v>45551</v>
      </c>
      <c r="B82" s="133" t="s">
        <v>636</v>
      </c>
      <c r="C82" s="133" t="s">
        <v>112</v>
      </c>
      <c r="D82" s="134" t="s">
        <v>119</v>
      </c>
      <c r="E82" s="137">
        <v>40000</v>
      </c>
      <c r="F82" s="124"/>
      <c r="G82" s="118">
        <f t="shared" si="2"/>
        <v>151000</v>
      </c>
      <c r="H82" s="623"/>
      <c r="I82" s="120" t="s">
        <v>18</v>
      </c>
      <c r="J82" s="293" t="s">
        <v>591</v>
      </c>
      <c r="K82" s="779" t="s">
        <v>179</v>
      </c>
      <c r="L82" s="120" t="s">
        <v>44</v>
      </c>
      <c r="M82" s="120"/>
      <c r="N82" s="79" t="s">
        <v>638</v>
      </c>
    </row>
    <row r="83" spans="1:14" ht="15.75" customHeight="1" x14ac:dyDescent="0.35">
      <c r="A83" s="132">
        <v>45551</v>
      </c>
      <c r="B83" s="133" t="s">
        <v>111</v>
      </c>
      <c r="C83" s="133" t="s">
        <v>112</v>
      </c>
      <c r="D83" s="134" t="s">
        <v>119</v>
      </c>
      <c r="E83" s="137">
        <v>15000</v>
      </c>
      <c r="F83" s="124"/>
      <c r="G83" s="118">
        <f t="shared" si="2"/>
        <v>136000</v>
      </c>
      <c r="H83" s="623"/>
      <c r="I83" s="120" t="s">
        <v>18</v>
      </c>
      <c r="J83" s="293" t="s">
        <v>376</v>
      </c>
      <c r="K83" s="779" t="s">
        <v>179</v>
      </c>
      <c r="L83" s="120" t="s">
        <v>44</v>
      </c>
      <c r="M83" s="120"/>
      <c r="N83" s="79" t="s">
        <v>639</v>
      </c>
    </row>
    <row r="84" spans="1:14" ht="15.75" customHeight="1" x14ac:dyDescent="0.35">
      <c r="A84" s="132">
        <v>45551</v>
      </c>
      <c r="B84" s="133" t="s">
        <v>111</v>
      </c>
      <c r="C84" s="133" t="s">
        <v>112</v>
      </c>
      <c r="D84" s="134" t="s">
        <v>119</v>
      </c>
      <c r="E84" s="137">
        <v>20000</v>
      </c>
      <c r="F84" s="124"/>
      <c r="G84" s="118">
        <f t="shared" si="2"/>
        <v>116000</v>
      </c>
      <c r="H84" s="623"/>
      <c r="I84" s="120" t="s">
        <v>18</v>
      </c>
      <c r="J84" s="293" t="s">
        <v>376</v>
      </c>
      <c r="K84" s="779" t="s">
        <v>179</v>
      </c>
      <c r="L84" s="120" t="s">
        <v>44</v>
      </c>
      <c r="M84" s="120"/>
      <c r="N84" s="79"/>
    </row>
    <row r="85" spans="1:14" ht="15.75" customHeight="1" x14ac:dyDescent="0.35">
      <c r="A85" s="132">
        <v>45551</v>
      </c>
      <c r="B85" s="133" t="s">
        <v>111</v>
      </c>
      <c r="C85" s="133" t="s">
        <v>112</v>
      </c>
      <c r="D85" s="134" t="s">
        <v>119</v>
      </c>
      <c r="E85" s="137">
        <v>5000</v>
      </c>
      <c r="F85" s="124"/>
      <c r="G85" s="118">
        <f t="shared" si="2"/>
        <v>111000</v>
      </c>
      <c r="H85" s="623"/>
      <c r="I85" s="120" t="s">
        <v>18</v>
      </c>
      <c r="J85" s="293" t="s">
        <v>376</v>
      </c>
      <c r="K85" s="779" t="s">
        <v>179</v>
      </c>
      <c r="L85" s="120" t="s">
        <v>44</v>
      </c>
      <c r="M85" s="120"/>
      <c r="N85" s="79"/>
    </row>
    <row r="86" spans="1:14" ht="15.75" customHeight="1" x14ac:dyDescent="0.35">
      <c r="A86" s="132">
        <v>45551</v>
      </c>
      <c r="B86" s="133" t="s">
        <v>111</v>
      </c>
      <c r="C86" s="133" t="s">
        <v>112</v>
      </c>
      <c r="D86" s="134" t="s">
        <v>119</v>
      </c>
      <c r="E86" s="137">
        <v>25000</v>
      </c>
      <c r="F86" s="124"/>
      <c r="G86" s="118">
        <f t="shared" si="2"/>
        <v>86000</v>
      </c>
      <c r="H86" s="244" t="s">
        <v>125</v>
      </c>
      <c r="I86" s="120" t="s">
        <v>18</v>
      </c>
      <c r="J86" s="293" t="s">
        <v>376</v>
      </c>
      <c r="K86" s="779" t="s">
        <v>179</v>
      </c>
      <c r="L86" s="120" t="s">
        <v>44</v>
      </c>
      <c r="M86" s="120"/>
      <c r="N86" s="79"/>
    </row>
    <row r="87" spans="1:14" ht="15.75" customHeight="1" x14ac:dyDescent="0.35">
      <c r="A87" s="344">
        <v>45553</v>
      </c>
      <c r="B87" s="345" t="s">
        <v>109</v>
      </c>
      <c r="C87" s="345" t="s">
        <v>47</v>
      </c>
      <c r="D87" s="346" t="s">
        <v>119</v>
      </c>
      <c r="E87" s="702"/>
      <c r="F87" s="568">
        <v>347000</v>
      </c>
      <c r="G87" s="347">
        <f t="shared" si="2"/>
        <v>433000</v>
      </c>
      <c r="H87" s="348" t="s">
        <v>125</v>
      </c>
      <c r="I87" s="349" t="s">
        <v>18</v>
      </c>
      <c r="J87" s="383" t="s">
        <v>423</v>
      </c>
      <c r="K87" s="345" t="s">
        <v>179</v>
      </c>
      <c r="L87" s="349" t="s">
        <v>44</v>
      </c>
      <c r="M87" s="349"/>
      <c r="N87" s="381"/>
    </row>
    <row r="88" spans="1:14" ht="15.75" customHeight="1" x14ac:dyDescent="0.35">
      <c r="A88" s="132">
        <v>45553</v>
      </c>
      <c r="B88" s="79" t="s">
        <v>111</v>
      </c>
      <c r="C88" s="79" t="s">
        <v>112</v>
      </c>
      <c r="D88" s="139" t="s">
        <v>119</v>
      </c>
      <c r="E88" s="124">
        <v>10000</v>
      </c>
      <c r="F88" s="124"/>
      <c r="G88" s="118">
        <f t="shared" si="2"/>
        <v>423000</v>
      </c>
      <c r="H88" s="244" t="s">
        <v>125</v>
      </c>
      <c r="I88" s="120" t="s">
        <v>18</v>
      </c>
      <c r="J88" s="293" t="s">
        <v>423</v>
      </c>
      <c r="K88" s="779" t="s">
        <v>179</v>
      </c>
      <c r="L88" s="120" t="s">
        <v>44</v>
      </c>
      <c r="M88" s="120"/>
      <c r="N88" s="79" t="s">
        <v>719</v>
      </c>
    </row>
    <row r="89" spans="1:14" ht="28" customHeight="1" x14ac:dyDescent="0.35">
      <c r="A89" s="132">
        <v>45553</v>
      </c>
      <c r="B89" s="79" t="s">
        <v>716</v>
      </c>
      <c r="C89" s="79" t="s">
        <v>112</v>
      </c>
      <c r="D89" s="139" t="s">
        <v>119</v>
      </c>
      <c r="E89" s="124">
        <v>20000</v>
      </c>
      <c r="F89" s="124"/>
      <c r="G89" s="118">
        <f t="shared" si="2"/>
        <v>403000</v>
      </c>
      <c r="H89" s="244" t="s">
        <v>125</v>
      </c>
      <c r="I89" s="120" t="s">
        <v>18</v>
      </c>
      <c r="J89" s="293" t="s">
        <v>423</v>
      </c>
      <c r="K89" s="779" t="s">
        <v>179</v>
      </c>
      <c r="L89" s="120" t="s">
        <v>44</v>
      </c>
      <c r="M89" s="120"/>
      <c r="N89" s="79" t="s">
        <v>720</v>
      </c>
    </row>
    <row r="90" spans="1:14" ht="15.75" customHeight="1" x14ac:dyDescent="0.35">
      <c r="A90" s="132">
        <v>45553</v>
      </c>
      <c r="B90" s="79" t="s">
        <v>111</v>
      </c>
      <c r="C90" s="79" t="s">
        <v>112</v>
      </c>
      <c r="D90" s="139" t="s">
        <v>119</v>
      </c>
      <c r="E90" s="124">
        <v>4000</v>
      </c>
      <c r="F90" s="124"/>
      <c r="G90" s="118">
        <f t="shared" si="2"/>
        <v>399000</v>
      </c>
      <c r="H90" s="244" t="s">
        <v>125</v>
      </c>
      <c r="I90" s="120" t="s">
        <v>18</v>
      </c>
      <c r="J90" s="293" t="s">
        <v>423</v>
      </c>
      <c r="K90" s="779" t="s">
        <v>179</v>
      </c>
      <c r="L90" s="120" t="s">
        <v>44</v>
      </c>
      <c r="M90" s="120"/>
      <c r="N90" s="79" t="s">
        <v>721</v>
      </c>
    </row>
    <row r="91" spans="1:14" ht="15.75" customHeight="1" x14ac:dyDescent="0.35">
      <c r="A91" s="132">
        <v>45553</v>
      </c>
      <c r="B91" s="79" t="s">
        <v>111</v>
      </c>
      <c r="C91" s="79" t="s">
        <v>112</v>
      </c>
      <c r="D91" s="139" t="s">
        <v>119</v>
      </c>
      <c r="E91" s="124">
        <v>8000</v>
      </c>
      <c r="F91" s="124"/>
      <c r="G91" s="118">
        <f t="shared" si="2"/>
        <v>391000</v>
      </c>
      <c r="H91" s="244" t="s">
        <v>125</v>
      </c>
      <c r="I91" s="120" t="s">
        <v>18</v>
      </c>
      <c r="J91" s="293" t="s">
        <v>423</v>
      </c>
      <c r="K91" s="779" t="s">
        <v>179</v>
      </c>
      <c r="L91" s="120" t="s">
        <v>44</v>
      </c>
      <c r="M91" s="120"/>
      <c r="N91" s="79" t="s">
        <v>722</v>
      </c>
    </row>
    <row r="92" spans="1:14" ht="15.75" customHeight="1" x14ac:dyDescent="0.35">
      <c r="A92" s="132">
        <v>45553</v>
      </c>
      <c r="B92" s="79" t="s">
        <v>111</v>
      </c>
      <c r="C92" s="79" t="s">
        <v>112</v>
      </c>
      <c r="D92" s="139" t="s">
        <v>119</v>
      </c>
      <c r="E92" s="124">
        <v>7000</v>
      </c>
      <c r="F92" s="124"/>
      <c r="G92" s="118">
        <f t="shared" si="2"/>
        <v>384000</v>
      </c>
      <c r="H92" s="244" t="s">
        <v>125</v>
      </c>
      <c r="I92" s="120" t="s">
        <v>18</v>
      </c>
      <c r="J92" s="293" t="s">
        <v>423</v>
      </c>
      <c r="K92" s="779" t="s">
        <v>179</v>
      </c>
      <c r="L92" s="120" t="s">
        <v>44</v>
      </c>
      <c r="M92" s="120"/>
      <c r="N92" s="79" t="s">
        <v>723</v>
      </c>
    </row>
    <row r="93" spans="1:14" ht="15.75" customHeight="1" x14ac:dyDescent="0.35">
      <c r="A93" s="132">
        <v>45553</v>
      </c>
      <c r="B93" s="79" t="s">
        <v>111</v>
      </c>
      <c r="C93" s="79" t="s">
        <v>112</v>
      </c>
      <c r="D93" s="139" t="s">
        <v>119</v>
      </c>
      <c r="E93" s="124">
        <v>8000</v>
      </c>
      <c r="F93" s="124"/>
      <c r="G93" s="118">
        <f t="shared" si="2"/>
        <v>376000</v>
      </c>
      <c r="H93" s="244" t="s">
        <v>125</v>
      </c>
      <c r="I93" s="120" t="s">
        <v>18</v>
      </c>
      <c r="J93" s="293" t="s">
        <v>423</v>
      </c>
      <c r="K93" s="779" t="s">
        <v>179</v>
      </c>
      <c r="L93" s="120" t="s">
        <v>44</v>
      </c>
      <c r="M93" s="120"/>
      <c r="N93" s="79" t="s">
        <v>724</v>
      </c>
    </row>
    <row r="94" spans="1:14" ht="15.75" customHeight="1" x14ac:dyDescent="0.35">
      <c r="A94" s="132">
        <v>45553</v>
      </c>
      <c r="B94" s="79" t="s">
        <v>111</v>
      </c>
      <c r="C94" s="79" t="s">
        <v>112</v>
      </c>
      <c r="D94" s="139" t="s">
        <v>119</v>
      </c>
      <c r="E94" s="124">
        <v>7000</v>
      </c>
      <c r="F94" s="124"/>
      <c r="G94" s="118">
        <f t="shared" si="2"/>
        <v>369000</v>
      </c>
      <c r="H94" s="244" t="s">
        <v>125</v>
      </c>
      <c r="I94" s="120" t="s">
        <v>18</v>
      </c>
      <c r="J94" s="293" t="s">
        <v>423</v>
      </c>
      <c r="K94" s="779" t="s">
        <v>179</v>
      </c>
      <c r="L94" s="120" t="s">
        <v>44</v>
      </c>
      <c r="M94" s="120"/>
      <c r="N94" s="79" t="s">
        <v>725</v>
      </c>
    </row>
    <row r="95" spans="1:14" ht="15.75" customHeight="1" x14ac:dyDescent="0.35">
      <c r="A95" s="132">
        <v>45553</v>
      </c>
      <c r="B95" s="79" t="s">
        <v>111</v>
      </c>
      <c r="C95" s="79" t="s">
        <v>112</v>
      </c>
      <c r="D95" s="139" t="s">
        <v>119</v>
      </c>
      <c r="E95" s="124">
        <v>6000</v>
      </c>
      <c r="F95" s="124"/>
      <c r="G95" s="118">
        <f t="shared" si="2"/>
        <v>363000</v>
      </c>
      <c r="H95" s="244" t="s">
        <v>125</v>
      </c>
      <c r="I95" s="120" t="s">
        <v>18</v>
      </c>
      <c r="J95" s="293" t="s">
        <v>423</v>
      </c>
      <c r="K95" s="779" t="s">
        <v>179</v>
      </c>
      <c r="L95" s="120" t="s">
        <v>44</v>
      </c>
      <c r="M95" s="120"/>
      <c r="N95" s="79" t="s">
        <v>726</v>
      </c>
    </row>
    <row r="96" spans="1:14" ht="15.75" customHeight="1" x14ac:dyDescent="0.35">
      <c r="A96" s="132">
        <v>45553</v>
      </c>
      <c r="B96" s="79" t="s">
        <v>111</v>
      </c>
      <c r="C96" s="79" t="s">
        <v>112</v>
      </c>
      <c r="D96" s="139" t="s">
        <v>119</v>
      </c>
      <c r="E96" s="124">
        <v>8000</v>
      </c>
      <c r="F96" s="124"/>
      <c r="G96" s="118">
        <f t="shared" si="2"/>
        <v>355000</v>
      </c>
      <c r="H96" s="244" t="s">
        <v>125</v>
      </c>
      <c r="I96" s="120" t="s">
        <v>18</v>
      </c>
      <c r="J96" s="293" t="s">
        <v>423</v>
      </c>
      <c r="K96" s="779" t="s">
        <v>179</v>
      </c>
      <c r="L96" s="120" t="s">
        <v>44</v>
      </c>
      <c r="M96" s="120"/>
      <c r="N96" s="79" t="s">
        <v>727</v>
      </c>
    </row>
    <row r="97" spans="1:14" ht="15.75" customHeight="1" x14ac:dyDescent="0.35">
      <c r="A97" s="132">
        <v>45553</v>
      </c>
      <c r="B97" s="79" t="s">
        <v>610</v>
      </c>
      <c r="C97" s="79" t="s">
        <v>150</v>
      </c>
      <c r="D97" s="139" t="s">
        <v>119</v>
      </c>
      <c r="E97" s="124">
        <v>20000</v>
      </c>
      <c r="F97" s="124"/>
      <c r="G97" s="118">
        <f t="shared" si="2"/>
        <v>335000</v>
      </c>
      <c r="H97" s="244" t="s">
        <v>125</v>
      </c>
      <c r="I97" s="120" t="s">
        <v>18</v>
      </c>
      <c r="J97" s="293" t="s">
        <v>423</v>
      </c>
      <c r="K97" s="779" t="s">
        <v>179</v>
      </c>
      <c r="L97" s="120" t="s">
        <v>44</v>
      </c>
      <c r="M97" s="120"/>
      <c r="N97" s="79"/>
    </row>
    <row r="98" spans="1:14" ht="15.75" customHeight="1" x14ac:dyDescent="0.35">
      <c r="A98" s="132">
        <v>45553</v>
      </c>
      <c r="B98" s="79" t="s">
        <v>611</v>
      </c>
      <c r="C98" s="79" t="s">
        <v>150</v>
      </c>
      <c r="D98" s="139" t="s">
        <v>119</v>
      </c>
      <c r="E98" s="124">
        <v>18000</v>
      </c>
      <c r="F98" s="124"/>
      <c r="G98" s="118">
        <f t="shared" si="2"/>
        <v>317000</v>
      </c>
      <c r="H98" s="244" t="s">
        <v>125</v>
      </c>
      <c r="I98" s="120" t="s">
        <v>18</v>
      </c>
      <c r="J98" s="293" t="s">
        <v>592</v>
      </c>
      <c r="K98" s="779" t="s">
        <v>179</v>
      </c>
      <c r="L98" s="120" t="s">
        <v>44</v>
      </c>
      <c r="M98" s="120"/>
      <c r="N98" s="79"/>
    </row>
    <row r="99" spans="1:14" ht="15.75" customHeight="1" x14ac:dyDescent="0.35">
      <c r="A99" s="132">
        <v>45553</v>
      </c>
      <c r="B99" s="79" t="s">
        <v>717</v>
      </c>
      <c r="C99" s="79" t="s">
        <v>150</v>
      </c>
      <c r="D99" s="139" t="s">
        <v>119</v>
      </c>
      <c r="E99" s="124">
        <v>25000</v>
      </c>
      <c r="F99" s="124"/>
      <c r="G99" s="118">
        <f t="shared" si="2"/>
        <v>292000</v>
      </c>
      <c r="H99" s="244" t="s">
        <v>125</v>
      </c>
      <c r="I99" s="120" t="s">
        <v>18</v>
      </c>
      <c r="J99" s="293" t="s">
        <v>718</v>
      </c>
      <c r="K99" s="779" t="s">
        <v>179</v>
      </c>
      <c r="L99" s="120" t="s">
        <v>44</v>
      </c>
      <c r="M99" s="120"/>
      <c r="N99" s="79"/>
    </row>
    <row r="100" spans="1:14" ht="15.75" customHeight="1" x14ac:dyDescent="0.35">
      <c r="A100" s="132">
        <v>45554</v>
      </c>
      <c r="B100" s="133" t="s">
        <v>111</v>
      </c>
      <c r="C100" s="284" t="s">
        <v>112</v>
      </c>
      <c r="D100" s="134" t="s">
        <v>119</v>
      </c>
      <c r="E100" s="137">
        <v>8000</v>
      </c>
      <c r="F100" s="124"/>
      <c r="G100" s="118">
        <f t="shared" si="2"/>
        <v>284000</v>
      </c>
      <c r="H100" s="244" t="s">
        <v>125</v>
      </c>
      <c r="I100" s="120" t="s">
        <v>18</v>
      </c>
      <c r="J100" s="293" t="s">
        <v>423</v>
      </c>
      <c r="K100" s="779" t="s">
        <v>179</v>
      </c>
      <c r="L100" s="120" t="s">
        <v>44</v>
      </c>
      <c r="M100" s="120"/>
      <c r="N100" s="79"/>
    </row>
    <row r="101" spans="1:14" ht="15.75" customHeight="1" x14ac:dyDescent="0.35">
      <c r="A101" s="132">
        <v>45554</v>
      </c>
      <c r="B101" s="133" t="s">
        <v>111</v>
      </c>
      <c r="C101" s="284" t="s">
        <v>112</v>
      </c>
      <c r="D101" s="134" t="s">
        <v>119</v>
      </c>
      <c r="E101" s="137">
        <v>8000</v>
      </c>
      <c r="F101" s="124"/>
      <c r="G101" s="118">
        <f t="shared" si="2"/>
        <v>276000</v>
      </c>
      <c r="H101" s="244" t="s">
        <v>125</v>
      </c>
      <c r="I101" s="120" t="s">
        <v>18</v>
      </c>
      <c r="J101" s="293" t="s">
        <v>423</v>
      </c>
      <c r="K101" s="779" t="s">
        <v>179</v>
      </c>
      <c r="L101" s="120" t="s">
        <v>44</v>
      </c>
      <c r="M101" s="120"/>
      <c r="N101" s="79"/>
    </row>
    <row r="102" spans="1:14" ht="15.75" customHeight="1" x14ac:dyDescent="0.35">
      <c r="A102" s="132">
        <v>45554</v>
      </c>
      <c r="B102" s="133" t="s">
        <v>111</v>
      </c>
      <c r="C102" s="284" t="s">
        <v>112</v>
      </c>
      <c r="D102" s="134" t="s">
        <v>119</v>
      </c>
      <c r="E102" s="137">
        <v>7000</v>
      </c>
      <c r="F102" s="124"/>
      <c r="G102" s="118">
        <f t="shared" si="2"/>
        <v>269000</v>
      </c>
      <c r="H102" s="244" t="s">
        <v>125</v>
      </c>
      <c r="I102" s="120" t="s">
        <v>18</v>
      </c>
      <c r="J102" s="293" t="s">
        <v>423</v>
      </c>
      <c r="K102" s="779" t="s">
        <v>179</v>
      </c>
      <c r="L102" s="120" t="s">
        <v>44</v>
      </c>
      <c r="M102" s="120"/>
      <c r="N102" s="79"/>
    </row>
    <row r="103" spans="1:14" ht="15.75" customHeight="1" x14ac:dyDescent="0.35">
      <c r="A103" s="132">
        <v>45554</v>
      </c>
      <c r="B103" s="133" t="s">
        <v>111</v>
      </c>
      <c r="C103" s="284" t="s">
        <v>112</v>
      </c>
      <c r="D103" s="134" t="s">
        <v>119</v>
      </c>
      <c r="E103" s="137">
        <v>8000</v>
      </c>
      <c r="F103" s="124"/>
      <c r="G103" s="118">
        <f t="shared" si="2"/>
        <v>261000</v>
      </c>
      <c r="H103" s="244" t="s">
        <v>125</v>
      </c>
      <c r="I103" s="120" t="s">
        <v>18</v>
      </c>
      <c r="J103" s="293" t="s">
        <v>423</v>
      </c>
      <c r="K103" s="779" t="s">
        <v>179</v>
      </c>
      <c r="L103" s="120" t="s">
        <v>44</v>
      </c>
      <c r="M103" s="120"/>
      <c r="N103" s="79"/>
    </row>
    <row r="104" spans="1:14" ht="15.75" customHeight="1" x14ac:dyDescent="0.35">
      <c r="A104" s="132">
        <v>45554</v>
      </c>
      <c r="B104" s="133" t="s">
        <v>111</v>
      </c>
      <c r="C104" s="284" t="s">
        <v>112</v>
      </c>
      <c r="D104" s="134" t="s">
        <v>119</v>
      </c>
      <c r="E104" s="137">
        <v>9000</v>
      </c>
      <c r="F104" s="124"/>
      <c r="G104" s="118">
        <f t="shared" si="2"/>
        <v>252000</v>
      </c>
      <c r="H104" s="244" t="s">
        <v>125</v>
      </c>
      <c r="I104" s="120" t="s">
        <v>18</v>
      </c>
      <c r="J104" s="293" t="s">
        <v>423</v>
      </c>
      <c r="K104" s="779" t="s">
        <v>179</v>
      </c>
      <c r="L104" s="120" t="s">
        <v>44</v>
      </c>
      <c r="M104" s="120"/>
      <c r="N104" s="79"/>
    </row>
    <row r="105" spans="1:14" ht="15.75" customHeight="1" x14ac:dyDescent="0.35">
      <c r="A105" s="132">
        <v>45554</v>
      </c>
      <c r="B105" s="133" t="s">
        <v>111</v>
      </c>
      <c r="C105" s="284" t="s">
        <v>112</v>
      </c>
      <c r="D105" s="134" t="s">
        <v>119</v>
      </c>
      <c r="E105" s="137">
        <v>6000</v>
      </c>
      <c r="F105" s="124"/>
      <c r="G105" s="118">
        <f t="shared" si="2"/>
        <v>246000</v>
      </c>
      <c r="H105" s="244" t="s">
        <v>125</v>
      </c>
      <c r="I105" s="120" t="s">
        <v>18</v>
      </c>
      <c r="J105" s="293" t="s">
        <v>423</v>
      </c>
      <c r="K105" s="779" t="s">
        <v>179</v>
      </c>
      <c r="L105" s="120" t="s">
        <v>44</v>
      </c>
      <c r="M105" s="120"/>
      <c r="N105" s="79"/>
    </row>
    <row r="106" spans="1:14" ht="15.75" customHeight="1" x14ac:dyDescent="0.35">
      <c r="A106" s="132">
        <v>45554</v>
      </c>
      <c r="B106" s="133" t="s">
        <v>111</v>
      </c>
      <c r="C106" s="284" t="s">
        <v>112</v>
      </c>
      <c r="D106" s="134" t="s">
        <v>119</v>
      </c>
      <c r="E106" s="137">
        <v>7000</v>
      </c>
      <c r="F106" s="124"/>
      <c r="G106" s="118">
        <f t="shared" si="2"/>
        <v>239000</v>
      </c>
      <c r="H106" s="244" t="s">
        <v>125</v>
      </c>
      <c r="I106" s="120" t="s">
        <v>18</v>
      </c>
      <c r="J106" s="293" t="s">
        <v>423</v>
      </c>
      <c r="K106" s="779" t="s">
        <v>179</v>
      </c>
      <c r="L106" s="120" t="s">
        <v>44</v>
      </c>
      <c r="M106" s="120"/>
      <c r="N106" s="79"/>
    </row>
    <row r="107" spans="1:14" ht="15.75" customHeight="1" x14ac:dyDescent="0.35">
      <c r="A107" s="132">
        <v>45554</v>
      </c>
      <c r="B107" s="133" t="s">
        <v>111</v>
      </c>
      <c r="C107" s="284" t="s">
        <v>112</v>
      </c>
      <c r="D107" s="134" t="s">
        <v>119</v>
      </c>
      <c r="E107" s="137">
        <v>8000</v>
      </c>
      <c r="F107" s="124"/>
      <c r="G107" s="118">
        <f t="shared" si="2"/>
        <v>231000</v>
      </c>
      <c r="H107" s="244" t="s">
        <v>125</v>
      </c>
      <c r="I107" s="120" t="s">
        <v>18</v>
      </c>
      <c r="J107" s="293" t="s">
        <v>423</v>
      </c>
      <c r="K107" s="779" t="s">
        <v>179</v>
      </c>
      <c r="L107" s="120" t="s">
        <v>44</v>
      </c>
      <c r="M107" s="120"/>
      <c r="N107" s="79"/>
    </row>
    <row r="108" spans="1:14" ht="15.75" customHeight="1" x14ac:dyDescent="0.35">
      <c r="A108" s="132">
        <v>45554</v>
      </c>
      <c r="B108" s="133" t="s">
        <v>111</v>
      </c>
      <c r="C108" s="284" t="s">
        <v>112</v>
      </c>
      <c r="D108" s="134" t="s">
        <v>119</v>
      </c>
      <c r="E108" s="137">
        <v>8000</v>
      </c>
      <c r="F108" s="124"/>
      <c r="G108" s="118">
        <f t="shared" si="2"/>
        <v>223000</v>
      </c>
      <c r="H108" s="244" t="s">
        <v>125</v>
      </c>
      <c r="I108" s="120" t="s">
        <v>18</v>
      </c>
      <c r="J108" s="293" t="s">
        <v>423</v>
      </c>
      <c r="K108" s="779" t="s">
        <v>179</v>
      </c>
      <c r="L108" s="120" t="s">
        <v>44</v>
      </c>
      <c r="M108" s="120"/>
      <c r="N108" s="79"/>
    </row>
    <row r="109" spans="1:14" ht="15.75" customHeight="1" x14ac:dyDescent="0.35">
      <c r="A109" s="132">
        <v>45554</v>
      </c>
      <c r="B109" s="133" t="s">
        <v>730</v>
      </c>
      <c r="C109" s="284" t="s">
        <v>150</v>
      </c>
      <c r="D109" s="134" t="s">
        <v>119</v>
      </c>
      <c r="E109" s="137">
        <v>20000</v>
      </c>
      <c r="F109" s="124"/>
      <c r="G109" s="118">
        <f t="shared" si="2"/>
        <v>203000</v>
      </c>
      <c r="H109" s="244" t="s">
        <v>125</v>
      </c>
      <c r="I109" s="120" t="s">
        <v>18</v>
      </c>
      <c r="J109" s="293" t="s">
        <v>423</v>
      </c>
      <c r="K109" s="779" t="s">
        <v>179</v>
      </c>
      <c r="L109" s="120" t="s">
        <v>44</v>
      </c>
      <c r="M109" s="120"/>
      <c r="N109" s="79"/>
    </row>
    <row r="110" spans="1:14" ht="15.75" customHeight="1" x14ac:dyDescent="0.35">
      <c r="A110" s="132">
        <v>45554</v>
      </c>
      <c r="B110" s="133" t="s">
        <v>610</v>
      </c>
      <c r="C110" s="284" t="s">
        <v>150</v>
      </c>
      <c r="D110" s="134" t="s">
        <v>119</v>
      </c>
      <c r="E110" s="137">
        <v>30000</v>
      </c>
      <c r="F110" s="124"/>
      <c r="G110" s="118">
        <f t="shared" si="2"/>
        <v>173000</v>
      </c>
      <c r="H110" s="244" t="s">
        <v>125</v>
      </c>
      <c r="I110" s="120" t="s">
        <v>18</v>
      </c>
      <c r="J110" s="293" t="s">
        <v>423</v>
      </c>
      <c r="K110" s="779" t="s">
        <v>179</v>
      </c>
      <c r="L110" s="120" t="s">
        <v>44</v>
      </c>
      <c r="M110" s="120"/>
      <c r="N110" s="79"/>
    </row>
    <row r="111" spans="1:14" ht="15.75" customHeight="1" x14ac:dyDescent="0.35">
      <c r="A111" s="132">
        <v>45554</v>
      </c>
      <c r="B111" s="133" t="s">
        <v>731</v>
      </c>
      <c r="C111" s="284" t="s">
        <v>112</v>
      </c>
      <c r="D111" s="134" t="s">
        <v>119</v>
      </c>
      <c r="E111" s="137">
        <v>20000</v>
      </c>
      <c r="F111" s="124"/>
      <c r="G111" s="118">
        <f t="shared" si="2"/>
        <v>153000</v>
      </c>
      <c r="H111" s="244" t="s">
        <v>125</v>
      </c>
      <c r="I111" s="120" t="s">
        <v>18</v>
      </c>
      <c r="J111" s="293" t="s">
        <v>423</v>
      </c>
      <c r="K111" s="779" t="s">
        <v>179</v>
      </c>
      <c r="L111" s="120" t="s">
        <v>44</v>
      </c>
      <c r="M111" s="120"/>
      <c r="N111" s="79"/>
    </row>
    <row r="112" spans="1:14" ht="15.75" customHeight="1" x14ac:dyDescent="0.35">
      <c r="A112" s="132">
        <v>45554</v>
      </c>
      <c r="B112" s="133" t="s">
        <v>111</v>
      </c>
      <c r="C112" s="284" t="s">
        <v>112</v>
      </c>
      <c r="D112" s="134" t="s">
        <v>119</v>
      </c>
      <c r="E112" s="137">
        <v>12000</v>
      </c>
      <c r="F112" s="124"/>
      <c r="G112" s="118">
        <f t="shared" si="2"/>
        <v>141000</v>
      </c>
      <c r="H112" s="244" t="s">
        <v>125</v>
      </c>
      <c r="I112" s="120" t="s">
        <v>18</v>
      </c>
      <c r="J112" s="293" t="s">
        <v>423</v>
      </c>
      <c r="K112" s="779" t="s">
        <v>179</v>
      </c>
      <c r="L112" s="120" t="s">
        <v>44</v>
      </c>
      <c r="M112" s="120"/>
      <c r="N112" s="79"/>
    </row>
    <row r="113" spans="1:14" ht="15.75" customHeight="1" x14ac:dyDescent="0.35">
      <c r="A113" s="344">
        <v>45558</v>
      </c>
      <c r="B113" s="345" t="s">
        <v>189</v>
      </c>
      <c r="C113" s="345" t="s">
        <v>47</v>
      </c>
      <c r="D113" s="346" t="s">
        <v>119</v>
      </c>
      <c r="E113" s="702"/>
      <c r="F113" s="568">
        <v>60000</v>
      </c>
      <c r="G113" s="347">
        <f t="shared" si="2"/>
        <v>201000</v>
      </c>
      <c r="H113" s="348" t="s">
        <v>125</v>
      </c>
      <c r="I113" s="349" t="s">
        <v>18</v>
      </c>
      <c r="J113" s="383" t="s">
        <v>440</v>
      </c>
      <c r="K113" s="345" t="s">
        <v>179</v>
      </c>
      <c r="L113" s="349" t="s">
        <v>44</v>
      </c>
      <c r="M113" s="349"/>
      <c r="N113" s="381"/>
    </row>
    <row r="114" spans="1:14" ht="15.75" customHeight="1" x14ac:dyDescent="0.35">
      <c r="A114" s="132">
        <v>45558</v>
      </c>
      <c r="B114" s="284" t="s">
        <v>111</v>
      </c>
      <c r="C114" s="284" t="s">
        <v>112</v>
      </c>
      <c r="D114" s="418" t="s">
        <v>119</v>
      </c>
      <c r="E114" s="137">
        <v>4000</v>
      </c>
      <c r="F114" s="124"/>
      <c r="G114" s="118">
        <f t="shared" si="2"/>
        <v>197000</v>
      </c>
      <c r="H114" s="244" t="s">
        <v>125</v>
      </c>
      <c r="I114" s="120" t="s">
        <v>18</v>
      </c>
      <c r="J114" s="293" t="s">
        <v>440</v>
      </c>
      <c r="K114" s="779" t="s">
        <v>179</v>
      </c>
      <c r="L114" s="120" t="s">
        <v>44</v>
      </c>
      <c r="M114" s="120"/>
      <c r="N114" s="79" t="s">
        <v>424</v>
      </c>
    </row>
    <row r="115" spans="1:14" ht="15.75" customHeight="1" x14ac:dyDescent="0.35">
      <c r="A115" s="132">
        <v>45558</v>
      </c>
      <c r="B115" s="284" t="s">
        <v>111</v>
      </c>
      <c r="C115" s="284" t="s">
        <v>112</v>
      </c>
      <c r="D115" s="418" t="s">
        <v>119</v>
      </c>
      <c r="E115" s="137">
        <v>10000</v>
      </c>
      <c r="F115" s="124"/>
      <c r="G115" s="118">
        <f t="shared" si="2"/>
        <v>187000</v>
      </c>
      <c r="H115" s="244" t="s">
        <v>125</v>
      </c>
      <c r="I115" s="120" t="s">
        <v>18</v>
      </c>
      <c r="J115" s="293" t="s">
        <v>440</v>
      </c>
      <c r="K115" s="779" t="s">
        <v>179</v>
      </c>
      <c r="L115" s="120" t="s">
        <v>44</v>
      </c>
      <c r="M115" s="120"/>
      <c r="N115" s="79" t="s">
        <v>425</v>
      </c>
    </row>
    <row r="116" spans="1:14" ht="15.75" customHeight="1" x14ac:dyDescent="0.35">
      <c r="A116" s="132">
        <v>45558</v>
      </c>
      <c r="B116" s="284" t="s">
        <v>111</v>
      </c>
      <c r="C116" s="284" t="s">
        <v>112</v>
      </c>
      <c r="D116" s="418" t="s">
        <v>119</v>
      </c>
      <c r="E116" s="137">
        <v>12000</v>
      </c>
      <c r="F116" s="124"/>
      <c r="G116" s="118">
        <f t="shared" si="0"/>
        <v>175000</v>
      </c>
      <c r="H116" s="244" t="s">
        <v>125</v>
      </c>
      <c r="I116" s="120" t="s">
        <v>18</v>
      </c>
      <c r="J116" s="293" t="s">
        <v>440</v>
      </c>
      <c r="K116" s="779" t="s">
        <v>179</v>
      </c>
      <c r="L116" s="120" t="s">
        <v>44</v>
      </c>
      <c r="M116" s="120"/>
      <c r="N116" s="79" t="s">
        <v>426</v>
      </c>
    </row>
    <row r="117" spans="1:14" ht="15.75" customHeight="1" x14ac:dyDescent="0.35">
      <c r="A117" s="132">
        <v>45558</v>
      </c>
      <c r="B117" s="284" t="s">
        <v>111</v>
      </c>
      <c r="C117" s="284" t="s">
        <v>112</v>
      </c>
      <c r="D117" s="418" t="s">
        <v>119</v>
      </c>
      <c r="E117" s="137">
        <v>10000</v>
      </c>
      <c r="F117" s="124"/>
      <c r="G117" s="118">
        <f t="shared" si="0"/>
        <v>165000</v>
      </c>
      <c r="H117" s="244" t="s">
        <v>125</v>
      </c>
      <c r="I117" s="120" t="s">
        <v>18</v>
      </c>
      <c r="J117" s="293" t="s">
        <v>440</v>
      </c>
      <c r="K117" s="779" t="s">
        <v>179</v>
      </c>
      <c r="L117" s="120" t="s">
        <v>44</v>
      </c>
      <c r="M117" s="120"/>
      <c r="N117" s="79" t="s">
        <v>427</v>
      </c>
    </row>
    <row r="118" spans="1:14" ht="15.75" customHeight="1" x14ac:dyDescent="0.35">
      <c r="A118" s="132">
        <v>45558</v>
      </c>
      <c r="B118" s="284" t="s">
        <v>124</v>
      </c>
      <c r="C118" s="284" t="s">
        <v>124</v>
      </c>
      <c r="D118" s="418" t="s">
        <v>119</v>
      </c>
      <c r="E118" s="137">
        <v>10000</v>
      </c>
      <c r="F118" s="124"/>
      <c r="G118" s="118">
        <f t="shared" si="0"/>
        <v>155000</v>
      </c>
      <c r="H118" s="244" t="s">
        <v>125</v>
      </c>
      <c r="I118" s="120" t="s">
        <v>18</v>
      </c>
      <c r="J118" s="293" t="s">
        <v>440</v>
      </c>
      <c r="K118" s="779" t="s">
        <v>179</v>
      </c>
      <c r="L118" s="120" t="s">
        <v>44</v>
      </c>
      <c r="M118" s="120"/>
      <c r="N118" s="79"/>
    </row>
    <row r="119" spans="1:14" ht="15.75" customHeight="1" x14ac:dyDescent="0.35">
      <c r="A119" s="786">
        <v>45559</v>
      </c>
      <c r="B119" s="787" t="s">
        <v>189</v>
      </c>
      <c r="C119" s="787" t="s">
        <v>47</v>
      </c>
      <c r="D119" s="788" t="s">
        <v>119</v>
      </c>
      <c r="E119" s="832"/>
      <c r="F119" s="819">
        <v>49000</v>
      </c>
      <c r="G119" s="789">
        <f t="shared" si="0"/>
        <v>204000</v>
      </c>
      <c r="H119" s="790" t="s">
        <v>125</v>
      </c>
      <c r="I119" s="794" t="s">
        <v>18</v>
      </c>
      <c r="J119" s="791" t="s">
        <v>471</v>
      </c>
      <c r="K119" s="779" t="s">
        <v>179</v>
      </c>
      <c r="L119" s="794" t="s">
        <v>44</v>
      </c>
      <c r="M119" s="794"/>
      <c r="N119" s="801"/>
    </row>
    <row r="120" spans="1:14" ht="15.75" customHeight="1" x14ac:dyDescent="0.35">
      <c r="A120" s="132">
        <v>45559</v>
      </c>
      <c r="B120" s="284" t="s">
        <v>111</v>
      </c>
      <c r="C120" s="284" t="s">
        <v>112</v>
      </c>
      <c r="D120" s="418" t="s">
        <v>119</v>
      </c>
      <c r="E120" s="137">
        <v>10000</v>
      </c>
      <c r="F120" s="124"/>
      <c r="G120" s="118">
        <f t="shared" si="0"/>
        <v>194000</v>
      </c>
      <c r="H120" s="244" t="s">
        <v>125</v>
      </c>
      <c r="I120" s="120" t="s">
        <v>18</v>
      </c>
      <c r="J120" s="293" t="s">
        <v>471</v>
      </c>
      <c r="K120" s="779" t="s">
        <v>179</v>
      </c>
      <c r="L120" s="120" t="s">
        <v>44</v>
      </c>
      <c r="M120" s="120"/>
      <c r="N120" s="79" t="s">
        <v>441</v>
      </c>
    </row>
    <row r="121" spans="1:14" ht="15.75" customHeight="1" x14ac:dyDescent="0.35">
      <c r="A121" s="132">
        <v>45559</v>
      </c>
      <c r="B121" s="284" t="s">
        <v>111</v>
      </c>
      <c r="C121" s="284" t="s">
        <v>112</v>
      </c>
      <c r="D121" s="418" t="s">
        <v>119</v>
      </c>
      <c r="E121" s="137">
        <v>8000</v>
      </c>
      <c r="F121" s="124"/>
      <c r="G121" s="118">
        <f t="shared" si="0"/>
        <v>186000</v>
      </c>
      <c r="H121" s="244" t="s">
        <v>125</v>
      </c>
      <c r="I121" s="120" t="s">
        <v>18</v>
      </c>
      <c r="J121" s="293" t="s">
        <v>471</v>
      </c>
      <c r="K121" s="779" t="s">
        <v>179</v>
      </c>
      <c r="L121" s="120" t="s">
        <v>44</v>
      </c>
      <c r="M121" s="120"/>
      <c r="N121" s="79" t="s">
        <v>442</v>
      </c>
    </row>
    <row r="122" spans="1:14" ht="15.75" customHeight="1" x14ac:dyDescent="0.35">
      <c r="A122" s="132">
        <v>45559</v>
      </c>
      <c r="B122" s="284" t="s">
        <v>111</v>
      </c>
      <c r="C122" s="284" t="s">
        <v>112</v>
      </c>
      <c r="D122" s="418" t="s">
        <v>119</v>
      </c>
      <c r="E122" s="137">
        <v>6000</v>
      </c>
      <c r="F122" s="124"/>
      <c r="G122" s="118">
        <f t="shared" si="0"/>
        <v>180000</v>
      </c>
      <c r="H122" s="244" t="s">
        <v>125</v>
      </c>
      <c r="I122" s="120" t="s">
        <v>18</v>
      </c>
      <c r="J122" s="293" t="s">
        <v>471</v>
      </c>
      <c r="K122" s="779" t="s">
        <v>179</v>
      </c>
      <c r="L122" s="120" t="s">
        <v>44</v>
      </c>
      <c r="M122" s="120"/>
      <c r="N122" s="79" t="s">
        <v>443</v>
      </c>
    </row>
    <row r="123" spans="1:14" ht="15.75" customHeight="1" x14ac:dyDescent="0.35">
      <c r="A123" s="132">
        <v>45559</v>
      </c>
      <c r="B123" s="284" t="s">
        <v>111</v>
      </c>
      <c r="C123" s="284" t="s">
        <v>112</v>
      </c>
      <c r="D123" s="418" t="s">
        <v>119</v>
      </c>
      <c r="E123" s="137">
        <v>8000</v>
      </c>
      <c r="F123" s="124"/>
      <c r="G123" s="118">
        <f t="shared" si="0"/>
        <v>172000</v>
      </c>
      <c r="H123" s="244" t="s">
        <v>125</v>
      </c>
      <c r="I123" s="120" t="s">
        <v>18</v>
      </c>
      <c r="J123" s="293" t="s">
        <v>471</v>
      </c>
      <c r="K123" s="779" t="s">
        <v>179</v>
      </c>
      <c r="L123" s="120" t="s">
        <v>44</v>
      </c>
      <c r="M123" s="120"/>
      <c r="N123" s="79" t="s">
        <v>444</v>
      </c>
    </row>
    <row r="124" spans="1:14" ht="15.75" customHeight="1" x14ac:dyDescent="0.35">
      <c r="A124" s="132">
        <v>45559</v>
      </c>
      <c r="B124" s="284" t="s">
        <v>111</v>
      </c>
      <c r="C124" s="284" t="s">
        <v>112</v>
      </c>
      <c r="D124" s="418" t="s">
        <v>119</v>
      </c>
      <c r="E124" s="137">
        <v>10000</v>
      </c>
      <c r="F124" s="124"/>
      <c r="G124" s="118">
        <f t="shared" si="0"/>
        <v>162000</v>
      </c>
      <c r="H124" s="244" t="s">
        <v>125</v>
      </c>
      <c r="I124" s="120" t="s">
        <v>18</v>
      </c>
      <c r="J124" s="293" t="s">
        <v>471</v>
      </c>
      <c r="K124" s="779" t="s">
        <v>179</v>
      </c>
      <c r="L124" s="120" t="s">
        <v>44</v>
      </c>
      <c r="M124" s="120"/>
      <c r="N124" s="79" t="s">
        <v>445</v>
      </c>
    </row>
    <row r="125" spans="1:14" ht="15.75" customHeight="1" x14ac:dyDescent="0.35">
      <c r="A125" s="132">
        <v>45559</v>
      </c>
      <c r="B125" s="284" t="s">
        <v>111</v>
      </c>
      <c r="C125" s="284" t="s">
        <v>112</v>
      </c>
      <c r="D125" s="418" t="s">
        <v>119</v>
      </c>
      <c r="E125" s="137">
        <v>10000</v>
      </c>
      <c r="F125" s="124"/>
      <c r="G125" s="118">
        <f t="shared" si="0"/>
        <v>152000</v>
      </c>
      <c r="H125" s="244" t="s">
        <v>125</v>
      </c>
      <c r="I125" s="120" t="s">
        <v>18</v>
      </c>
      <c r="J125" s="293" t="s">
        <v>471</v>
      </c>
      <c r="K125" s="779" t="s">
        <v>179</v>
      </c>
      <c r="L125" s="120" t="s">
        <v>44</v>
      </c>
      <c r="M125" s="120"/>
      <c r="N125" s="79" t="s">
        <v>446</v>
      </c>
    </row>
    <row r="126" spans="1:14" ht="15.75" customHeight="1" x14ac:dyDescent="0.35">
      <c r="A126" s="786">
        <v>45560</v>
      </c>
      <c r="B126" s="787" t="s">
        <v>189</v>
      </c>
      <c r="C126" s="787" t="s">
        <v>47</v>
      </c>
      <c r="D126" s="788" t="s">
        <v>119</v>
      </c>
      <c r="E126" s="832"/>
      <c r="F126" s="819">
        <v>70000</v>
      </c>
      <c r="G126" s="789">
        <f t="shared" si="0"/>
        <v>222000</v>
      </c>
      <c r="H126" s="790" t="s">
        <v>125</v>
      </c>
      <c r="I126" s="794" t="s">
        <v>18</v>
      </c>
      <c r="J126" s="791" t="s">
        <v>492</v>
      </c>
      <c r="K126" s="779" t="s">
        <v>179</v>
      </c>
      <c r="L126" s="794" t="s">
        <v>44</v>
      </c>
      <c r="M126" s="794"/>
      <c r="N126" s="801"/>
    </row>
    <row r="127" spans="1:14" ht="15.75" customHeight="1" x14ac:dyDescent="0.35">
      <c r="A127" s="132">
        <v>45560</v>
      </c>
      <c r="B127" s="284" t="s">
        <v>111</v>
      </c>
      <c r="C127" s="284" t="s">
        <v>112</v>
      </c>
      <c r="D127" s="418" t="s">
        <v>119</v>
      </c>
      <c r="E127" s="137">
        <v>14000</v>
      </c>
      <c r="F127" s="124"/>
      <c r="G127" s="118">
        <f t="shared" si="0"/>
        <v>208000</v>
      </c>
      <c r="H127" s="244" t="s">
        <v>125</v>
      </c>
      <c r="I127" s="120" t="s">
        <v>18</v>
      </c>
      <c r="J127" s="293" t="s">
        <v>492</v>
      </c>
      <c r="K127" s="779" t="s">
        <v>179</v>
      </c>
      <c r="L127" s="120" t="s">
        <v>44</v>
      </c>
      <c r="M127" s="120"/>
      <c r="N127" s="79" t="s">
        <v>472</v>
      </c>
    </row>
    <row r="128" spans="1:14" ht="15.75" customHeight="1" x14ac:dyDescent="0.35">
      <c r="A128" s="132">
        <v>45560</v>
      </c>
      <c r="B128" s="284" t="s">
        <v>111</v>
      </c>
      <c r="C128" s="284" t="s">
        <v>112</v>
      </c>
      <c r="D128" s="418" t="s">
        <v>119</v>
      </c>
      <c r="E128" s="137">
        <v>18000</v>
      </c>
      <c r="F128" s="124"/>
      <c r="G128" s="118">
        <f t="shared" si="0"/>
        <v>190000</v>
      </c>
      <c r="H128" s="244" t="s">
        <v>125</v>
      </c>
      <c r="I128" s="120" t="s">
        <v>18</v>
      </c>
      <c r="J128" s="293" t="s">
        <v>492</v>
      </c>
      <c r="K128" s="779" t="s">
        <v>179</v>
      </c>
      <c r="L128" s="120" t="s">
        <v>44</v>
      </c>
      <c r="M128" s="120"/>
      <c r="N128" s="79" t="s">
        <v>473</v>
      </c>
    </row>
    <row r="129" spans="1:14" ht="15.75" customHeight="1" x14ac:dyDescent="0.35">
      <c r="A129" s="132">
        <v>45560</v>
      </c>
      <c r="B129" s="284" t="s">
        <v>111</v>
      </c>
      <c r="C129" s="284" t="s">
        <v>112</v>
      </c>
      <c r="D129" s="418" t="s">
        <v>119</v>
      </c>
      <c r="E129" s="137">
        <v>16000</v>
      </c>
      <c r="F129" s="124"/>
      <c r="G129" s="118">
        <f t="shared" si="0"/>
        <v>174000</v>
      </c>
      <c r="H129" s="244" t="s">
        <v>125</v>
      </c>
      <c r="I129" s="120" t="s">
        <v>18</v>
      </c>
      <c r="J129" s="293" t="s">
        <v>492</v>
      </c>
      <c r="K129" s="779" t="s">
        <v>179</v>
      </c>
      <c r="L129" s="120" t="s">
        <v>44</v>
      </c>
      <c r="M129" s="120"/>
      <c r="N129" s="79" t="s">
        <v>474</v>
      </c>
    </row>
    <row r="130" spans="1:14" ht="15.75" customHeight="1" x14ac:dyDescent="0.35">
      <c r="A130" s="132">
        <v>45560</v>
      </c>
      <c r="B130" s="284" t="s">
        <v>111</v>
      </c>
      <c r="C130" s="284" t="s">
        <v>112</v>
      </c>
      <c r="D130" s="418" t="s">
        <v>119</v>
      </c>
      <c r="E130" s="137">
        <v>12000</v>
      </c>
      <c r="F130" s="124"/>
      <c r="G130" s="118">
        <f t="shared" si="0"/>
        <v>162000</v>
      </c>
      <c r="H130" s="244" t="s">
        <v>125</v>
      </c>
      <c r="I130" s="120" t="s">
        <v>18</v>
      </c>
      <c r="J130" s="293" t="s">
        <v>492</v>
      </c>
      <c r="K130" s="779" t="s">
        <v>179</v>
      </c>
      <c r="L130" s="120" t="s">
        <v>44</v>
      </c>
      <c r="M130" s="120"/>
      <c r="N130" s="79" t="s">
        <v>475</v>
      </c>
    </row>
    <row r="131" spans="1:14" ht="15.75" customHeight="1" x14ac:dyDescent="0.35">
      <c r="A131" s="132">
        <v>45560</v>
      </c>
      <c r="B131" s="284" t="s">
        <v>111</v>
      </c>
      <c r="C131" s="284" t="s">
        <v>112</v>
      </c>
      <c r="D131" s="418" t="s">
        <v>119</v>
      </c>
      <c r="E131" s="137">
        <v>10000</v>
      </c>
      <c r="F131" s="124"/>
      <c r="G131" s="118">
        <f t="shared" si="0"/>
        <v>152000</v>
      </c>
      <c r="H131" s="244" t="s">
        <v>125</v>
      </c>
      <c r="I131" s="120" t="s">
        <v>18</v>
      </c>
      <c r="J131" s="293" t="s">
        <v>492</v>
      </c>
      <c r="K131" s="779" t="s">
        <v>179</v>
      </c>
      <c r="L131" s="120" t="s">
        <v>44</v>
      </c>
      <c r="M131" s="120"/>
      <c r="N131" s="79" t="s">
        <v>476</v>
      </c>
    </row>
    <row r="132" spans="1:14" ht="15.75" customHeight="1" x14ac:dyDescent="0.35">
      <c r="A132" s="786">
        <v>45561</v>
      </c>
      <c r="B132" s="787" t="s">
        <v>189</v>
      </c>
      <c r="C132" s="787" t="s">
        <v>47</v>
      </c>
      <c r="D132" s="788" t="s">
        <v>119</v>
      </c>
      <c r="E132" s="832"/>
      <c r="F132" s="819">
        <v>60000</v>
      </c>
      <c r="G132" s="789">
        <f t="shared" si="0"/>
        <v>212000</v>
      </c>
      <c r="H132" s="790" t="s">
        <v>125</v>
      </c>
      <c r="I132" s="794" t="s">
        <v>18</v>
      </c>
      <c r="J132" s="791" t="s">
        <v>522</v>
      </c>
      <c r="K132" s="779" t="s">
        <v>179</v>
      </c>
      <c r="L132" s="794" t="s">
        <v>44</v>
      </c>
      <c r="M132" s="794"/>
      <c r="N132" s="801"/>
    </row>
    <row r="133" spans="1:14" ht="15.75" customHeight="1" x14ac:dyDescent="0.35">
      <c r="A133" s="132">
        <v>45561</v>
      </c>
      <c r="B133" s="284" t="s">
        <v>111</v>
      </c>
      <c r="C133" s="284" t="s">
        <v>112</v>
      </c>
      <c r="D133" s="418" t="s">
        <v>119</v>
      </c>
      <c r="E133" s="137">
        <v>20000</v>
      </c>
      <c r="F133" s="124"/>
      <c r="G133" s="118">
        <f t="shared" si="0"/>
        <v>192000</v>
      </c>
      <c r="H133" s="244" t="s">
        <v>125</v>
      </c>
      <c r="I133" s="120" t="s">
        <v>18</v>
      </c>
      <c r="J133" s="293" t="s">
        <v>522</v>
      </c>
      <c r="K133" s="779" t="s">
        <v>179</v>
      </c>
      <c r="L133" s="120" t="s">
        <v>44</v>
      </c>
      <c r="M133" s="120"/>
      <c r="N133" s="79" t="s">
        <v>493</v>
      </c>
    </row>
    <row r="134" spans="1:14" ht="15.75" customHeight="1" x14ac:dyDescent="0.35">
      <c r="A134" s="132">
        <v>45561</v>
      </c>
      <c r="B134" s="284" t="s">
        <v>111</v>
      </c>
      <c r="C134" s="284" t="s">
        <v>112</v>
      </c>
      <c r="D134" s="418" t="s">
        <v>119</v>
      </c>
      <c r="E134" s="137">
        <v>15000</v>
      </c>
      <c r="F134" s="124"/>
      <c r="G134" s="118">
        <f t="shared" si="0"/>
        <v>177000</v>
      </c>
      <c r="H134" s="244" t="s">
        <v>125</v>
      </c>
      <c r="I134" s="120" t="s">
        <v>18</v>
      </c>
      <c r="J134" s="293" t="s">
        <v>522</v>
      </c>
      <c r="K134" s="779" t="s">
        <v>179</v>
      </c>
      <c r="L134" s="120" t="s">
        <v>44</v>
      </c>
      <c r="M134" s="120"/>
      <c r="N134" s="79" t="s">
        <v>494</v>
      </c>
    </row>
    <row r="135" spans="1:14" ht="15.75" customHeight="1" x14ac:dyDescent="0.35">
      <c r="A135" s="132">
        <v>45561</v>
      </c>
      <c r="B135" s="284" t="s">
        <v>111</v>
      </c>
      <c r="C135" s="284" t="s">
        <v>112</v>
      </c>
      <c r="D135" s="418" t="s">
        <v>119</v>
      </c>
      <c r="E135" s="137">
        <v>10000</v>
      </c>
      <c r="F135" s="124"/>
      <c r="G135" s="118">
        <f t="shared" si="0"/>
        <v>167000</v>
      </c>
      <c r="H135" s="244" t="s">
        <v>125</v>
      </c>
      <c r="I135" s="120" t="s">
        <v>18</v>
      </c>
      <c r="J135" s="293" t="s">
        <v>522</v>
      </c>
      <c r="K135" s="779" t="s">
        <v>179</v>
      </c>
      <c r="L135" s="120" t="s">
        <v>44</v>
      </c>
      <c r="M135" s="120"/>
      <c r="N135" s="79" t="s">
        <v>495</v>
      </c>
    </row>
    <row r="136" spans="1:14" ht="15.75" customHeight="1" x14ac:dyDescent="0.35">
      <c r="A136" s="132">
        <v>45561</v>
      </c>
      <c r="B136" s="284" t="s">
        <v>111</v>
      </c>
      <c r="C136" s="284" t="s">
        <v>112</v>
      </c>
      <c r="D136" s="418" t="s">
        <v>119</v>
      </c>
      <c r="E136" s="137">
        <v>15000</v>
      </c>
      <c r="F136" s="124"/>
      <c r="G136" s="118">
        <f t="shared" si="0"/>
        <v>152000</v>
      </c>
      <c r="H136" s="244" t="s">
        <v>125</v>
      </c>
      <c r="I136" s="120" t="s">
        <v>18</v>
      </c>
      <c r="J136" s="293" t="s">
        <v>522</v>
      </c>
      <c r="K136" s="779" t="s">
        <v>179</v>
      </c>
      <c r="L136" s="120" t="s">
        <v>44</v>
      </c>
      <c r="M136" s="120"/>
      <c r="N136" s="79" t="s">
        <v>496</v>
      </c>
    </row>
    <row r="137" spans="1:14" ht="15.75" customHeight="1" x14ac:dyDescent="0.35">
      <c r="A137" s="786">
        <v>45562</v>
      </c>
      <c r="B137" s="787" t="s">
        <v>189</v>
      </c>
      <c r="C137" s="787" t="s">
        <v>47</v>
      </c>
      <c r="D137" s="788" t="s">
        <v>119</v>
      </c>
      <c r="E137" s="832"/>
      <c r="F137" s="819">
        <v>40000</v>
      </c>
      <c r="G137" s="789">
        <f t="shared" si="0"/>
        <v>192000</v>
      </c>
      <c r="H137" s="790" t="s">
        <v>125</v>
      </c>
      <c r="I137" s="794" t="s">
        <v>18</v>
      </c>
      <c r="J137" s="791" t="s">
        <v>645</v>
      </c>
      <c r="K137" s="779" t="s">
        <v>179</v>
      </c>
      <c r="L137" s="794" t="s">
        <v>44</v>
      </c>
      <c r="M137" s="794"/>
      <c r="N137" s="801"/>
    </row>
    <row r="138" spans="1:14" ht="15.75" customHeight="1" x14ac:dyDescent="0.35">
      <c r="A138" s="132">
        <v>45562</v>
      </c>
      <c r="B138" s="284" t="s">
        <v>111</v>
      </c>
      <c r="C138" s="284" t="s">
        <v>112</v>
      </c>
      <c r="D138" s="418" t="s">
        <v>119</v>
      </c>
      <c r="E138" s="137">
        <v>15000</v>
      </c>
      <c r="F138" s="124"/>
      <c r="G138" s="118">
        <f t="shared" si="0"/>
        <v>177000</v>
      </c>
      <c r="H138" s="244" t="s">
        <v>125</v>
      </c>
      <c r="I138" s="120" t="s">
        <v>18</v>
      </c>
      <c r="J138" s="293" t="s">
        <v>645</v>
      </c>
      <c r="K138" s="779" t="s">
        <v>179</v>
      </c>
      <c r="L138" s="120" t="s">
        <v>44</v>
      </c>
      <c r="M138" s="120"/>
      <c r="N138" s="79" t="s">
        <v>523</v>
      </c>
    </row>
    <row r="139" spans="1:14" ht="15.75" customHeight="1" x14ac:dyDescent="0.35">
      <c r="A139" s="132">
        <v>45562</v>
      </c>
      <c r="B139" s="284" t="s">
        <v>111</v>
      </c>
      <c r="C139" s="284" t="s">
        <v>112</v>
      </c>
      <c r="D139" s="418" t="s">
        <v>119</v>
      </c>
      <c r="E139" s="137">
        <v>15000</v>
      </c>
      <c r="F139" s="124"/>
      <c r="G139" s="118">
        <f t="shared" si="0"/>
        <v>162000</v>
      </c>
      <c r="H139" s="244" t="s">
        <v>125</v>
      </c>
      <c r="I139" s="120" t="s">
        <v>18</v>
      </c>
      <c r="J139" s="293" t="s">
        <v>645</v>
      </c>
      <c r="K139" s="779" t="s">
        <v>179</v>
      </c>
      <c r="L139" s="120" t="s">
        <v>44</v>
      </c>
      <c r="M139" s="120"/>
      <c r="N139" s="79" t="s">
        <v>524</v>
      </c>
    </row>
    <row r="140" spans="1:14" ht="15.75" customHeight="1" thickBot="1" x14ac:dyDescent="0.4">
      <c r="A140" s="132">
        <v>45562</v>
      </c>
      <c r="B140" s="284" t="s">
        <v>111</v>
      </c>
      <c r="C140" s="284" t="s">
        <v>112</v>
      </c>
      <c r="D140" s="418" t="s">
        <v>119</v>
      </c>
      <c r="E140" s="137">
        <v>10000</v>
      </c>
      <c r="F140" s="124"/>
      <c r="G140" s="118">
        <f t="shared" si="0"/>
        <v>152000</v>
      </c>
      <c r="H140" s="244" t="s">
        <v>125</v>
      </c>
      <c r="I140" s="120" t="s">
        <v>18</v>
      </c>
      <c r="J140" s="293" t="s">
        <v>645</v>
      </c>
      <c r="K140" s="779" t="s">
        <v>179</v>
      </c>
      <c r="L140" s="120" t="s">
        <v>44</v>
      </c>
      <c r="M140" s="120"/>
      <c r="N140" s="79" t="s">
        <v>525</v>
      </c>
    </row>
    <row r="141" spans="1:14" ht="15.75" customHeight="1" thickBot="1" x14ac:dyDescent="0.4">
      <c r="A141" s="132"/>
      <c r="B141" s="284"/>
      <c r="C141" s="284"/>
      <c r="D141" s="647"/>
      <c r="E141" s="648">
        <f>SUM(E4:E140)</f>
        <v>1548000</v>
      </c>
      <c r="F141" s="649">
        <f>SUM(F4:F140)+G4</f>
        <v>1700000</v>
      </c>
      <c r="G141" s="706">
        <f>F141-E141</f>
        <v>152000</v>
      </c>
      <c r="H141" s="394"/>
      <c r="I141" s="127"/>
      <c r="J141" s="353"/>
      <c r="K141" s="687"/>
      <c r="L141" s="120"/>
      <c r="M141" s="120"/>
      <c r="N141" s="79"/>
    </row>
  </sheetData>
  <autoFilter ref="A1:N141" xr:uid="{00000000-0009-0000-0000-00001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honeticPr fontId="74" type="noConversion"/>
  <pageMargins left="0.7" right="0.7" top="0.75" bottom="0.75" header="0.3" footer="0.3"/>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89"/>
  <sheetViews>
    <sheetView topLeftCell="D1" zoomScaleNormal="100" workbookViewId="0">
      <selection activeCell="M8" sqref="M8"/>
    </sheetView>
  </sheetViews>
  <sheetFormatPr defaultColWidth="10.90625" defaultRowHeight="14.5" x14ac:dyDescent="0.35"/>
  <cols>
    <col min="1" max="1" width="13.08984375" style="15" customWidth="1"/>
    <col min="2" max="2" width="29.90625" style="15" customWidth="1"/>
    <col min="3" max="3" width="18" style="15" customWidth="1"/>
    <col min="4" max="4" width="14.6328125" style="15" customWidth="1"/>
    <col min="5" max="5" width="18.90625" style="257" bestFit="1" customWidth="1"/>
    <col min="6" max="6" width="15.90625" style="257" customWidth="1"/>
    <col min="7" max="7" width="18.6328125" style="257" customWidth="1"/>
    <col min="8" max="8" width="12.453125" style="15" customWidth="1"/>
    <col min="9" max="9" width="18.6328125" style="15" customWidth="1"/>
    <col min="10" max="10" width="15.54296875" style="15" customWidth="1"/>
    <col min="11" max="11" width="15.453125" style="15" customWidth="1"/>
    <col min="12" max="12" width="17.6328125" style="15" customWidth="1"/>
    <col min="13" max="13" width="15" style="15" customWidth="1"/>
    <col min="14" max="14" width="29.90625" style="49" customWidth="1"/>
    <col min="15" max="15" width="41.08984375" style="15" customWidth="1"/>
    <col min="16" max="16384" width="10.90625" style="15"/>
  </cols>
  <sheetData>
    <row r="1" spans="1:14" s="62" customFormat="1" ht="31" x14ac:dyDescent="0.35">
      <c r="A1" s="973" t="s">
        <v>43</v>
      </c>
      <c r="B1" s="973"/>
      <c r="C1" s="973"/>
      <c r="D1" s="973"/>
      <c r="E1" s="973"/>
      <c r="F1" s="973"/>
      <c r="G1" s="973"/>
      <c r="H1" s="973"/>
      <c r="I1" s="973"/>
      <c r="J1" s="973"/>
      <c r="K1" s="973"/>
      <c r="L1" s="973"/>
      <c r="M1" s="973"/>
      <c r="N1" s="973"/>
    </row>
    <row r="2" spans="1:14" s="62" customFormat="1" ht="18.5" x14ac:dyDescent="0.35">
      <c r="A2" s="974" t="s">
        <v>155</v>
      </c>
      <c r="B2" s="974"/>
      <c r="C2" s="974"/>
      <c r="D2" s="974"/>
      <c r="E2" s="974"/>
      <c r="F2" s="974"/>
      <c r="G2" s="974"/>
      <c r="H2" s="974"/>
      <c r="I2" s="974"/>
      <c r="J2" s="974"/>
      <c r="K2" s="974"/>
      <c r="L2" s="974"/>
      <c r="M2" s="974"/>
      <c r="N2" s="974"/>
    </row>
    <row r="3" spans="1:14" s="62" customFormat="1" ht="29.5" thickBot="1" x14ac:dyDescent="0.4">
      <c r="A3" s="114" t="s">
        <v>0</v>
      </c>
      <c r="B3" s="115" t="s">
        <v>5</v>
      </c>
      <c r="C3" s="115" t="s">
        <v>10</v>
      </c>
      <c r="D3" s="116" t="s">
        <v>8</v>
      </c>
      <c r="E3" s="116" t="s">
        <v>13</v>
      </c>
      <c r="F3" s="116" t="s">
        <v>34</v>
      </c>
      <c r="G3" s="116" t="s">
        <v>40</v>
      </c>
      <c r="H3" s="116" t="s">
        <v>2</v>
      </c>
      <c r="I3" s="116" t="s">
        <v>3</v>
      </c>
      <c r="J3" s="115" t="s">
        <v>9</v>
      </c>
      <c r="K3" s="115" t="s">
        <v>1</v>
      </c>
      <c r="L3" s="115" t="s">
        <v>4</v>
      </c>
      <c r="M3" s="115" t="s">
        <v>12</v>
      </c>
      <c r="N3" s="117" t="s">
        <v>11</v>
      </c>
    </row>
    <row r="4" spans="1:14" s="11" customFormat="1" ht="27.9" customHeight="1" x14ac:dyDescent="0.35">
      <c r="A4" s="298">
        <v>45536</v>
      </c>
      <c r="B4" s="299" t="s">
        <v>210</v>
      </c>
      <c r="C4" s="299"/>
      <c r="D4" s="326"/>
      <c r="E4" s="399"/>
      <c r="F4" s="399"/>
      <c r="G4" s="399">
        <v>20400</v>
      </c>
      <c r="H4" s="329"/>
      <c r="I4" s="330"/>
      <c r="J4" s="331"/>
      <c r="K4" s="332"/>
      <c r="L4" s="145"/>
      <c r="M4" s="333"/>
      <c r="N4" s="334"/>
    </row>
    <row r="5" spans="1:14" s="11" customFormat="1" ht="13.5" customHeight="1" x14ac:dyDescent="0.35">
      <c r="A5" s="344">
        <v>45538</v>
      </c>
      <c r="B5" s="345" t="s">
        <v>109</v>
      </c>
      <c r="C5" s="345" t="s">
        <v>47</v>
      </c>
      <c r="D5" s="346" t="s">
        <v>119</v>
      </c>
      <c r="E5" s="347"/>
      <c r="F5" s="347">
        <v>110000</v>
      </c>
      <c r="G5" s="347">
        <f>G4-E5+F5</f>
        <v>130400</v>
      </c>
      <c r="H5" s="348" t="s">
        <v>151</v>
      </c>
      <c r="I5" s="348" t="s">
        <v>18</v>
      </c>
      <c r="J5" s="383" t="s">
        <v>172</v>
      </c>
      <c r="K5" s="779" t="s">
        <v>179</v>
      </c>
      <c r="L5" s="345" t="s">
        <v>44</v>
      </c>
      <c r="M5" s="351"/>
      <c r="N5" s="350"/>
    </row>
    <row r="6" spans="1:14" s="11" customFormat="1" ht="13.5" customHeight="1" x14ac:dyDescent="0.35">
      <c r="A6" s="132">
        <v>45538</v>
      </c>
      <c r="B6" s="284" t="s">
        <v>111</v>
      </c>
      <c r="C6" s="284" t="s">
        <v>112</v>
      </c>
      <c r="D6" s="418" t="s">
        <v>119</v>
      </c>
      <c r="E6" s="118">
        <v>30000</v>
      </c>
      <c r="F6" s="118"/>
      <c r="G6" s="118">
        <f t="shared" ref="G6:G84" si="0">G5-E6+F6</f>
        <v>100400</v>
      </c>
      <c r="H6" s="244" t="s">
        <v>151</v>
      </c>
      <c r="I6" s="244" t="s">
        <v>18</v>
      </c>
      <c r="J6" s="293" t="s">
        <v>215</v>
      </c>
      <c r="K6" s="779" t="s">
        <v>179</v>
      </c>
      <c r="L6" s="284" t="s">
        <v>44</v>
      </c>
      <c r="M6" s="342"/>
      <c r="N6" s="343" t="s">
        <v>173</v>
      </c>
    </row>
    <row r="7" spans="1:14" x14ac:dyDescent="0.35">
      <c r="A7" s="132">
        <v>45538</v>
      </c>
      <c r="B7" s="284" t="s">
        <v>111</v>
      </c>
      <c r="C7" s="284" t="s">
        <v>112</v>
      </c>
      <c r="D7" s="418" t="s">
        <v>119</v>
      </c>
      <c r="E7" s="118">
        <v>15000</v>
      </c>
      <c r="F7" s="118"/>
      <c r="G7" s="118">
        <f>G6-E7+F7</f>
        <v>85400</v>
      </c>
      <c r="H7" s="244" t="s">
        <v>151</v>
      </c>
      <c r="I7" s="120" t="s">
        <v>18</v>
      </c>
      <c r="J7" s="293" t="s">
        <v>215</v>
      </c>
      <c r="K7" s="779" t="s">
        <v>179</v>
      </c>
      <c r="L7" s="120" t="s">
        <v>44</v>
      </c>
      <c r="M7" s="120"/>
      <c r="N7" s="343" t="s">
        <v>211</v>
      </c>
    </row>
    <row r="8" spans="1:14" ht="17.399999999999999" customHeight="1" x14ac:dyDescent="0.35">
      <c r="A8" s="132">
        <v>45538</v>
      </c>
      <c r="B8" s="284" t="s">
        <v>111</v>
      </c>
      <c r="C8" s="284" t="s">
        <v>112</v>
      </c>
      <c r="D8" s="418" t="s">
        <v>119</v>
      </c>
      <c r="E8" s="124">
        <v>5000</v>
      </c>
      <c r="F8" s="124"/>
      <c r="G8" s="124">
        <f t="shared" ref="G8:G11" si="1">G7-E8+F8</f>
        <v>80400</v>
      </c>
      <c r="H8" s="384" t="s">
        <v>151</v>
      </c>
      <c r="I8" s="140" t="s">
        <v>18</v>
      </c>
      <c r="J8" s="293" t="s">
        <v>215</v>
      </c>
      <c r="K8" s="779" t="s">
        <v>179</v>
      </c>
      <c r="L8" s="140" t="s">
        <v>44</v>
      </c>
      <c r="M8" s="140"/>
      <c r="N8" s="782" t="s">
        <v>212</v>
      </c>
    </row>
    <row r="9" spans="1:14" x14ac:dyDescent="0.35">
      <c r="A9" s="132">
        <v>45538</v>
      </c>
      <c r="B9" s="284" t="s">
        <v>111</v>
      </c>
      <c r="C9" s="284" t="s">
        <v>112</v>
      </c>
      <c r="D9" s="418" t="s">
        <v>119</v>
      </c>
      <c r="E9" s="118">
        <v>20000</v>
      </c>
      <c r="F9" s="118"/>
      <c r="G9" s="118">
        <f t="shared" si="1"/>
        <v>60400</v>
      </c>
      <c r="H9" s="244" t="s">
        <v>151</v>
      </c>
      <c r="I9" s="120" t="s">
        <v>18</v>
      </c>
      <c r="J9" s="293" t="s">
        <v>215</v>
      </c>
      <c r="K9" s="779" t="s">
        <v>179</v>
      </c>
      <c r="L9" s="120" t="s">
        <v>44</v>
      </c>
      <c r="M9" s="120"/>
      <c r="N9" s="343" t="s">
        <v>213</v>
      </c>
    </row>
    <row r="10" spans="1:14" x14ac:dyDescent="0.35">
      <c r="A10" s="132">
        <v>45538</v>
      </c>
      <c r="B10" s="284" t="s">
        <v>111</v>
      </c>
      <c r="C10" s="284" t="s">
        <v>112</v>
      </c>
      <c r="D10" s="418" t="s">
        <v>119</v>
      </c>
      <c r="E10" s="118">
        <v>35000</v>
      </c>
      <c r="F10" s="118"/>
      <c r="G10" s="118">
        <f t="shared" si="1"/>
        <v>25400</v>
      </c>
      <c r="H10" s="244" t="s">
        <v>151</v>
      </c>
      <c r="I10" s="120" t="s">
        <v>18</v>
      </c>
      <c r="J10" s="293" t="s">
        <v>215</v>
      </c>
      <c r="K10" s="779" t="s">
        <v>179</v>
      </c>
      <c r="L10" s="120" t="s">
        <v>44</v>
      </c>
      <c r="M10" s="120"/>
      <c r="N10" s="343" t="s">
        <v>214</v>
      </c>
    </row>
    <row r="11" spans="1:14" x14ac:dyDescent="0.35">
      <c r="A11" s="786">
        <v>45539</v>
      </c>
      <c r="B11" s="787" t="s">
        <v>109</v>
      </c>
      <c r="C11" s="787" t="s">
        <v>47</v>
      </c>
      <c r="D11" s="788" t="s">
        <v>119</v>
      </c>
      <c r="E11" s="789"/>
      <c r="F11" s="789">
        <v>73000</v>
      </c>
      <c r="G11" s="789">
        <f t="shared" si="1"/>
        <v>98400</v>
      </c>
      <c r="H11" s="790" t="s">
        <v>151</v>
      </c>
      <c r="I11" s="794" t="s">
        <v>18</v>
      </c>
      <c r="J11" s="791" t="s">
        <v>220</v>
      </c>
      <c r="K11" s="779" t="s">
        <v>179</v>
      </c>
      <c r="L11" s="794" t="s">
        <v>44</v>
      </c>
      <c r="M11" s="794"/>
      <c r="N11" s="793"/>
    </row>
    <row r="12" spans="1:14" x14ac:dyDescent="0.35">
      <c r="A12" s="132">
        <v>45539</v>
      </c>
      <c r="B12" s="284" t="s">
        <v>111</v>
      </c>
      <c r="C12" s="284" t="s">
        <v>112</v>
      </c>
      <c r="D12" s="418" t="s">
        <v>119</v>
      </c>
      <c r="E12" s="118">
        <v>14000</v>
      </c>
      <c r="F12" s="118"/>
      <c r="G12" s="118">
        <f t="shared" ref="G12:G34" si="2">G11-E12+F12</f>
        <v>84400</v>
      </c>
      <c r="H12" s="244" t="s">
        <v>151</v>
      </c>
      <c r="I12" s="120" t="s">
        <v>18</v>
      </c>
      <c r="J12" s="293" t="s">
        <v>220</v>
      </c>
      <c r="K12" s="779" t="s">
        <v>179</v>
      </c>
      <c r="L12" s="120" t="s">
        <v>44</v>
      </c>
      <c r="M12" s="120"/>
      <c r="N12" s="343" t="s">
        <v>221</v>
      </c>
    </row>
    <row r="13" spans="1:14" x14ac:dyDescent="0.35">
      <c r="A13" s="132">
        <v>45539</v>
      </c>
      <c r="B13" s="284" t="s">
        <v>111</v>
      </c>
      <c r="C13" s="284" t="s">
        <v>112</v>
      </c>
      <c r="D13" s="418" t="s">
        <v>119</v>
      </c>
      <c r="E13" s="118">
        <v>12000</v>
      </c>
      <c r="F13" s="118"/>
      <c r="G13" s="118">
        <f t="shared" si="2"/>
        <v>72400</v>
      </c>
      <c r="H13" s="244" t="s">
        <v>151</v>
      </c>
      <c r="I13" s="120" t="s">
        <v>18</v>
      </c>
      <c r="J13" s="293" t="s">
        <v>220</v>
      </c>
      <c r="K13" s="779" t="s">
        <v>179</v>
      </c>
      <c r="L13" s="120" t="s">
        <v>44</v>
      </c>
      <c r="M13" s="120"/>
      <c r="N13" s="343" t="s">
        <v>222</v>
      </c>
    </row>
    <row r="14" spans="1:14" x14ac:dyDescent="0.35">
      <c r="A14" s="132">
        <v>45539</v>
      </c>
      <c r="B14" s="284" t="s">
        <v>111</v>
      </c>
      <c r="C14" s="284" t="s">
        <v>112</v>
      </c>
      <c r="D14" s="418" t="s">
        <v>119</v>
      </c>
      <c r="E14" s="118">
        <v>6000</v>
      </c>
      <c r="F14" s="118"/>
      <c r="G14" s="118">
        <f t="shared" si="2"/>
        <v>66400</v>
      </c>
      <c r="H14" s="244" t="s">
        <v>151</v>
      </c>
      <c r="I14" s="120" t="s">
        <v>18</v>
      </c>
      <c r="J14" s="293" t="s">
        <v>220</v>
      </c>
      <c r="K14" s="779" t="s">
        <v>179</v>
      </c>
      <c r="L14" s="120" t="s">
        <v>44</v>
      </c>
      <c r="M14" s="120"/>
      <c r="N14" s="343" t="s">
        <v>166</v>
      </c>
    </row>
    <row r="15" spans="1:14" x14ac:dyDescent="0.35">
      <c r="A15" s="132">
        <v>45539</v>
      </c>
      <c r="B15" s="284" t="s">
        <v>111</v>
      </c>
      <c r="C15" s="284" t="s">
        <v>112</v>
      </c>
      <c r="D15" s="418" t="s">
        <v>119</v>
      </c>
      <c r="E15" s="118">
        <v>10000</v>
      </c>
      <c r="F15" s="118"/>
      <c r="G15" s="118">
        <f>G14-E15+F15</f>
        <v>56400</v>
      </c>
      <c r="H15" s="244" t="s">
        <v>151</v>
      </c>
      <c r="I15" s="120" t="s">
        <v>18</v>
      </c>
      <c r="J15" s="293" t="s">
        <v>220</v>
      </c>
      <c r="K15" s="779" t="s">
        <v>179</v>
      </c>
      <c r="L15" s="120" t="s">
        <v>44</v>
      </c>
      <c r="M15" s="120"/>
      <c r="N15" s="343" t="s">
        <v>223</v>
      </c>
    </row>
    <row r="16" spans="1:14" x14ac:dyDescent="0.35">
      <c r="A16" s="132">
        <v>45539</v>
      </c>
      <c r="B16" s="284" t="s">
        <v>111</v>
      </c>
      <c r="C16" s="284" t="s">
        <v>112</v>
      </c>
      <c r="D16" s="418" t="s">
        <v>119</v>
      </c>
      <c r="E16" s="118">
        <v>8000</v>
      </c>
      <c r="F16" s="118"/>
      <c r="G16" s="118">
        <f t="shared" si="2"/>
        <v>48400</v>
      </c>
      <c r="H16" s="244" t="s">
        <v>151</v>
      </c>
      <c r="I16" s="120" t="s">
        <v>18</v>
      </c>
      <c r="J16" s="293" t="s">
        <v>220</v>
      </c>
      <c r="K16" s="779" t="s">
        <v>179</v>
      </c>
      <c r="L16" s="120" t="s">
        <v>44</v>
      </c>
      <c r="M16" s="120"/>
      <c r="N16" s="343" t="s">
        <v>224</v>
      </c>
    </row>
    <row r="17" spans="1:14" x14ac:dyDescent="0.35">
      <c r="A17" s="132">
        <v>45539</v>
      </c>
      <c r="B17" s="284" t="s">
        <v>124</v>
      </c>
      <c r="C17" s="284" t="s">
        <v>124</v>
      </c>
      <c r="D17" s="418" t="s">
        <v>119</v>
      </c>
      <c r="E17" s="118">
        <v>5000</v>
      </c>
      <c r="F17" s="118"/>
      <c r="G17" s="118">
        <f t="shared" si="2"/>
        <v>43400</v>
      </c>
      <c r="H17" s="244" t="s">
        <v>151</v>
      </c>
      <c r="I17" s="120" t="s">
        <v>18</v>
      </c>
      <c r="J17" s="293" t="s">
        <v>220</v>
      </c>
      <c r="K17" s="779" t="s">
        <v>179</v>
      </c>
      <c r="L17" s="120" t="s">
        <v>44</v>
      </c>
      <c r="M17" s="120"/>
      <c r="N17" s="343"/>
    </row>
    <row r="18" spans="1:14" x14ac:dyDescent="0.35">
      <c r="A18" s="132">
        <v>45539</v>
      </c>
      <c r="B18" s="284" t="s">
        <v>124</v>
      </c>
      <c r="C18" s="284" t="s">
        <v>124</v>
      </c>
      <c r="D18" s="418" t="s">
        <v>119</v>
      </c>
      <c r="E18" s="338">
        <v>1000</v>
      </c>
      <c r="F18" s="118"/>
      <c r="G18" s="118">
        <f t="shared" si="2"/>
        <v>42400</v>
      </c>
      <c r="H18" s="244" t="s">
        <v>151</v>
      </c>
      <c r="I18" s="120" t="s">
        <v>18</v>
      </c>
      <c r="J18" s="293" t="s">
        <v>220</v>
      </c>
      <c r="K18" s="779" t="s">
        <v>179</v>
      </c>
      <c r="L18" s="120" t="s">
        <v>44</v>
      </c>
      <c r="M18" s="120"/>
      <c r="N18" s="343"/>
    </row>
    <row r="19" spans="1:14" x14ac:dyDescent="0.35">
      <c r="A19" s="132">
        <v>45539</v>
      </c>
      <c r="B19" s="284" t="s">
        <v>124</v>
      </c>
      <c r="C19" s="284" t="s">
        <v>124</v>
      </c>
      <c r="D19" s="418" t="s">
        <v>119</v>
      </c>
      <c r="E19" s="118">
        <v>4000</v>
      </c>
      <c r="F19" s="118"/>
      <c r="G19" s="118">
        <f t="shared" si="2"/>
        <v>38400</v>
      </c>
      <c r="H19" s="244" t="s">
        <v>151</v>
      </c>
      <c r="I19" s="120" t="s">
        <v>18</v>
      </c>
      <c r="J19" s="293" t="s">
        <v>220</v>
      </c>
      <c r="K19" s="779" t="s">
        <v>179</v>
      </c>
      <c r="L19" s="120" t="s">
        <v>44</v>
      </c>
      <c r="M19" s="120"/>
      <c r="N19" s="343"/>
    </row>
    <row r="20" spans="1:14" x14ac:dyDescent="0.35">
      <c r="A20" s="132">
        <v>45539</v>
      </c>
      <c r="B20" s="284" t="s">
        <v>124</v>
      </c>
      <c r="C20" s="284" t="s">
        <v>124</v>
      </c>
      <c r="D20" s="418" t="s">
        <v>119</v>
      </c>
      <c r="E20" s="118">
        <v>2000</v>
      </c>
      <c r="F20" s="118"/>
      <c r="G20" s="118">
        <f t="shared" si="2"/>
        <v>36400</v>
      </c>
      <c r="H20" s="244" t="s">
        <v>151</v>
      </c>
      <c r="I20" s="120" t="s">
        <v>18</v>
      </c>
      <c r="J20" s="293" t="s">
        <v>220</v>
      </c>
      <c r="K20" s="779" t="s">
        <v>179</v>
      </c>
      <c r="L20" s="120" t="s">
        <v>44</v>
      </c>
      <c r="M20" s="120"/>
      <c r="N20" s="396"/>
    </row>
    <row r="21" spans="1:14" x14ac:dyDescent="0.35">
      <c r="A21" s="786">
        <v>45540</v>
      </c>
      <c r="B21" s="787" t="s">
        <v>109</v>
      </c>
      <c r="C21" s="787" t="s">
        <v>47</v>
      </c>
      <c r="D21" s="788" t="s">
        <v>119</v>
      </c>
      <c r="E21" s="806"/>
      <c r="F21" s="789">
        <v>215000</v>
      </c>
      <c r="G21" s="789">
        <f t="shared" si="2"/>
        <v>251400</v>
      </c>
      <c r="H21" s="790" t="s">
        <v>151</v>
      </c>
      <c r="I21" s="794" t="s">
        <v>18</v>
      </c>
      <c r="J21" s="791" t="s">
        <v>248</v>
      </c>
      <c r="K21" s="779" t="s">
        <v>179</v>
      </c>
      <c r="L21" s="794" t="s">
        <v>44</v>
      </c>
      <c r="M21" s="794"/>
      <c r="N21" s="805"/>
    </row>
    <row r="22" spans="1:14" x14ac:dyDescent="0.35">
      <c r="A22" s="132">
        <v>45541</v>
      </c>
      <c r="B22" s="284" t="s">
        <v>111</v>
      </c>
      <c r="C22" s="284" t="s">
        <v>112</v>
      </c>
      <c r="D22" s="418" t="s">
        <v>119</v>
      </c>
      <c r="E22" s="118">
        <v>10000</v>
      </c>
      <c r="F22" s="118"/>
      <c r="G22" s="118">
        <f t="shared" si="2"/>
        <v>241400</v>
      </c>
      <c r="H22" s="244" t="s">
        <v>151</v>
      </c>
      <c r="I22" s="120" t="s">
        <v>18</v>
      </c>
      <c r="J22" s="293" t="s">
        <v>248</v>
      </c>
      <c r="K22" s="779" t="s">
        <v>179</v>
      </c>
      <c r="L22" s="120" t="s">
        <v>44</v>
      </c>
      <c r="M22" s="120"/>
      <c r="N22" s="343" t="s">
        <v>249</v>
      </c>
    </row>
    <row r="23" spans="1:14" ht="29" x14ac:dyDescent="0.35">
      <c r="A23" s="132">
        <v>45541</v>
      </c>
      <c r="B23" s="284" t="s">
        <v>246</v>
      </c>
      <c r="C23" s="284" t="s">
        <v>112</v>
      </c>
      <c r="D23" s="418" t="s">
        <v>119</v>
      </c>
      <c r="E23" s="118">
        <v>20000</v>
      </c>
      <c r="F23" s="118"/>
      <c r="G23" s="118">
        <f t="shared" si="2"/>
        <v>221400</v>
      </c>
      <c r="H23" s="244" t="s">
        <v>151</v>
      </c>
      <c r="I23" s="120" t="s">
        <v>18</v>
      </c>
      <c r="J23" s="293" t="s">
        <v>248</v>
      </c>
      <c r="K23" s="779" t="s">
        <v>179</v>
      </c>
      <c r="L23" s="120" t="s">
        <v>44</v>
      </c>
      <c r="M23" s="120"/>
      <c r="N23" s="343" t="s">
        <v>250</v>
      </c>
    </row>
    <row r="24" spans="1:14" x14ac:dyDescent="0.35">
      <c r="A24" s="132">
        <v>45541</v>
      </c>
      <c r="B24" s="284" t="s">
        <v>111</v>
      </c>
      <c r="C24" s="284" t="s">
        <v>112</v>
      </c>
      <c r="D24" s="418" t="s">
        <v>119</v>
      </c>
      <c r="E24" s="118">
        <v>6000</v>
      </c>
      <c r="F24" s="118"/>
      <c r="G24" s="118">
        <f t="shared" si="2"/>
        <v>215400</v>
      </c>
      <c r="H24" s="244" t="s">
        <v>151</v>
      </c>
      <c r="I24" s="120" t="s">
        <v>18</v>
      </c>
      <c r="J24" s="293" t="s">
        <v>248</v>
      </c>
      <c r="K24" s="779" t="s">
        <v>179</v>
      </c>
      <c r="L24" s="120" t="s">
        <v>44</v>
      </c>
      <c r="M24" s="120"/>
      <c r="N24" s="343" t="s">
        <v>251</v>
      </c>
    </row>
    <row r="25" spans="1:14" x14ac:dyDescent="0.35">
      <c r="A25" s="132">
        <v>45541</v>
      </c>
      <c r="B25" s="284" t="s">
        <v>111</v>
      </c>
      <c r="C25" s="284" t="s">
        <v>112</v>
      </c>
      <c r="D25" s="418" t="s">
        <v>119</v>
      </c>
      <c r="E25" s="118">
        <v>30000</v>
      </c>
      <c r="F25" s="118"/>
      <c r="G25" s="118">
        <f t="shared" si="2"/>
        <v>185400</v>
      </c>
      <c r="H25" s="244" t="s">
        <v>151</v>
      </c>
      <c r="I25" s="120" t="s">
        <v>18</v>
      </c>
      <c r="J25" s="293" t="s">
        <v>248</v>
      </c>
      <c r="K25" s="779" t="s">
        <v>179</v>
      </c>
      <c r="L25" s="120" t="s">
        <v>44</v>
      </c>
      <c r="M25" s="120"/>
      <c r="N25" s="343" t="s">
        <v>252</v>
      </c>
    </row>
    <row r="26" spans="1:14" x14ac:dyDescent="0.35">
      <c r="A26" s="132">
        <v>45541</v>
      </c>
      <c r="B26" s="284" t="s">
        <v>111</v>
      </c>
      <c r="C26" s="284" t="s">
        <v>112</v>
      </c>
      <c r="D26" s="418" t="s">
        <v>119</v>
      </c>
      <c r="E26" s="338">
        <v>15000</v>
      </c>
      <c r="F26" s="338"/>
      <c r="G26" s="338">
        <f t="shared" si="2"/>
        <v>170400</v>
      </c>
      <c r="H26" s="407" t="s">
        <v>151</v>
      </c>
      <c r="I26" s="408" t="s">
        <v>18</v>
      </c>
      <c r="J26" s="293" t="s">
        <v>248</v>
      </c>
      <c r="K26" s="779" t="s">
        <v>179</v>
      </c>
      <c r="L26" s="408" t="s">
        <v>44</v>
      </c>
      <c r="M26" s="408"/>
      <c r="N26" s="396" t="s">
        <v>253</v>
      </c>
    </row>
    <row r="27" spans="1:14" x14ac:dyDescent="0.35">
      <c r="A27" s="132">
        <v>45541</v>
      </c>
      <c r="B27" s="284" t="s">
        <v>111</v>
      </c>
      <c r="C27" s="284" t="s">
        <v>112</v>
      </c>
      <c r="D27" s="418" t="s">
        <v>119</v>
      </c>
      <c r="E27" s="338">
        <v>15000</v>
      </c>
      <c r="F27" s="118"/>
      <c r="G27" s="118">
        <f t="shared" si="2"/>
        <v>155400</v>
      </c>
      <c r="H27" s="244" t="s">
        <v>151</v>
      </c>
      <c r="I27" s="120" t="s">
        <v>18</v>
      </c>
      <c r="J27" s="293" t="s">
        <v>248</v>
      </c>
      <c r="K27" s="779" t="s">
        <v>179</v>
      </c>
      <c r="L27" s="120" t="s">
        <v>44</v>
      </c>
      <c r="M27" s="120"/>
      <c r="N27" s="396" t="s">
        <v>254</v>
      </c>
    </row>
    <row r="28" spans="1:14" x14ac:dyDescent="0.35">
      <c r="A28" s="132">
        <v>45541</v>
      </c>
      <c r="B28" s="284" t="s">
        <v>111</v>
      </c>
      <c r="C28" s="284" t="s">
        <v>112</v>
      </c>
      <c r="D28" s="418" t="s">
        <v>119</v>
      </c>
      <c r="E28" s="118">
        <v>30000</v>
      </c>
      <c r="F28" s="118"/>
      <c r="G28" s="118">
        <f t="shared" si="2"/>
        <v>125400</v>
      </c>
      <c r="H28" s="244" t="s">
        <v>151</v>
      </c>
      <c r="I28" s="120" t="s">
        <v>18</v>
      </c>
      <c r="J28" s="293" t="s">
        <v>248</v>
      </c>
      <c r="K28" s="779" t="s">
        <v>179</v>
      </c>
      <c r="L28" s="120" t="s">
        <v>44</v>
      </c>
      <c r="M28" s="120"/>
      <c r="N28" s="343" t="s">
        <v>255</v>
      </c>
    </row>
    <row r="29" spans="1:14" ht="29" x14ac:dyDescent="0.35">
      <c r="A29" s="132">
        <v>45541</v>
      </c>
      <c r="B29" s="284" t="s">
        <v>247</v>
      </c>
      <c r="C29" s="284" t="s">
        <v>112</v>
      </c>
      <c r="D29" s="418" t="s">
        <v>119</v>
      </c>
      <c r="E29" s="118">
        <v>40000</v>
      </c>
      <c r="F29" s="118"/>
      <c r="G29" s="118">
        <f t="shared" si="2"/>
        <v>85400</v>
      </c>
      <c r="H29" s="244" t="s">
        <v>151</v>
      </c>
      <c r="I29" s="120" t="s">
        <v>18</v>
      </c>
      <c r="J29" s="293" t="s">
        <v>248</v>
      </c>
      <c r="K29" s="779" t="s">
        <v>179</v>
      </c>
      <c r="L29" s="120" t="s">
        <v>44</v>
      </c>
      <c r="M29" s="120"/>
      <c r="N29" s="343" t="s">
        <v>256</v>
      </c>
    </row>
    <row r="30" spans="1:14" x14ac:dyDescent="0.35">
      <c r="A30" s="132">
        <v>45541</v>
      </c>
      <c r="B30" s="284" t="s">
        <v>124</v>
      </c>
      <c r="C30" s="284" t="s">
        <v>124</v>
      </c>
      <c r="D30" s="418" t="s">
        <v>119</v>
      </c>
      <c r="E30" s="338">
        <v>10000</v>
      </c>
      <c r="F30" s="118"/>
      <c r="G30" s="118">
        <f t="shared" si="2"/>
        <v>75400</v>
      </c>
      <c r="H30" s="244" t="s">
        <v>151</v>
      </c>
      <c r="I30" s="120" t="s">
        <v>18</v>
      </c>
      <c r="J30" s="293" t="s">
        <v>248</v>
      </c>
      <c r="K30" s="779" t="s">
        <v>179</v>
      </c>
      <c r="L30" s="120" t="s">
        <v>44</v>
      </c>
      <c r="M30" s="120"/>
      <c r="N30" s="343"/>
    </row>
    <row r="31" spans="1:14" x14ac:dyDescent="0.35">
      <c r="A31" s="132">
        <v>45541</v>
      </c>
      <c r="B31" s="284" t="s">
        <v>124</v>
      </c>
      <c r="C31" s="284" t="s">
        <v>124</v>
      </c>
      <c r="D31" s="418" t="s">
        <v>119</v>
      </c>
      <c r="E31" s="118">
        <v>10000</v>
      </c>
      <c r="F31" s="118"/>
      <c r="G31" s="118">
        <f t="shared" si="2"/>
        <v>65400</v>
      </c>
      <c r="H31" s="244" t="s">
        <v>151</v>
      </c>
      <c r="I31" s="120" t="s">
        <v>18</v>
      </c>
      <c r="J31" s="293" t="s">
        <v>248</v>
      </c>
      <c r="K31" s="779" t="s">
        <v>179</v>
      </c>
      <c r="L31" s="120" t="s">
        <v>44</v>
      </c>
      <c r="M31" s="120"/>
      <c r="N31" s="343"/>
    </row>
    <row r="32" spans="1:14" x14ac:dyDescent="0.35">
      <c r="A32" s="132">
        <v>45541</v>
      </c>
      <c r="B32" s="284" t="s">
        <v>124</v>
      </c>
      <c r="C32" s="284" t="s">
        <v>124</v>
      </c>
      <c r="D32" s="418" t="s">
        <v>119</v>
      </c>
      <c r="E32" s="118">
        <v>15000</v>
      </c>
      <c r="F32" s="118"/>
      <c r="G32" s="118">
        <f t="shared" si="2"/>
        <v>50400</v>
      </c>
      <c r="H32" s="244" t="s">
        <v>151</v>
      </c>
      <c r="I32" s="120" t="s">
        <v>18</v>
      </c>
      <c r="J32" s="293" t="s">
        <v>248</v>
      </c>
      <c r="K32" s="779" t="s">
        <v>179</v>
      </c>
      <c r="L32" s="120" t="s">
        <v>44</v>
      </c>
      <c r="M32" s="120"/>
      <c r="N32" s="343"/>
    </row>
    <row r="33" spans="1:15" x14ac:dyDescent="0.35">
      <c r="A33" s="344">
        <v>45544</v>
      </c>
      <c r="B33" s="345" t="s">
        <v>109</v>
      </c>
      <c r="C33" s="345" t="s">
        <v>47</v>
      </c>
      <c r="D33" s="346" t="s">
        <v>119</v>
      </c>
      <c r="E33" s="347"/>
      <c r="F33" s="568">
        <v>48000</v>
      </c>
      <c r="G33" s="347">
        <f t="shared" si="2"/>
        <v>98400</v>
      </c>
      <c r="H33" s="348" t="s">
        <v>151</v>
      </c>
      <c r="I33" s="810" t="s">
        <v>18</v>
      </c>
      <c r="J33" s="383" t="s">
        <v>271</v>
      </c>
      <c r="K33" s="779" t="s">
        <v>179</v>
      </c>
      <c r="L33" s="810" t="s">
        <v>44</v>
      </c>
      <c r="M33" s="810"/>
      <c r="N33" s="381"/>
    </row>
    <row r="34" spans="1:15" x14ac:dyDescent="0.35">
      <c r="A34" s="132">
        <v>45544</v>
      </c>
      <c r="B34" s="284" t="s">
        <v>111</v>
      </c>
      <c r="C34" s="284" t="s">
        <v>112</v>
      </c>
      <c r="D34" s="418" t="s">
        <v>119</v>
      </c>
      <c r="E34" s="118">
        <v>2000</v>
      </c>
      <c r="F34" s="118"/>
      <c r="G34" s="118">
        <f t="shared" si="2"/>
        <v>96400</v>
      </c>
      <c r="H34" s="244" t="s">
        <v>151</v>
      </c>
      <c r="I34" s="120" t="s">
        <v>18</v>
      </c>
      <c r="J34" s="293" t="s">
        <v>271</v>
      </c>
      <c r="K34" s="779" t="s">
        <v>179</v>
      </c>
      <c r="L34" s="120" t="s">
        <v>44</v>
      </c>
      <c r="M34" s="120"/>
      <c r="N34" s="79" t="s">
        <v>272</v>
      </c>
    </row>
    <row r="35" spans="1:15" x14ac:dyDescent="0.35">
      <c r="A35" s="132">
        <v>45544</v>
      </c>
      <c r="B35" s="284" t="s">
        <v>111</v>
      </c>
      <c r="C35" s="284" t="s">
        <v>112</v>
      </c>
      <c r="D35" s="418" t="s">
        <v>119</v>
      </c>
      <c r="E35" s="118">
        <v>7000</v>
      </c>
      <c r="F35" s="338"/>
      <c r="G35" s="118">
        <f t="shared" si="0"/>
        <v>89400</v>
      </c>
      <c r="H35" s="244" t="s">
        <v>151</v>
      </c>
      <c r="I35" s="120" t="s">
        <v>18</v>
      </c>
      <c r="J35" s="293" t="s">
        <v>271</v>
      </c>
      <c r="K35" s="779" t="s">
        <v>179</v>
      </c>
      <c r="L35" s="120" t="s">
        <v>44</v>
      </c>
      <c r="M35" s="120"/>
      <c r="N35" s="79" t="s">
        <v>273</v>
      </c>
      <c r="O35" s="78"/>
    </row>
    <row r="36" spans="1:15" x14ac:dyDescent="0.35">
      <c r="A36" s="132">
        <v>45544</v>
      </c>
      <c r="B36" s="284" t="s">
        <v>111</v>
      </c>
      <c r="C36" s="284" t="s">
        <v>112</v>
      </c>
      <c r="D36" s="418" t="s">
        <v>119</v>
      </c>
      <c r="E36" s="118">
        <v>8000</v>
      </c>
      <c r="F36" s="338"/>
      <c r="G36" s="118">
        <f t="shared" si="0"/>
        <v>81400</v>
      </c>
      <c r="H36" s="244" t="s">
        <v>151</v>
      </c>
      <c r="I36" s="120" t="s">
        <v>18</v>
      </c>
      <c r="J36" s="293" t="s">
        <v>271</v>
      </c>
      <c r="K36" s="779" t="s">
        <v>179</v>
      </c>
      <c r="L36" s="120" t="s">
        <v>44</v>
      </c>
      <c r="M36" s="120"/>
      <c r="N36" s="79" t="s">
        <v>274</v>
      </c>
      <c r="O36" s="78"/>
    </row>
    <row r="37" spans="1:15" x14ac:dyDescent="0.35">
      <c r="A37" s="132">
        <v>45544</v>
      </c>
      <c r="B37" s="284" t="s">
        <v>111</v>
      </c>
      <c r="C37" s="284" t="s">
        <v>112</v>
      </c>
      <c r="D37" s="418" t="s">
        <v>119</v>
      </c>
      <c r="E37" s="118">
        <v>7000</v>
      </c>
      <c r="F37" s="338"/>
      <c r="G37" s="118">
        <f t="shared" si="0"/>
        <v>74400</v>
      </c>
      <c r="H37" s="244" t="s">
        <v>151</v>
      </c>
      <c r="I37" s="120" t="s">
        <v>18</v>
      </c>
      <c r="J37" s="293" t="s">
        <v>271</v>
      </c>
      <c r="K37" s="779" t="s">
        <v>179</v>
      </c>
      <c r="L37" s="120" t="s">
        <v>44</v>
      </c>
      <c r="M37" s="120"/>
      <c r="N37" s="79" t="s">
        <v>275</v>
      </c>
      <c r="O37" s="78"/>
    </row>
    <row r="38" spans="1:15" ht="15.75" customHeight="1" x14ac:dyDescent="0.35">
      <c r="A38" s="132">
        <v>45544</v>
      </c>
      <c r="B38" s="284" t="s">
        <v>111</v>
      </c>
      <c r="C38" s="284" t="s">
        <v>112</v>
      </c>
      <c r="D38" s="418" t="s">
        <v>119</v>
      </c>
      <c r="E38" s="137">
        <v>4000</v>
      </c>
      <c r="F38" s="124"/>
      <c r="G38" s="118">
        <f>G37-E38+F38</f>
        <v>70400</v>
      </c>
      <c r="H38" s="244" t="s">
        <v>151</v>
      </c>
      <c r="I38" s="120" t="s">
        <v>18</v>
      </c>
      <c r="J38" s="293" t="s">
        <v>271</v>
      </c>
      <c r="K38" s="779" t="s">
        <v>179</v>
      </c>
      <c r="L38" s="120" t="s">
        <v>44</v>
      </c>
      <c r="M38" s="120"/>
      <c r="N38" s="79" t="s">
        <v>276</v>
      </c>
    </row>
    <row r="39" spans="1:15" ht="15.75" customHeight="1" x14ac:dyDescent="0.35">
      <c r="A39" s="132">
        <v>45544</v>
      </c>
      <c r="B39" s="284" t="s">
        <v>124</v>
      </c>
      <c r="C39" s="284" t="s">
        <v>124</v>
      </c>
      <c r="D39" s="418" t="s">
        <v>119</v>
      </c>
      <c r="E39" s="137">
        <v>10000</v>
      </c>
      <c r="F39" s="124"/>
      <c r="G39" s="118">
        <f t="shared" ref="G39:G47" si="3">G38-E39+F39</f>
        <v>60400</v>
      </c>
      <c r="H39" s="244" t="s">
        <v>151</v>
      </c>
      <c r="I39" s="120" t="s">
        <v>18</v>
      </c>
      <c r="J39" s="293" t="s">
        <v>271</v>
      </c>
      <c r="K39" s="779" t="s">
        <v>179</v>
      </c>
      <c r="L39" s="120" t="s">
        <v>44</v>
      </c>
      <c r="M39" s="120"/>
      <c r="N39" s="79"/>
    </row>
    <row r="40" spans="1:15" ht="15.75" customHeight="1" x14ac:dyDescent="0.35">
      <c r="A40" s="132">
        <v>45544</v>
      </c>
      <c r="B40" s="284" t="s">
        <v>124</v>
      </c>
      <c r="C40" s="284" t="s">
        <v>124</v>
      </c>
      <c r="D40" s="418" t="s">
        <v>119</v>
      </c>
      <c r="E40" s="137">
        <v>10000</v>
      </c>
      <c r="F40" s="124"/>
      <c r="G40" s="118">
        <f t="shared" si="3"/>
        <v>50400</v>
      </c>
      <c r="H40" s="244" t="s">
        <v>151</v>
      </c>
      <c r="I40" s="120" t="s">
        <v>18</v>
      </c>
      <c r="J40" s="293" t="s">
        <v>271</v>
      </c>
      <c r="K40" s="779" t="s">
        <v>179</v>
      </c>
      <c r="L40" s="120" t="s">
        <v>44</v>
      </c>
      <c r="M40" s="120"/>
      <c r="N40" s="79"/>
    </row>
    <row r="41" spans="1:15" ht="15.75" customHeight="1" x14ac:dyDescent="0.35">
      <c r="A41" s="344">
        <v>45545</v>
      </c>
      <c r="B41" s="345" t="s">
        <v>109</v>
      </c>
      <c r="C41" s="345" t="s">
        <v>47</v>
      </c>
      <c r="D41" s="346" t="s">
        <v>119</v>
      </c>
      <c r="E41" s="702"/>
      <c r="F41" s="568">
        <v>99000</v>
      </c>
      <c r="G41" s="347">
        <f t="shared" si="3"/>
        <v>149400</v>
      </c>
      <c r="H41" s="348" t="s">
        <v>151</v>
      </c>
      <c r="I41" s="349" t="s">
        <v>18</v>
      </c>
      <c r="J41" s="383" t="s">
        <v>295</v>
      </c>
      <c r="K41" s="779" t="s">
        <v>179</v>
      </c>
      <c r="L41" s="349" t="s">
        <v>44</v>
      </c>
      <c r="M41" s="349"/>
      <c r="N41" s="381"/>
    </row>
    <row r="42" spans="1:15" ht="15.75" customHeight="1" x14ac:dyDescent="0.35">
      <c r="A42" s="132">
        <v>45545</v>
      </c>
      <c r="B42" s="284" t="s">
        <v>111</v>
      </c>
      <c r="C42" s="284" t="s">
        <v>112</v>
      </c>
      <c r="D42" s="418" t="s">
        <v>119</v>
      </c>
      <c r="E42" s="137">
        <v>55000</v>
      </c>
      <c r="F42" s="124"/>
      <c r="G42" s="118">
        <f t="shared" si="3"/>
        <v>94400</v>
      </c>
      <c r="H42" s="244" t="s">
        <v>151</v>
      </c>
      <c r="I42" s="120" t="s">
        <v>18</v>
      </c>
      <c r="J42" s="293" t="s">
        <v>296</v>
      </c>
      <c r="K42" s="779" t="s">
        <v>179</v>
      </c>
      <c r="L42" s="120" t="s">
        <v>44</v>
      </c>
      <c r="M42" s="120"/>
      <c r="N42" s="79" t="s">
        <v>297</v>
      </c>
    </row>
    <row r="43" spans="1:15" ht="15.75" customHeight="1" x14ac:dyDescent="0.35">
      <c r="A43" s="132">
        <v>45545</v>
      </c>
      <c r="B43" s="284" t="s">
        <v>111</v>
      </c>
      <c r="C43" s="284" t="s">
        <v>112</v>
      </c>
      <c r="D43" s="418" t="s">
        <v>119</v>
      </c>
      <c r="E43" s="137">
        <v>9000</v>
      </c>
      <c r="F43" s="124"/>
      <c r="G43" s="118">
        <f t="shared" si="3"/>
        <v>85400</v>
      </c>
      <c r="H43" s="244" t="s">
        <v>151</v>
      </c>
      <c r="I43" s="120" t="s">
        <v>18</v>
      </c>
      <c r="J43" s="293" t="s">
        <v>296</v>
      </c>
      <c r="K43" s="779" t="s">
        <v>179</v>
      </c>
      <c r="L43" s="120" t="s">
        <v>44</v>
      </c>
      <c r="M43" s="120"/>
      <c r="N43" s="79" t="s">
        <v>298</v>
      </c>
    </row>
    <row r="44" spans="1:15" ht="15.75" customHeight="1" x14ac:dyDescent="0.35">
      <c r="A44" s="132">
        <v>45545</v>
      </c>
      <c r="B44" s="284" t="s">
        <v>111</v>
      </c>
      <c r="C44" s="284" t="s">
        <v>112</v>
      </c>
      <c r="D44" s="418" t="s">
        <v>119</v>
      </c>
      <c r="E44" s="137">
        <v>40000</v>
      </c>
      <c r="F44" s="124"/>
      <c r="G44" s="118">
        <f t="shared" si="3"/>
        <v>45400</v>
      </c>
      <c r="H44" s="244" t="s">
        <v>151</v>
      </c>
      <c r="I44" s="120" t="s">
        <v>18</v>
      </c>
      <c r="J44" s="293" t="s">
        <v>296</v>
      </c>
      <c r="K44" s="779" t="s">
        <v>179</v>
      </c>
      <c r="L44" s="120" t="s">
        <v>44</v>
      </c>
      <c r="M44" s="120"/>
      <c r="N44" s="79" t="s">
        <v>299</v>
      </c>
    </row>
    <row r="45" spans="1:15" ht="15.75" customHeight="1" x14ac:dyDescent="0.35">
      <c r="A45" s="132">
        <v>45545</v>
      </c>
      <c r="B45" s="284" t="s">
        <v>111</v>
      </c>
      <c r="C45" s="284" t="s">
        <v>112</v>
      </c>
      <c r="D45" s="418" t="s">
        <v>119</v>
      </c>
      <c r="E45" s="137">
        <v>5000</v>
      </c>
      <c r="F45" s="124"/>
      <c r="G45" s="118">
        <f t="shared" si="3"/>
        <v>40400</v>
      </c>
      <c r="H45" s="244" t="s">
        <v>151</v>
      </c>
      <c r="I45" s="120" t="s">
        <v>18</v>
      </c>
      <c r="J45" s="293" t="s">
        <v>296</v>
      </c>
      <c r="K45" s="779" t="s">
        <v>179</v>
      </c>
      <c r="L45" s="120" t="s">
        <v>44</v>
      </c>
      <c r="M45" s="120"/>
      <c r="N45" s="79" t="s">
        <v>300</v>
      </c>
    </row>
    <row r="46" spans="1:15" ht="15.75" customHeight="1" x14ac:dyDescent="0.35">
      <c r="A46" s="132">
        <v>45545</v>
      </c>
      <c r="B46" s="284" t="s">
        <v>124</v>
      </c>
      <c r="C46" s="284" t="s">
        <v>124</v>
      </c>
      <c r="D46" s="418" t="s">
        <v>119</v>
      </c>
      <c r="E46" s="137">
        <v>5000</v>
      </c>
      <c r="F46" s="124"/>
      <c r="G46" s="118">
        <f t="shared" si="3"/>
        <v>35400</v>
      </c>
      <c r="H46" s="244" t="s">
        <v>151</v>
      </c>
      <c r="I46" s="120" t="s">
        <v>18</v>
      </c>
      <c r="J46" s="293" t="s">
        <v>296</v>
      </c>
      <c r="K46" s="779" t="s">
        <v>179</v>
      </c>
      <c r="L46" s="120" t="s">
        <v>44</v>
      </c>
      <c r="M46" s="120"/>
      <c r="N46" s="79"/>
    </row>
    <row r="47" spans="1:15" ht="15.75" customHeight="1" x14ac:dyDescent="0.35">
      <c r="A47" s="132">
        <v>45545</v>
      </c>
      <c r="B47" s="284" t="s">
        <v>124</v>
      </c>
      <c r="C47" s="284" t="s">
        <v>124</v>
      </c>
      <c r="D47" s="418" t="s">
        <v>119</v>
      </c>
      <c r="E47" s="137">
        <v>15000</v>
      </c>
      <c r="F47" s="124"/>
      <c r="G47" s="118">
        <f t="shared" si="3"/>
        <v>20400</v>
      </c>
      <c r="H47" s="244" t="s">
        <v>151</v>
      </c>
      <c r="I47" s="120" t="s">
        <v>18</v>
      </c>
      <c r="J47" s="293" t="s">
        <v>296</v>
      </c>
      <c r="K47" s="779" t="s">
        <v>179</v>
      </c>
      <c r="L47" s="120" t="s">
        <v>44</v>
      </c>
      <c r="M47" s="120"/>
      <c r="N47" s="79"/>
    </row>
    <row r="48" spans="1:15" ht="15.75" customHeight="1" x14ac:dyDescent="0.35">
      <c r="A48" s="132">
        <v>45546</v>
      </c>
      <c r="B48" s="284" t="s">
        <v>305</v>
      </c>
      <c r="C48" s="284" t="s">
        <v>128</v>
      </c>
      <c r="D48" s="418" t="s">
        <v>119</v>
      </c>
      <c r="E48" s="137">
        <v>1500000</v>
      </c>
      <c r="F48" s="124">
        <v>1500000</v>
      </c>
      <c r="G48" s="118">
        <f t="shared" si="0"/>
        <v>20400</v>
      </c>
      <c r="H48" s="244" t="s">
        <v>151</v>
      </c>
      <c r="I48" s="120" t="s">
        <v>18</v>
      </c>
      <c r="J48" s="293" t="s">
        <v>593</v>
      </c>
      <c r="K48" s="779" t="s">
        <v>179</v>
      </c>
      <c r="L48" s="120" t="s">
        <v>44</v>
      </c>
      <c r="M48" s="120"/>
      <c r="N48" s="79"/>
    </row>
    <row r="49" spans="1:14" ht="15.75" customHeight="1" x14ac:dyDescent="0.35">
      <c r="A49" s="786">
        <v>45553</v>
      </c>
      <c r="B49" s="787" t="s">
        <v>109</v>
      </c>
      <c r="C49" s="787" t="s">
        <v>47</v>
      </c>
      <c r="D49" s="788" t="s">
        <v>119</v>
      </c>
      <c r="E49" s="832"/>
      <c r="F49" s="819">
        <v>59000</v>
      </c>
      <c r="G49" s="789">
        <f t="shared" si="0"/>
        <v>79400</v>
      </c>
      <c r="H49" s="790" t="s">
        <v>151</v>
      </c>
      <c r="I49" s="794" t="s">
        <v>18</v>
      </c>
      <c r="J49" s="791" t="s">
        <v>296</v>
      </c>
      <c r="K49" s="779" t="s">
        <v>179</v>
      </c>
      <c r="L49" s="794" t="s">
        <v>44</v>
      </c>
      <c r="M49" s="794"/>
      <c r="N49" s="801"/>
    </row>
    <row r="50" spans="1:14" ht="15.75" customHeight="1" x14ac:dyDescent="0.35">
      <c r="A50" s="30">
        <v>45553</v>
      </c>
      <c r="B50" s="406" t="s">
        <v>111</v>
      </c>
      <c r="C50" s="14" t="s">
        <v>112</v>
      </c>
      <c r="D50" s="14" t="s">
        <v>119</v>
      </c>
      <c r="E50" s="629">
        <v>15000</v>
      </c>
      <c r="F50" s="785"/>
      <c r="G50" s="118">
        <f t="shared" si="0"/>
        <v>64400</v>
      </c>
      <c r="H50" s="623" t="s">
        <v>151</v>
      </c>
      <c r="I50" s="120" t="s">
        <v>18</v>
      </c>
      <c r="J50" s="293" t="s">
        <v>296</v>
      </c>
      <c r="K50" s="779" t="s">
        <v>179</v>
      </c>
      <c r="L50" s="120" t="s">
        <v>44</v>
      </c>
      <c r="M50" s="120"/>
      <c r="N50" s="79" t="s">
        <v>646</v>
      </c>
    </row>
    <row r="51" spans="1:14" ht="15.75" customHeight="1" x14ac:dyDescent="0.35">
      <c r="A51" s="30">
        <v>45553</v>
      </c>
      <c r="B51" s="406" t="s">
        <v>111</v>
      </c>
      <c r="C51" s="14" t="s">
        <v>112</v>
      </c>
      <c r="D51" s="14" t="s">
        <v>119</v>
      </c>
      <c r="E51" s="629">
        <v>9000</v>
      </c>
      <c r="F51" s="785"/>
      <c r="G51" s="118">
        <f t="shared" si="0"/>
        <v>55400</v>
      </c>
      <c r="H51" s="623" t="s">
        <v>151</v>
      </c>
      <c r="I51" s="120" t="s">
        <v>18</v>
      </c>
      <c r="J51" s="293" t="s">
        <v>296</v>
      </c>
      <c r="K51" s="779" t="s">
        <v>179</v>
      </c>
      <c r="L51" s="120" t="s">
        <v>44</v>
      </c>
      <c r="M51" s="120"/>
      <c r="N51" s="79" t="s">
        <v>647</v>
      </c>
    </row>
    <row r="52" spans="1:14" ht="15.75" customHeight="1" x14ac:dyDescent="0.35">
      <c r="A52" s="30">
        <v>45553</v>
      </c>
      <c r="B52" s="406" t="s">
        <v>111</v>
      </c>
      <c r="C52" s="14" t="s">
        <v>112</v>
      </c>
      <c r="D52" s="14" t="s">
        <v>119</v>
      </c>
      <c r="E52" s="629">
        <v>8000</v>
      </c>
      <c r="F52" s="785"/>
      <c r="G52" s="118">
        <f t="shared" si="0"/>
        <v>47400</v>
      </c>
      <c r="H52" s="623" t="s">
        <v>151</v>
      </c>
      <c r="I52" s="120" t="s">
        <v>18</v>
      </c>
      <c r="J52" s="293" t="s">
        <v>296</v>
      </c>
      <c r="K52" s="779" t="s">
        <v>179</v>
      </c>
      <c r="L52" s="120" t="s">
        <v>44</v>
      </c>
      <c r="M52" s="120"/>
      <c r="N52" s="79" t="s">
        <v>648</v>
      </c>
    </row>
    <row r="53" spans="1:14" ht="15.75" customHeight="1" x14ac:dyDescent="0.35">
      <c r="A53" s="30">
        <v>45553</v>
      </c>
      <c r="B53" s="406" t="s">
        <v>111</v>
      </c>
      <c r="C53" s="14" t="s">
        <v>112</v>
      </c>
      <c r="D53" s="14" t="s">
        <v>119</v>
      </c>
      <c r="E53" s="629">
        <v>8000</v>
      </c>
      <c r="F53" s="785"/>
      <c r="G53" s="118">
        <f t="shared" si="0"/>
        <v>39400</v>
      </c>
      <c r="H53" s="623" t="s">
        <v>151</v>
      </c>
      <c r="I53" s="120" t="s">
        <v>18</v>
      </c>
      <c r="J53" s="293" t="s">
        <v>296</v>
      </c>
      <c r="K53" s="779" t="s">
        <v>179</v>
      </c>
      <c r="L53" s="120" t="s">
        <v>44</v>
      </c>
      <c r="M53" s="120"/>
      <c r="N53" s="79" t="s">
        <v>649</v>
      </c>
    </row>
    <row r="54" spans="1:14" ht="15.75" customHeight="1" x14ac:dyDescent="0.35">
      <c r="A54" s="30">
        <v>45553</v>
      </c>
      <c r="B54" s="406" t="s">
        <v>124</v>
      </c>
      <c r="C54" s="14" t="s">
        <v>124</v>
      </c>
      <c r="D54" s="14" t="s">
        <v>119</v>
      </c>
      <c r="E54" s="629">
        <v>5000</v>
      </c>
      <c r="F54" s="785"/>
      <c r="G54" s="118">
        <f t="shared" si="0"/>
        <v>34400</v>
      </c>
      <c r="H54" s="623" t="s">
        <v>151</v>
      </c>
      <c r="I54" s="120" t="s">
        <v>18</v>
      </c>
      <c r="J54" s="293" t="s">
        <v>296</v>
      </c>
      <c r="K54" s="779" t="s">
        <v>179</v>
      </c>
      <c r="L54" s="120" t="s">
        <v>44</v>
      </c>
      <c r="M54" s="120"/>
      <c r="N54" s="79"/>
    </row>
    <row r="55" spans="1:14" ht="15.75" customHeight="1" x14ac:dyDescent="0.35">
      <c r="A55" s="786">
        <v>45554</v>
      </c>
      <c r="B55" s="787" t="s">
        <v>393</v>
      </c>
      <c r="C55" s="787" t="s">
        <v>47</v>
      </c>
      <c r="D55" s="788" t="s">
        <v>119</v>
      </c>
      <c r="E55" s="832"/>
      <c r="F55" s="819">
        <v>222000</v>
      </c>
      <c r="G55" s="789">
        <f t="shared" si="0"/>
        <v>256400</v>
      </c>
      <c r="H55" s="790" t="s">
        <v>151</v>
      </c>
      <c r="I55" s="794" t="s">
        <v>18</v>
      </c>
      <c r="J55" s="791" t="s">
        <v>394</v>
      </c>
      <c r="K55" s="779" t="s">
        <v>179</v>
      </c>
      <c r="L55" s="794" t="s">
        <v>44</v>
      </c>
      <c r="M55" s="794"/>
      <c r="N55" s="801"/>
    </row>
    <row r="56" spans="1:14" ht="15.75" customHeight="1" x14ac:dyDescent="0.35">
      <c r="A56" s="132">
        <v>45554</v>
      </c>
      <c r="B56" s="284" t="s">
        <v>395</v>
      </c>
      <c r="C56" s="284" t="s">
        <v>128</v>
      </c>
      <c r="D56" s="418" t="s">
        <v>133</v>
      </c>
      <c r="E56" s="137">
        <v>222000</v>
      </c>
      <c r="F56" s="124"/>
      <c r="G56" s="118">
        <f t="shared" si="0"/>
        <v>34400</v>
      </c>
      <c r="H56" s="244" t="s">
        <v>151</v>
      </c>
      <c r="I56" s="120" t="s">
        <v>18</v>
      </c>
      <c r="J56" s="293"/>
      <c r="K56" s="779" t="s">
        <v>179</v>
      </c>
      <c r="L56" s="120" t="s">
        <v>44</v>
      </c>
      <c r="M56" s="120"/>
      <c r="N56" s="79"/>
    </row>
    <row r="57" spans="1:14" ht="15.75" customHeight="1" x14ac:dyDescent="0.35">
      <c r="A57" s="786">
        <v>45554</v>
      </c>
      <c r="B57" s="787" t="s">
        <v>109</v>
      </c>
      <c r="C57" s="787" t="s">
        <v>47</v>
      </c>
      <c r="D57" s="788" t="s">
        <v>119</v>
      </c>
      <c r="E57" s="832"/>
      <c r="F57" s="819">
        <v>55000</v>
      </c>
      <c r="G57" s="789">
        <f t="shared" si="0"/>
        <v>89400</v>
      </c>
      <c r="H57" s="790" t="s">
        <v>151</v>
      </c>
      <c r="I57" s="794" t="s">
        <v>18</v>
      </c>
      <c r="J57" s="791" t="s">
        <v>657</v>
      </c>
      <c r="K57" s="779" t="s">
        <v>179</v>
      </c>
      <c r="L57" s="794" t="s">
        <v>44</v>
      </c>
      <c r="M57" s="794"/>
      <c r="N57" s="801"/>
    </row>
    <row r="58" spans="1:14" ht="15.75" customHeight="1" x14ac:dyDescent="0.35">
      <c r="A58" s="132">
        <v>45554</v>
      </c>
      <c r="B58" s="133" t="s">
        <v>111</v>
      </c>
      <c r="C58" s="284" t="s">
        <v>112</v>
      </c>
      <c r="D58" s="134" t="s">
        <v>119</v>
      </c>
      <c r="E58" s="137">
        <v>15000</v>
      </c>
      <c r="F58" s="785"/>
      <c r="G58" s="118">
        <f t="shared" si="0"/>
        <v>74400</v>
      </c>
      <c r="H58" s="623" t="s">
        <v>151</v>
      </c>
      <c r="I58" s="120" t="s">
        <v>18</v>
      </c>
      <c r="J58" s="293" t="s">
        <v>657</v>
      </c>
      <c r="K58" s="779" t="s">
        <v>179</v>
      </c>
      <c r="L58" s="120" t="s">
        <v>44</v>
      </c>
      <c r="M58" s="120"/>
      <c r="N58" s="79" t="s">
        <v>221</v>
      </c>
    </row>
    <row r="59" spans="1:14" ht="15.75" customHeight="1" x14ac:dyDescent="0.35">
      <c r="A59" s="132">
        <v>45554</v>
      </c>
      <c r="B59" s="133" t="s">
        <v>111</v>
      </c>
      <c r="C59" s="284" t="s">
        <v>112</v>
      </c>
      <c r="D59" s="134" t="s">
        <v>119</v>
      </c>
      <c r="E59" s="137">
        <v>10000</v>
      </c>
      <c r="F59" s="785"/>
      <c r="G59" s="118">
        <f t="shared" si="0"/>
        <v>64400</v>
      </c>
      <c r="H59" s="623" t="s">
        <v>151</v>
      </c>
      <c r="I59" s="120" t="s">
        <v>18</v>
      </c>
      <c r="J59" s="293" t="s">
        <v>657</v>
      </c>
      <c r="K59" s="779" t="s">
        <v>179</v>
      </c>
      <c r="L59" s="120" t="s">
        <v>44</v>
      </c>
      <c r="M59" s="120"/>
      <c r="N59" s="79" t="s">
        <v>658</v>
      </c>
    </row>
    <row r="60" spans="1:14" ht="15.75" customHeight="1" x14ac:dyDescent="0.35">
      <c r="A60" s="132">
        <v>45554</v>
      </c>
      <c r="B60" s="133" t="s">
        <v>111</v>
      </c>
      <c r="C60" s="284" t="s">
        <v>112</v>
      </c>
      <c r="D60" s="134" t="s">
        <v>119</v>
      </c>
      <c r="E60" s="137">
        <v>10000</v>
      </c>
      <c r="F60" s="785"/>
      <c r="G60" s="118">
        <f t="shared" si="0"/>
        <v>54400</v>
      </c>
      <c r="H60" s="623" t="s">
        <v>151</v>
      </c>
      <c r="I60" s="120" t="s">
        <v>18</v>
      </c>
      <c r="J60" s="293" t="s">
        <v>657</v>
      </c>
      <c r="K60" s="779" t="s">
        <v>179</v>
      </c>
      <c r="L60" s="120" t="s">
        <v>44</v>
      </c>
      <c r="M60" s="120"/>
      <c r="N60" s="79" t="s">
        <v>659</v>
      </c>
    </row>
    <row r="61" spans="1:14" ht="15.75" customHeight="1" x14ac:dyDescent="0.35">
      <c r="A61" s="786">
        <v>45555</v>
      </c>
      <c r="B61" s="787" t="s">
        <v>109</v>
      </c>
      <c r="C61" s="787" t="s">
        <v>47</v>
      </c>
      <c r="D61" s="788" t="s">
        <v>119</v>
      </c>
      <c r="E61" s="832"/>
      <c r="F61" s="819">
        <v>180000</v>
      </c>
      <c r="G61" s="806">
        <f t="shared" si="0"/>
        <v>234400</v>
      </c>
      <c r="H61" s="790" t="s">
        <v>151</v>
      </c>
      <c r="I61" s="794" t="s">
        <v>18</v>
      </c>
      <c r="J61" s="791" t="s">
        <v>661</v>
      </c>
      <c r="K61" s="779" t="s">
        <v>179</v>
      </c>
      <c r="L61" s="794" t="s">
        <v>44</v>
      </c>
      <c r="M61" s="794"/>
      <c r="N61" s="801"/>
    </row>
    <row r="62" spans="1:14" ht="15.75" customHeight="1" x14ac:dyDescent="0.35">
      <c r="A62" s="132">
        <v>45555</v>
      </c>
      <c r="B62" s="133" t="s">
        <v>111</v>
      </c>
      <c r="C62" s="284" t="s">
        <v>112</v>
      </c>
      <c r="D62" s="134" t="s">
        <v>119</v>
      </c>
      <c r="E62" s="137">
        <v>10000</v>
      </c>
      <c r="F62" s="905"/>
      <c r="G62" s="118">
        <f t="shared" si="0"/>
        <v>224400</v>
      </c>
      <c r="H62" s="906" t="s">
        <v>151</v>
      </c>
      <c r="I62" s="120" t="s">
        <v>18</v>
      </c>
      <c r="J62" s="293" t="s">
        <v>661</v>
      </c>
      <c r="K62" s="779" t="s">
        <v>179</v>
      </c>
      <c r="L62" s="120" t="s">
        <v>44</v>
      </c>
      <c r="M62" s="903"/>
      <c r="N62" s="904" t="s">
        <v>662</v>
      </c>
    </row>
    <row r="63" spans="1:14" ht="15.75" customHeight="1" x14ac:dyDescent="0.35">
      <c r="A63" s="132">
        <v>45555</v>
      </c>
      <c r="B63" s="133" t="s">
        <v>655</v>
      </c>
      <c r="C63" s="284" t="s">
        <v>112</v>
      </c>
      <c r="D63" s="835" t="s">
        <v>119</v>
      </c>
      <c r="E63" s="137">
        <v>25000</v>
      </c>
      <c r="F63" s="905"/>
      <c r="G63" s="118">
        <f t="shared" si="0"/>
        <v>199400</v>
      </c>
      <c r="H63" s="906" t="s">
        <v>151</v>
      </c>
      <c r="I63" s="120" t="s">
        <v>18</v>
      </c>
      <c r="J63" s="293" t="s">
        <v>661</v>
      </c>
      <c r="K63" s="779" t="s">
        <v>179</v>
      </c>
      <c r="L63" s="120" t="s">
        <v>44</v>
      </c>
      <c r="M63" s="903"/>
      <c r="N63" s="904" t="s">
        <v>663</v>
      </c>
    </row>
    <row r="64" spans="1:14" ht="15.75" customHeight="1" x14ac:dyDescent="0.35">
      <c r="A64" s="132">
        <v>45555</v>
      </c>
      <c r="B64" s="133" t="s">
        <v>111</v>
      </c>
      <c r="C64" s="133" t="s">
        <v>112</v>
      </c>
      <c r="D64" s="835" t="s">
        <v>119</v>
      </c>
      <c r="E64" s="137">
        <v>5000</v>
      </c>
      <c r="F64" s="905"/>
      <c r="G64" s="118">
        <f t="shared" si="0"/>
        <v>194400</v>
      </c>
      <c r="H64" s="906" t="s">
        <v>151</v>
      </c>
      <c r="I64" s="120" t="s">
        <v>18</v>
      </c>
      <c r="J64" s="293" t="s">
        <v>661</v>
      </c>
      <c r="K64" s="779" t="s">
        <v>179</v>
      </c>
      <c r="L64" s="120" t="s">
        <v>44</v>
      </c>
      <c r="M64" s="903"/>
      <c r="N64" s="904" t="s">
        <v>664</v>
      </c>
    </row>
    <row r="65" spans="1:14" ht="15.75" customHeight="1" x14ac:dyDescent="0.35">
      <c r="A65" s="132">
        <v>45555</v>
      </c>
      <c r="B65" s="133" t="s">
        <v>111</v>
      </c>
      <c r="C65" s="133" t="s">
        <v>112</v>
      </c>
      <c r="D65" s="835" t="s">
        <v>119</v>
      </c>
      <c r="E65" s="137">
        <v>30000</v>
      </c>
      <c r="F65" s="905"/>
      <c r="G65" s="118">
        <f t="shared" si="0"/>
        <v>164400</v>
      </c>
      <c r="H65" s="906" t="s">
        <v>151</v>
      </c>
      <c r="I65" s="120" t="s">
        <v>18</v>
      </c>
      <c r="J65" s="293" t="s">
        <v>661</v>
      </c>
      <c r="K65" s="779" t="s">
        <v>179</v>
      </c>
      <c r="L65" s="120" t="s">
        <v>44</v>
      </c>
      <c r="M65" s="903"/>
      <c r="N65" s="904" t="s">
        <v>665</v>
      </c>
    </row>
    <row r="66" spans="1:14" ht="15.75" customHeight="1" x14ac:dyDescent="0.35">
      <c r="A66" s="132">
        <v>45555</v>
      </c>
      <c r="B66" s="133" t="s">
        <v>111</v>
      </c>
      <c r="C66" s="133" t="s">
        <v>112</v>
      </c>
      <c r="D66" s="835" t="s">
        <v>119</v>
      </c>
      <c r="E66" s="137">
        <v>10000</v>
      </c>
      <c r="F66" s="905"/>
      <c r="G66" s="118">
        <f t="shared" si="0"/>
        <v>154400</v>
      </c>
      <c r="H66" s="906" t="s">
        <v>151</v>
      </c>
      <c r="I66" s="120" t="s">
        <v>18</v>
      </c>
      <c r="J66" s="293" t="s">
        <v>661</v>
      </c>
      <c r="K66" s="779" t="s">
        <v>179</v>
      </c>
      <c r="L66" s="120" t="s">
        <v>44</v>
      </c>
      <c r="M66" s="903"/>
      <c r="N66" s="904" t="s">
        <v>666</v>
      </c>
    </row>
    <row r="67" spans="1:14" ht="15.75" customHeight="1" x14ac:dyDescent="0.35">
      <c r="A67" s="132">
        <v>45555</v>
      </c>
      <c r="B67" s="133" t="s">
        <v>111</v>
      </c>
      <c r="C67" s="133" t="s">
        <v>112</v>
      </c>
      <c r="D67" s="835" t="s">
        <v>119</v>
      </c>
      <c r="E67" s="137">
        <v>10000</v>
      </c>
      <c r="F67" s="905"/>
      <c r="G67" s="118">
        <f t="shared" si="0"/>
        <v>144400</v>
      </c>
      <c r="H67" s="906" t="s">
        <v>151</v>
      </c>
      <c r="I67" s="120" t="s">
        <v>18</v>
      </c>
      <c r="J67" s="293" t="s">
        <v>661</v>
      </c>
      <c r="K67" s="779" t="s">
        <v>179</v>
      </c>
      <c r="L67" s="120" t="s">
        <v>44</v>
      </c>
      <c r="M67" s="903"/>
      <c r="N67" s="904" t="s">
        <v>667</v>
      </c>
    </row>
    <row r="68" spans="1:14" ht="15.75" customHeight="1" x14ac:dyDescent="0.35">
      <c r="A68" s="132">
        <v>45555</v>
      </c>
      <c r="B68" s="133" t="s">
        <v>111</v>
      </c>
      <c r="C68" s="133" t="s">
        <v>112</v>
      </c>
      <c r="D68" s="835" t="s">
        <v>119</v>
      </c>
      <c r="E68" s="137">
        <v>30000</v>
      </c>
      <c r="F68" s="905"/>
      <c r="G68" s="118">
        <f t="shared" si="0"/>
        <v>114400</v>
      </c>
      <c r="H68" s="906" t="s">
        <v>151</v>
      </c>
      <c r="I68" s="120" t="s">
        <v>18</v>
      </c>
      <c r="J68" s="293" t="s">
        <v>661</v>
      </c>
      <c r="K68" s="779" t="s">
        <v>179</v>
      </c>
      <c r="L68" s="120" t="s">
        <v>44</v>
      </c>
      <c r="M68" s="903"/>
      <c r="N68" s="904" t="s">
        <v>668</v>
      </c>
    </row>
    <row r="69" spans="1:14" ht="15.75" customHeight="1" x14ac:dyDescent="0.35">
      <c r="A69" s="132">
        <v>45555</v>
      </c>
      <c r="B69" s="133" t="s">
        <v>124</v>
      </c>
      <c r="C69" s="133" t="s">
        <v>124</v>
      </c>
      <c r="D69" s="835" t="s">
        <v>119</v>
      </c>
      <c r="E69" s="137">
        <v>10000</v>
      </c>
      <c r="F69" s="905"/>
      <c r="G69" s="118">
        <f t="shared" si="0"/>
        <v>104400</v>
      </c>
      <c r="H69" s="906" t="s">
        <v>151</v>
      </c>
      <c r="I69" s="120" t="s">
        <v>18</v>
      </c>
      <c r="J69" s="293" t="s">
        <v>661</v>
      </c>
      <c r="K69" s="779" t="s">
        <v>179</v>
      </c>
      <c r="L69" s="120" t="s">
        <v>44</v>
      </c>
      <c r="M69" s="903"/>
      <c r="N69" s="904"/>
    </row>
    <row r="70" spans="1:14" ht="15.75" customHeight="1" x14ac:dyDescent="0.35">
      <c r="A70" s="132">
        <v>45555</v>
      </c>
      <c r="B70" s="133" t="s">
        <v>124</v>
      </c>
      <c r="C70" s="133" t="s">
        <v>124</v>
      </c>
      <c r="D70" s="835" t="s">
        <v>119</v>
      </c>
      <c r="E70" s="137">
        <v>10000</v>
      </c>
      <c r="F70" s="905"/>
      <c r="G70" s="118">
        <f t="shared" si="0"/>
        <v>94400</v>
      </c>
      <c r="H70" s="906" t="s">
        <v>151</v>
      </c>
      <c r="I70" s="120" t="s">
        <v>18</v>
      </c>
      <c r="J70" s="293" t="s">
        <v>661</v>
      </c>
      <c r="K70" s="779" t="s">
        <v>179</v>
      </c>
      <c r="L70" s="120" t="s">
        <v>44</v>
      </c>
      <c r="M70" s="903"/>
      <c r="N70" s="904"/>
    </row>
    <row r="71" spans="1:14" ht="28" customHeight="1" x14ac:dyDescent="0.35">
      <c r="A71" s="132">
        <v>45555</v>
      </c>
      <c r="B71" s="133" t="s">
        <v>656</v>
      </c>
      <c r="C71" s="133" t="s">
        <v>112</v>
      </c>
      <c r="D71" s="835" t="s">
        <v>119</v>
      </c>
      <c r="E71" s="137">
        <v>25000</v>
      </c>
      <c r="F71" s="905"/>
      <c r="G71" s="118">
        <f t="shared" si="0"/>
        <v>69400</v>
      </c>
      <c r="H71" s="906" t="s">
        <v>151</v>
      </c>
      <c r="I71" s="120" t="s">
        <v>18</v>
      </c>
      <c r="J71" s="293" t="s">
        <v>661</v>
      </c>
      <c r="K71" s="779" t="s">
        <v>179</v>
      </c>
      <c r="L71" s="120" t="s">
        <v>44</v>
      </c>
      <c r="M71" s="903"/>
      <c r="N71" s="904" t="s">
        <v>669</v>
      </c>
    </row>
    <row r="72" spans="1:14" ht="15.75" customHeight="1" x14ac:dyDescent="0.35">
      <c r="A72" s="132">
        <v>45555</v>
      </c>
      <c r="B72" s="133" t="s">
        <v>111</v>
      </c>
      <c r="C72" s="133" t="s">
        <v>112</v>
      </c>
      <c r="D72" s="835" t="s">
        <v>119</v>
      </c>
      <c r="E72" s="137">
        <v>10000</v>
      </c>
      <c r="F72" s="905"/>
      <c r="G72" s="118">
        <f t="shared" si="0"/>
        <v>59400</v>
      </c>
      <c r="H72" s="906" t="s">
        <v>151</v>
      </c>
      <c r="I72" s="903" t="s">
        <v>18</v>
      </c>
      <c r="J72" s="293" t="s">
        <v>661</v>
      </c>
      <c r="K72" s="779" t="s">
        <v>179</v>
      </c>
      <c r="L72" s="120" t="s">
        <v>44</v>
      </c>
      <c r="M72" s="903"/>
      <c r="N72" s="904" t="s">
        <v>670</v>
      </c>
    </row>
    <row r="73" spans="1:14" ht="15.75" customHeight="1" x14ac:dyDescent="0.35">
      <c r="A73" s="786">
        <v>45561</v>
      </c>
      <c r="B73" s="787" t="s">
        <v>109</v>
      </c>
      <c r="C73" s="787" t="s">
        <v>47</v>
      </c>
      <c r="D73" s="788" t="s">
        <v>119</v>
      </c>
      <c r="E73" s="855"/>
      <c r="F73" s="855">
        <v>34000</v>
      </c>
      <c r="G73" s="789">
        <f t="shared" si="0"/>
        <v>93400</v>
      </c>
      <c r="H73" s="791" t="s">
        <v>151</v>
      </c>
      <c r="I73" s="791" t="s">
        <v>18</v>
      </c>
      <c r="J73" s="791" t="s">
        <v>694</v>
      </c>
      <c r="K73" s="779" t="s">
        <v>179</v>
      </c>
      <c r="L73" s="791" t="s">
        <v>44</v>
      </c>
      <c r="M73" s="791"/>
      <c r="N73" s="791"/>
    </row>
    <row r="74" spans="1:14" ht="15.75" customHeight="1" x14ac:dyDescent="0.35">
      <c r="A74" s="132">
        <v>45561</v>
      </c>
      <c r="B74" s="284" t="s">
        <v>111</v>
      </c>
      <c r="C74" s="284" t="s">
        <v>112</v>
      </c>
      <c r="D74" s="418" t="s">
        <v>119</v>
      </c>
      <c r="E74" s="137">
        <v>10000</v>
      </c>
      <c r="F74" s="124"/>
      <c r="G74" s="118">
        <f t="shared" si="0"/>
        <v>83400</v>
      </c>
      <c r="H74" s="244" t="s">
        <v>151</v>
      </c>
      <c r="I74" s="120" t="s">
        <v>18</v>
      </c>
      <c r="J74" s="293" t="s">
        <v>694</v>
      </c>
      <c r="K74" s="779" t="s">
        <v>179</v>
      </c>
      <c r="L74" s="120" t="s">
        <v>44</v>
      </c>
      <c r="M74" s="120"/>
      <c r="N74" s="79" t="s">
        <v>516</v>
      </c>
    </row>
    <row r="75" spans="1:14" ht="28.5" customHeight="1" x14ac:dyDescent="0.35">
      <c r="A75" s="132">
        <v>45561</v>
      </c>
      <c r="B75" s="284" t="s">
        <v>111</v>
      </c>
      <c r="C75" s="284" t="s">
        <v>112</v>
      </c>
      <c r="D75" s="418" t="s">
        <v>119</v>
      </c>
      <c r="E75" s="137">
        <v>5000</v>
      </c>
      <c r="F75" s="124"/>
      <c r="G75" s="118">
        <f t="shared" si="0"/>
        <v>78400</v>
      </c>
      <c r="H75" s="244" t="s">
        <v>151</v>
      </c>
      <c r="I75" s="120" t="s">
        <v>18</v>
      </c>
      <c r="J75" s="293" t="s">
        <v>694</v>
      </c>
      <c r="K75" s="779" t="s">
        <v>179</v>
      </c>
      <c r="L75" s="120" t="s">
        <v>44</v>
      </c>
      <c r="M75" s="120"/>
      <c r="N75" s="79" t="s">
        <v>517</v>
      </c>
    </row>
    <row r="76" spans="1:14" x14ac:dyDescent="0.35">
      <c r="A76" s="132">
        <v>45561</v>
      </c>
      <c r="B76" s="284" t="s">
        <v>111</v>
      </c>
      <c r="C76" s="284" t="s">
        <v>112</v>
      </c>
      <c r="D76" s="418" t="s">
        <v>119</v>
      </c>
      <c r="E76" s="137">
        <v>8000</v>
      </c>
      <c r="F76" s="124"/>
      <c r="G76" s="118">
        <f t="shared" si="0"/>
        <v>70400</v>
      </c>
      <c r="H76" s="244" t="s">
        <v>151</v>
      </c>
      <c r="I76" s="120" t="s">
        <v>18</v>
      </c>
      <c r="J76" s="293" t="s">
        <v>694</v>
      </c>
      <c r="K76" s="779" t="s">
        <v>179</v>
      </c>
      <c r="L76" s="120" t="s">
        <v>44</v>
      </c>
      <c r="M76" s="120"/>
      <c r="N76" s="79" t="s">
        <v>518</v>
      </c>
    </row>
    <row r="77" spans="1:14" ht="15.75" customHeight="1" x14ac:dyDescent="0.35">
      <c r="A77" s="132">
        <v>45561</v>
      </c>
      <c r="B77" s="284" t="s">
        <v>124</v>
      </c>
      <c r="C77" s="284" t="s">
        <v>124</v>
      </c>
      <c r="D77" s="418" t="s">
        <v>119</v>
      </c>
      <c r="E77" s="137">
        <v>7000</v>
      </c>
      <c r="F77" s="124"/>
      <c r="G77" s="118">
        <f t="shared" si="0"/>
        <v>63400</v>
      </c>
      <c r="H77" s="244" t="s">
        <v>151</v>
      </c>
      <c r="I77" s="120" t="s">
        <v>18</v>
      </c>
      <c r="J77" s="293" t="s">
        <v>694</v>
      </c>
      <c r="K77" s="779" t="s">
        <v>179</v>
      </c>
      <c r="L77" s="120" t="s">
        <v>44</v>
      </c>
      <c r="M77" s="120"/>
      <c r="N77" s="79"/>
    </row>
    <row r="78" spans="1:14" ht="15.75" customHeight="1" x14ac:dyDescent="0.35">
      <c r="A78" s="132">
        <v>45561</v>
      </c>
      <c r="B78" s="284" t="s">
        <v>124</v>
      </c>
      <c r="C78" s="284" t="s">
        <v>124</v>
      </c>
      <c r="D78" s="418" t="s">
        <v>119</v>
      </c>
      <c r="E78" s="137">
        <v>2000</v>
      </c>
      <c r="F78" s="124"/>
      <c r="G78" s="118">
        <f t="shared" si="0"/>
        <v>61400</v>
      </c>
      <c r="H78" s="244" t="s">
        <v>151</v>
      </c>
      <c r="I78" s="120" t="s">
        <v>18</v>
      </c>
      <c r="J78" s="293" t="s">
        <v>694</v>
      </c>
      <c r="K78" s="779" t="s">
        <v>179</v>
      </c>
      <c r="L78" s="120" t="s">
        <v>44</v>
      </c>
      <c r="M78" s="120"/>
      <c r="N78" s="79"/>
    </row>
    <row r="79" spans="1:14" ht="15.75" customHeight="1" x14ac:dyDescent="0.35">
      <c r="A79" s="786">
        <v>45562</v>
      </c>
      <c r="B79" s="787" t="s">
        <v>109</v>
      </c>
      <c r="C79" s="787" t="s">
        <v>47</v>
      </c>
      <c r="D79" s="788" t="s">
        <v>119</v>
      </c>
      <c r="E79" s="832"/>
      <c r="F79" s="819">
        <v>48000</v>
      </c>
      <c r="G79" s="789">
        <f t="shared" si="0"/>
        <v>109400</v>
      </c>
      <c r="H79" s="790" t="s">
        <v>151</v>
      </c>
      <c r="I79" s="794" t="s">
        <v>18</v>
      </c>
      <c r="J79" s="791" t="s">
        <v>696</v>
      </c>
      <c r="K79" s="779" t="s">
        <v>179</v>
      </c>
      <c r="L79" s="794" t="s">
        <v>44</v>
      </c>
      <c r="M79" s="794"/>
      <c r="N79" s="801"/>
    </row>
    <row r="80" spans="1:14" ht="15.75" customHeight="1" x14ac:dyDescent="0.35">
      <c r="A80" s="132">
        <v>45562</v>
      </c>
      <c r="B80" s="284" t="s">
        <v>111</v>
      </c>
      <c r="C80" s="284" t="s">
        <v>112</v>
      </c>
      <c r="D80" s="418" t="s">
        <v>119</v>
      </c>
      <c r="E80" s="137">
        <v>15000</v>
      </c>
      <c r="F80" s="124"/>
      <c r="G80" s="118">
        <f t="shared" si="0"/>
        <v>94400</v>
      </c>
      <c r="H80" s="244" t="s">
        <v>151</v>
      </c>
      <c r="I80" s="120" t="s">
        <v>18</v>
      </c>
      <c r="J80" s="293" t="s">
        <v>696</v>
      </c>
      <c r="K80" s="779" t="s">
        <v>179</v>
      </c>
      <c r="L80" s="120" t="s">
        <v>44</v>
      </c>
      <c r="M80" s="120"/>
      <c r="N80" s="79" t="s">
        <v>526</v>
      </c>
    </row>
    <row r="81" spans="1:14" ht="15.75" customHeight="1" x14ac:dyDescent="0.35">
      <c r="A81" s="132">
        <v>45562</v>
      </c>
      <c r="B81" s="284" t="s">
        <v>111</v>
      </c>
      <c r="C81" s="284" t="s">
        <v>112</v>
      </c>
      <c r="D81" s="418" t="s">
        <v>119</v>
      </c>
      <c r="E81" s="137">
        <v>15000</v>
      </c>
      <c r="F81" s="124"/>
      <c r="G81" s="118">
        <f t="shared" si="0"/>
        <v>79400</v>
      </c>
      <c r="H81" s="244" t="s">
        <v>151</v>
      </c>
      <c r="I81" s="120" t="s">
        <v>18</v>
      </c>
      <c r="J81" s="293" t="s">
        <v>696</v>
      </c>
      <c r="K81" s="779" t="s">
        <v>179</v>
      </c>
      <c r="L81" s="120" t="s">
        <v>44</v>
      </c>
      <c r="M81" s="120"/>
      <c r="N81" s="79" t="s">
        <v>527</v>
      </c>
    </row>
    <row r="82" spans="1:14" ht="24.65" customHeight="1" x14ac:dyDescent="0.35">
      <c r="A82" s="132">
        <v>45562</v>
      </c>
      <c r="B82" s="284" t="s">
        <v>124</v>
      </c>
      <c r="C82" s="284" t="s">
        <v>124</v>
      </c>
      <c r="D82" s="418" t="s">
        <v>119</v>
      </c>
      <c r="E82" s="137">
        <v>10000</v>
      </c>
      <c r="F82" s="124"/>
      <c r="G82" s="118">
        <f t="shared" si="0"/>
        <v>69400</v>
      </c>
      <c r="H82" s="244" t="s">
        <v>151</v>
      </c>
      <c r="I82" s="120" t="s">
        <v>18</v>
      </c>
      <c r="J82" s="293" t="s">
        <v>696</v>
      </c>
      <c r="K82" s="779" t="s">
        <v>179</v>
      </c>
      <c r="L82" s="120" t="s">
        <v>44</v>
      </c>
      <c r="M82" s="120"/>
      <c r="N82" s="79"/>
    </row>
    <row r="83" spans="1:14" ht="15.75" customHeight="1" x14ac:dyDescent="0.35">
      <c r="A83" s="132">
        <v>45562</v>
      </c>
      <c r="B83" s="284" t="s">
        <v>124</v>
      </c>
      <c r="C83" s="284" t="s">
        <v>124</v>
      </c>
      <c r="D83" s="418" t="s">
        <v>119</v>
      </c>
      <c r="E83" s="137">
        <v>10000</v>
      </c>
      <c r="F83" s="124"/>
      <c r="G83" s="118">
        <f t="shared" si="0"/>
        <v>59400</v>
      </c>
      <c r="H83" s="244" t="s">
        <v>151</v>
      </c>
      <c r="I83" s="120" t="s">
        <v>18</v>
      </c>
      <c r="J83" s="293" t="s">
        <v>696</v>
      </c>
      <c r="K83" s="779" t="s">
        <v>179</v>
      </c>
      <c r="L83" s="120" t="s">
        <v>44</v>
      </c>
      <c r="M83" s="120"/>
      <c r="N83" s="79"/>
    </row>
    <row r="84" spans="1:14" ht="15.75" customHeight="1" x14ac:dyDescent="0.35">
      <c r="A84" s="786">
        <v>45565</v>
      </c>
      <c r="B84" s="787" t="s">
        <v>109</v>
      </c>
      <c r="C84" s="787" t="s">
        <v>47</v>
      </c>
      <c r="D84" s="788" t="s">
        <v>119</v>
      </c>
      <c r="E84" s="832"/>
      <c r="F84" s="819">
        <v>50000</v>
      </c>
      <c r="G84" s="789">
        <f t="shared" si="0"/>
        <v>109400</v>
      </c>
      <c r="H84" s="790" t="s">
        <v>151</v>
      </c>
      <c r="I84" s="794" t="s">
        <v>18</v>
      </c>
      <c r="J84" s="791" t="s">
        <v>515</v>
      </c>
      <c r="K84" s="779" t="s">
        <v>179</v>
      </c>
      <c r="L84" s="794" t="s">
        <v>44</v>
      </c>
      <c r="M84" s="794"/>
      <c r="N84" s="801"/>
    </row>
    <row r="85" spans="1:14" ht="15.75" customHeight="1" x14ac:dyDescent="0.35">
      <c r="A85" s="132">
        <v>45565</v>
      </c>
      <c r="B85" s="284" t="s">
        <v>111</v>
      </c>
      <c r="C85" s="284" t="s">
        <v>112</v>
      </c>
      <c r="D85" s="418" t="s">
        <v>119</v>
      </c>
      <c r="E85" s="137">
        <v>5000</v>
      </c>
      <c r="F85" s="124"/>
      <c r="G85" s="118">
        <f t="shared" ref="G85:G88" si="4">G84-E85+F85</f>
        <v>104400</v>
      </c>
      <c r="H85" s="244" t="s">
        <v>151</v>
      </c>
      <c r="I85" s="120" t="s">
        <v>18</v>
      </c>
      <c r="J85" s="293" t="s">
        <v>515</v>
      </c>
      <c r="K85" s="779" t="s">
        <v>179</v>
      </c>
      <c r="L85" s="120" t="s">
        <v>44</v>
      </c>
      <c r="M85" s="120"/>
      <c r="N85" s="79" t="s">
        <v>539</v>
      </c>
    </row>
    <row r="86" spans="1:14" ht="15.75" customHeight="1" x14ac:dyDescent="0.35">
      <c r="A86" s="132">
        <v>45565</v>
      </c>
      <c r="B86" s="284" t="s">
        <v>111</v>
      </c>
      <c r="C86" s="284" t="s">
        <v>112</v>
      </c>
      <c r="D86" s="418" t="s">
        <v>119</v>
      </c>
      <c r="E86" s="137">
        <v>5000</v>
      </c>
      <c r="F86" s="124"/>
      <c r="G86" s="118">
        <f t="shared" si="4"/>
        <v>99400</v>
      </c>
      <c r="H86" s="244" t="s">
        <v>151</v>
      </c>
      <c r="I86" s="120" t="s">
        <v>18</v>
      </c>
      <c r="J86" s="293" t="s">
        <v>515</v>
      </c>
      <c r="K86" s="779" t="s">
        <v>179</v>
      </c>
      <c r="L86" s="120" t="s">
        <v>44</v>
      </c>
      <c r="M86" s="120"/>
      <c r="N86" s="79" t="s">
        <v>540</v>
      </c>
    </row>
    <row r="87" spans="1:14" ht="15.75" customHeight="1" x14ac:dyDescent="0.35">
      <c r="A87" s="132">
        <v>45565</v>
      </c>
      <c r="B87" s="133" t="s">
        <v>124</v>
      </c>
      <c r="C87" s="133" t="s">
        <v>124</v>
      </c>
      <c r="D87" s="418" t="s">
        <v>119</v>
      </c>
      <c r="E87" s="137">
        <v>12000</v>
      </c>
      <c r="F87" s="124"/>
      <c r="G87" s="118">
        <f t="shared" si="4"/>
        <v>87400</v>
      </c>
      <c r="H87" s="244" t="s">
        <v>151</v>
      </c>
      <c r="I87" s="120" t="s">
        <v>18</v>
      </c>
      <c r="J87" s="685" t="s">
        <v>702</v>
      </c>
      <c r="K87" s="779" t="s">
        <v>179</v>
      </c>
      <c r="L87" s="120" t="s">
        <v>44</v>
      </c>
      <c r="M87" s="120"/>
      <c r="N87" s="79"/>
    </row>
    <row r="88" spans="1:14" ht="15" customHeight="1" thickBot="1" x14ac:dyDescent="0.4">
      <c r="A88" s="132">
        <v>45565</v>
      </c>
      <c r="B88" s="133" t="s">
        <v>124</v>
      </c>
      <c r="C88" s="133" t="s">
        <v>124</v>
      </c>
      <c r="D88" s="418" t="s">
        <v>119</v>
      </c>
      <c r="E88" s="137">
        <v>5000</v>
      </c>
      <c r="F88" s="124"/>
      <c r="G88" s="118">
        <f t="shared" si="4"/>
        <v>82400</v>
      </c>
      <c r="H88" s="244" t="s">
        <v>151</v>
      </c>
      <c r="I88" s="120" t="s">
        <v>18</v>
      </c>
      <c r="J88" s="685" t="s">
        <v>703</v>
      </c>
      <c r="K88" s="779" t="s">
        <v>179</v>
      </c>
      <c r="L88" s="120" t="s">
        <v>44</v>
      </c>
      <c r="M88" s="120"/>
      <c r="N88" s="79"/>
    </row>
    <row r="89" spans="1:14" ht="15" thickBot="1" x14ac:dyDescent="0.4">
      <c r="A89" s="420"/>
      <c r="B89" s="420"/>
      <c r="C89" s="420"/>
      <c r="D89" s="432"/>
      <c r="E89" s="433">
        <f>SUM(E4:E88)</f>
        <v>2631000</v>
      </c>
      <c r="F89" s="434">
        <f>SUM(F4:F88)+G4</f>
        <v>2713400</v>
      </c>
      <c r="G89" s="435">
        <f>F89-E89</f>
        <v>82400</v>
      </c>
      <c r="H89" s="623"/>
      <c r="I89" s="120"/>
      <c r="J89" s="420"/>
      <c r="K89" s="420"/>
      <c r="L89" s="120"/>
      <c r="M89" s="420"/>
      <c r="N89" s="113"/>
    </row>
  </sheetData>
  <autoFilter ref="A1:N88" xr:uid="{00000000-0009-0000-0000-00001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honeticPr fontId="74" type="noConversion"/>
  <pageMargins left="0.7" right="0.7" top="0.75" bottom="0.75" header="0.3" footer="0.3"/>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82"/>
  <sheetViews>
    <sheetView topLeftCell="A20" zoomScale="85" zoomScaleNormal="85" workbookViewId="0">
      <selection activeCell="A37" sqref="A37"/>
    </sheetView>
  </sheetViews>
  <sheetFormatPr defaultColWidth="10.90625" defaultRowHeight="14.5" x14ac:dyDescent="0.35"/>
  <cols>
    <col min="1" max="1" width="13.1796875" style="15" bestFit="1" customWidth="1"/>
    <col min="2" max="2" width="35.6328125" style="15" bestFit="1" customWidth="1"/>
    <col min="3" max="3" width="18" style="15" customWidth="1"/>
    <col min="4" max="4" width="14.6328125" style="15" customWidth="1"/>
    <col min="5" max="5" width="14.6328125" style="15" bestFit="1" customWidth="1"/>
    <col min="6" max="6" width="13.6328125" style="15" customWidth="1"/>
    <col min="7" max="9" width="18.6328125" style="15" customWidth="1"/>
    <col min="10" max="10" width="21.54296875" style="15" customWidth="1"/>
    <col min="11" max="11" width="14.6328125" style="15" customWidth="1"/>
    <col min="12" max="12" width="14.453125" style="15" customWidth="1"/>
    <col min="13" max="13" width="10.90625" style="15"/>
    <col min="14" max="14" width="29.90625" style="49" customWidth="1"/>
    <col min="15" max="15" width="41.08984375" style="15" customWidth="1"/>
    <col min="16" max="16384" width="10.90625" style="15"/>
  </cols>
  <sheetData>
    <row r="1" spans="1:16" s="62" customFormat="1" ht="31" x14ac:dyDescent="0.35">
      <c r="A1" s="973" t="s">
        <v>43</v>
      </c>
      <c r="B1" s="973"/>
      <c r="C1" s="973"/>
      <c r="D1" s="973"/>
      <c r="E1" s="973"/>
      <c r="F1" s="973"/>
      <c r="G1" s="973"/>
      <c r="H1" s="973"/>
      <c r="I1" s="973"/>
      <c r="J1" s="973"/>
      <c r="K1" s="973"/>
      <c r="L1" s="973"/>
      <c r="M1" s="973"/>
      <c r="N1" s="973"/>
    </row>
    <row r="2" spans="1:16" s="62" customFormat="1" ht="18.5" x14ac:dyDescent="0.35">
      <c r="A2" s="974" t="s">
        <v>59</v>
      </c>
      <c r="B2" s="974"/>
      <c r="C2" s="974"/>
      <c r="D2" s="974"/>
      <c r="E2" s="974"/>
      <c r="F2" s="974"/>
      <c r="G2" s="974"/>
      <c r="H2" s="974"/>
      <c r="I2" s="974"/>
      <c r="J2" s="974"/>
      <c r="K2" s="974"/>
      <c r="L2" s="974"/>
      <c r="M2" s="974"/>
      <c r="N2" s="974"/>
    </row>
    <row r="3" spans="1:16" s="62" customFormat="1" ht="43.5" x14ac:dyDescent="0.35">
      <c r="A3" s="285" t="s">
        <v>0</v>
      </c>
      <c r="B3" s="286" t="s">
        <v>5</v>
      </c>
      <c r="C3" s="286" t="s">
        <v>10</v>
      </c>
      <c r="D3" s="287" t="s">
        <v>8</v>
      </c>
      <c r="E3" s="287" t="s">
        <v>13</v>
      </c>
      <c r="F3" s="288" t="s">
        <v>34</v>
      </c>
      <c r="G3" s="287" t="s">
        <v>40</v>
      </c>
      <c r="H3" s="287" t="s">
        <v>2</v>
      </c>
      <c r="I3" s="287" t="s">
        <v>3</v>
      </c>
      <c r="J3" s="286" t="s">
        <v>9</v>
      </c>
      <c r="K3" s="286" t="s">
        <v>1</v>
      </c>
      <c r="L3" s="286" t="s">
        <v>4</v>
      </c>
      <c r="M3" s="286" t="s">
        <v>12</v>
      </c>
      <c r="N3" s="288" t="s">
        <v>11</v>
      </c>
    </row>
    <row r="4" spans="1:16" s="62" customFormat="1" x14ac:dyDescent="0.35">
      <c r="A4" s="141">
        <v>45536</v>
      </c>
      <c r="B4" s="130" t="s">
        <v>200</v>
      </c>
      <c r="C4" s="130"/>
      <c r="D4" s="131"/>
      <c r="E4" s="283"/>
      <c r="F4" s="317"/>
      <c r="G4" s="377">
        <v>0</v>
      </c>
      <c r="H4" s="318"/>
      <c r="I4" s="318"/>
      <c r="J4" s="319"/>
      <c r="K4" s="320"/>
      <c r="L4" s="320"/>
      <c r="M4" s="320"/>
      <c r="N4" s="321"/>
    </row>
    <row r="5" spans="1:16" s="11" customFormat="1" ht="18.75" customHeight="1" x14ac:dyDescent="0.35">
      <c r="A5" s="688">
        <v>45538</v>
      </c>
      <c r="B5" s="689" t="s">
        <v>109</v>
      </c>
      <c r="C5" s="689" t="s">
        <v>47</v>
      </c>
      <c r="D5" s="690" t="s">
        <v>14</v>
      </c>
      <c r="E5" s="691"/>
      <c r="F5" s="692">
        <v>110000</v>
      </c>
      <c r="G5" s="693">
        <f>G4-E5+F5</f>
        <v>110000</v>
      </c>
      <c r="H5" s="694"/>
      <c r="I5" s="695" t="s">
        <v>18</v>
      </c>
      <c r="J5" s="696" t="s">
        <v>587</v>
      </c>
      <c r="K5" s="697" t="s">
        <v>164</v>
      </c>
      <c r="L5" s="697" t="s">
        <v>56</v>
      </c>
      <c r="M5" s="698"/>
      <c r="N5" s="699"/>
      <c r="O5" s="359"/>
    </row>
    <row r="6" spans="1:16" s="70" customFormat="1" x14ac:dyDescent="0.35">
      <c r="A6" s="132">
        <v>45538</v>
      </c>
      <c r="B6" s="79" t="s">
        <v>167</v>
      </c>
      <c r="C6" s="79" t="s">
        <v>113</v>
      </c>
      <c r="D6" s="139" t="s">
        <v>14</v>
      </c>
      <c r="E6" s="129">
        <v>40000</v>
      </c>
      <c r="F6" s="124"/>
      <c r="G6" s="124">
        <f t="shared" ref="G6:G36" si="0">G5-E6+F6</f>
        <v>70000</v>
      </c>
      <c r="H6" s="143" t="s">
        <v>41</v>
      </c>
      <c r="I6" s="380" t="s">
        <v>18</v>
      </c>
      <c r="J6" s="293" t="s">
        <v>586</v>
      </c>
      <c r="K6" s="625" t="s">
        <v>164</v>
      </c>
      <c r="L6" s="79" t="s">
        <v>56</v>
      </c>
      <c r="M6" s="419"/>
      <c r="N6" s="396"/>
      <c r="O6" s="409"/>
      <c r="P6" s="409"/>
    </row>
    <row r="7" spans="1:16" x14ac:dyDescent="0.35">
      <c r="A7" s="132">
        <v>45538</v>
      </c>
      <c r="B7" s="79" t="s">
        <v>201</v>
      </c>
      <c r="C7" s="79" t="s">
        <v>113</v>
      </c>
      <c r="D7" s="139" t="s">
        <v>203</v>
      </c>
      <c r="E7" s="137">
        <v>20000</v>
      </c>
      <c r="F7" s="124"/>
      <c r="G7" s="124">
        <f t="shared" si="0"/>
        <v>50000</v>
      </c>
      <c r="H7" s="143" t="s">
        <v>174</v>
      </c>
      <c r="I7" s="380" t="s">
        <v>18</v>
      </c>
      <c r="J7" s="293" t="s">
        <v>586</v>
      </c>
      <c r="K7" s="625" t="s">
        <v>164</v>
      </c>
      <c r="L7" s="120" t="s">
        <v>56</v>
      </c>
      <c r="M7" s="120"/>
      <c r="N7" s="79"/>
      <c r="O7" s="78"/>
      <c r="P7" s="78"/>
    </row>
    <row r="8" spans="1:16" x14ac:dyDescent="0.35">
      <c r="A8" s="132">
        <v>45538</v>
      </c>
      <c r="B8" s="79" t="s">
        <v>202</v>
      </c>
      <c r="C8" s="79" t="s">
        <v>113</v>
      </c>
      <c r="D8" s="139" t="s">
        <v>119</v>
      </c>
      <c r="E8" s="340">
        <v>25000</v>
      </c>
      <c r="F8" s="123"/>
      <c r="G8" s="124">
        <f t="shared" si="0"/>
        <v>25000</v>
      </c>
      <c r="H8" s="143" t="s">
        <v>125</v>
      </c>
      <c r="I8" s="380" t="s">
        <v>18</v>
      </c>
      <c r="J8" s="293" t="s">
        <v>586</v>
      </c>
      <c r="K8" s="625" t="s">
        <v>164</v>
      </c>
      <c r="L8" s="120" t="s">
        <v>56</v>
      </c>
      <c r="M8" s="120"/>
      <c r="N8" s="79"/>
      <c r="O8" s="78"/>
      <c r="P8" s="78"/>
    </row>
    <row r="9" spans="1:16" x14ac:dyDescent="0.35">
      <c r="A9" s="132">
        <v>45538</v>
      </c>
      <c r="B9" s="79" t="s">
        <v>168</v>
      </c>
      <c r="C9" s="79" t="s">
        <v>113</v>
      </c>
      <c r="D9" s="139" t="s">
        <v>119</v>
      </c>
      <c r="E9" s="129">
        <v>25000</v>
      </c>
      <c r="F9" s="124"/>
      <c r="G9" s="124">
        <f t="shared" si="0"/>
        <v>0</v>
      </c>
      <c r="H9" s="421" t="s">
        <v>151</v>
      </c>
      <c r="I9" s="380" t="s">
        <v>18</v>
      </c>
      <c r="J9" s="293" t="s">
        <v>586</v>
      </c>
      <c r="K9" s="625" t="s">
        <v>164</v>
      </c>
      <c r="L9" s="120" t="s">
        <v>56</v>
      </c>
      <c r="M9" s="120"/>
      <c r="N9" s="79"/>
      <c r="O9" s="78"/>
      <c r="P9" s="78"/>
    </row>
    <row r="10" spans="1:16" x14ac:dyDescent="0.35">
      <c r="A10" s="344">
        <v>45544</v>
      </c>
      <c r="B10" s="381" t="s">
        <v>109</v>
      </c>
      <c r="C10" s="381" t="s">
        <v>47</v>
      </c>
      <c r="D10" s="703" t="s">
        <v>119</v>
      </c>
      <c r="E10" s="382"/>
      <c r="F10" s="568">
        <v>120000</v>
      </c>
      <c r="G10" s="568">
        <f t="shared" si="0"/>
        <v>120000</v>
      </c>
      <c r="H10" s="700"/>
      <c r="I10" s="704" t="s">
        <v>18</v>
      </c>
      <c r="J10" s="700" t="s">
        <v>277</v>
      </c>
      <c r="K10" s="705" t="s">
        <v>164</v>
      </c>
      <c r="L10" s="349" t="s">
        <v>56</v>
      </c>
      <c r="M10" s="349"/>
      <c r="N10" s="381"/>
      <c r="O10" s="78"/>
      <c r="P10" s="78"/>
    </row>
    <row r="11" spans="1:16" x14ac:dyDescent="0.35">
      <c r="A11" s="132">
        <v>45544</v>
      </c>
      <c r="B11" s="79" t="s">
        <v>167</v>
      </c>
      <c r="C11" s="79" t="s">
        <v>113</v>
      </c>
      <c r="D11" s="139" t="s">
        <v>14</v>
      </c>
      <c r="E11" s="129">
        <v>50000</v>
      </c>
      <c r="F11" s="124"/>
      <c r="G11" s="124">
        <f t="shared" si="0"/>
        <v>70000</v>
      </c>
      <c r="H11" s="143" t="s">
        <v>41</v>
      </c>
      <c r="I11" s="380" t="s">
        <v>18</v>
      </c>
      <c r="J11" s="650" t="s">
        <v>590</v>
      </c>
      <c r="K11" s="625" t="s">
        <v>164</v>
      </c>
      <c r="L11" s="120" t="s">
        <v>56</v>
      </c>
      <c r="M11" s="120"/>
      <c r="N11" s="79"/>
      <c r="O11" s="78"/>
      <c r="P11" s="78"/>
    </row>
    <row r="12" spans="1:16" x14ac:dyDescent="0.35">
      <c r="A12" s="132">
        <v>45544</v>
      </c>
      <c r="B12" s="79" t="s">
        <v>201</v>
      </c>
      <c r="C12" s="79" t="s">
        <v>113</v>
      </c>
      <c r="D12" s="139" t="s">
        <v>203</v>
      </c>
      <c r="E12" s="137">
        <v>20000</v>
      </c>
      <c r="F12" s="124"/>
      <c r="G12" s="123">
        <f t="shared" si="0"/>
        <v>50000</v>
      </c>
      <c r="H12" s="143" t="s">
        <v>174</v>
      </c>
      <c r="I12" s="380" t="s">
        <v>18</v>
      </c>
      <c r="J12" s="650" t="s">
        <v>590</v>
      </c>
      <c r="K12" s="625" t="s">
        <v>164</v>
      </c>
      <c r="L12" s="120" t="s">
        <v>56</v>
      </c>
      <c r="M12" s="120"/>
      <c r="N12" s="79"/>
      <c r="O12" s="78"/>
      <c r="P12" s="78"/>
    </row>
    <row r="13" spans="1:16" x14ac:dyDescent="0.35">
      <c r="A13" s="132">
        <v>45544</v>
      </c>
      <c r="B13" s="79" t="s">
        <v>202</v>
      </c>
      <c r="C13" s="79" t="s">
        <v>113</v>
      </c>
      <c r="D13" s="139" t="s">
        <v>119</v>
      </c>
      <c r="E13" s="340">
        <v>25000</v>
      </c>
      <c r="F13" s="124"/>
      <c r="G13" s="123">
        <f t="shared" si="0"/>
        <v>25000</v>
      </c>
      <c r="H13" s="143" t="s">
        <v>125</v>
      </c>
      <c r="I13" s="380" t="s">
        <v>18</v>
      </c>
      <c r="J13" s="650" t="s">
        <v>590</v>
      </c>
      <c r="K13" s="625" t="s">
        <v>164</v>
      </c>
      <c r="L13" s="120" t="s">
        <v>56</v>
      </c>
      <c r="M13" s="120"/>
      <c r="N13" s="79"/>
      <c r="O13" s="78"/>
      <c r="P13" s="78"/>
    </row>
    <row r="14" spans="1:16" x14ac:dyDescent="0.35">
      <c r="A14" s="132">
        <v>45544</v>
      </c>
      <c r="B14" s="79" t="s">
        <v>168</v>
      </c>
      <c r="C14" s="79" t="s">
        <v>113</v>
      </c>
      <c r="D14" s="139" t="s">
        <v>119</v>
      </c>
      <c r="E14" s="129">
        <v>25000</v>
      </c>
      <c r="F14" s="124"/>
      <c r="G14" s="123">
        <f t="shared" si="0"/>
        <v>0</v>
      </c>
      <c r="H14" s="421" t="s">
        <v>151</v>
      </c>
      <c r="I14" s="380" t="s">
        <v>18</v>
      </c>
      <c r="J14" s="650" t="s">
        <v>590</v>
      </c>
      <c r="K14" s="625" t="s">
        <v>164</v>
      </c>
      <c r="L14" s="120" t="s">
        <v>56</v>
      </c>
      <c r="M14" s="120"/>
      <c r="N14" s="79"/>
      <c r="O14" s="78"/>
      <c r="P14" s="78"/>
    </row>
    <row r="15" spans="1:16" x14ac:dyDescent="0.35">
      <c r="A15" s="786">
        <v>45552</v>
      </c>
      <c r="B15" s="801" t="s">
        <v>109</v>
      </c>
      <c r="C15" s="801" t="s">
        <v>47</v>
      </c>
      <c r="D15" s="818" t="s">
        <v>14</v>
      </c>
      <c r="E15" s="819"/>
      <c r="F15" s="819">
        <v>140000</v>
      </c>
      <c r="G15" s="820">
        <f t="shared" si="0"/>
        <v>140000</v>
      </c>
      <c r="H15" s="821"/>
      <c r="I15" s="822" t="s">
        <v>18</v>
      </c>
      <c r="J15" s="823" t="s">
        <v>371</v>
      </c>
      <c r="K15" s="824" t="s">
        <v>164</v>
      </c>
      <c r="L15" s="794" t="s">
        <v>56</v>
      </c>
      <c r="M15" s="794"/>
      <c r="N15" s="801"/>
      <c r="O15" s="78"/>
      <c r="P15" s="78"/>
    </row>
    <row r="16" spans="1:16" x14ac:dyDescent="0.35">
      <c r="A16" s="132">
        <v>45552</v>
      </c>
      <c r="B16" s="79" t="s">
        <v>167</v>
      </c>
      <c r="C16" s="79" t="s">
        <v>113</v>
      </c>
      <c r="D16" s="139" t="s">
        <v>14</v>
      </c>
      <c r="E16" s="124">
        <v>50000</v>
      </c>
      <c r="F16" s="124"/>
      <c r="G16" s="123">
        <f t="shared" si="0"/>
        <v>90000</v>
      </c>
      <c r="H16" s="421" t="s">
        <v>41</v>
      </c>
      <c r="I16" s="380" t="s">
        <v>18</v>
      </c>
      <c r="J16" s="293" t="s">
        <v>640</v>
      </c>
      <c r="K16" s="625" t="s">
        <v>164</v>
      </c>
      <c r="L16" s="120" t="s">
        <v>56</v>
      </c>
      <c r="M16" s="120"/>
      <c r="N16" s="79"/>
      <c r="O16" s="78"/>
      <c r="P16" s="78"/>
    </row>
    <row r="17" spans="1:16" x14ac:dyDescent="0.35">
      <c r="A17" s="132">
        <v>45552</v>
      </c>
      <c r="B17" s="79" t="s">
        <v>201</v>
      </c>
      <c r="C17" s="79" t="s">
        <v>113</v>
      </c>
      <c r="D17" s="139" t="s">
        <v>203</v>
      </c>
      <c r="E17" s="124">
        <v>20000</v>
      </c>
      <c r="F17" s="124"/>
      <c r="G17" s="123">
        <f t="shared" si="0"/>
        <v>70000</v>
      </c>
      <c r="H17" s="421" t="s">
        <v>174</v>
      </c>
      <c r="I17" s="380" t="s">
        <v>18</v>
      </c>
      <c r="J17" s="293" t="s">
        <v>640</v>
      </c>
      <c r="K17" s="625" t="s">
        <v>164</v>
      </c>
      <c r="L17" s="120" t="s">
        <v>56</v>
      </c>
      <c r="M17" s="120"/>
      <c r="N17" s="79"/>
      <c r="O17" s="78"/>
      <c r="P17" s="78"/>
    </row>
    <row r="18" spans="1:16" x14ac:dyDescent="0.35">
      <c r="A18" s="132">
        <v>45552</v>
      </c>
      <c r="B18" s="79" t="s">
        <v>202</v>
      </c>
      <c r="C18" s="79" t="s">
        <v>113</v>
      </c>
      <c r="D18" s="139" t="s">
        <v>119</v>
      </c>
      <c r="E18" s="124">
        <v>25000</v>
      </c>
      <c r="F18" s="124"/>
      <c r="G18" s="123">
        <f t="shared" si="0"/>
        <v>45000</v>
      </c>
      <c r="H18" s="817" t="s">
        <v>125</v>
      </c>
      <c r="I18" s="380" t="s">
        <v>18</v>
      </c>
      <c r="J18" s="293" t="s">
        <v>640</v>
      </c>
      <c r="K18" s="625" t="s">
        <v>164</v>
      </c>
      <c r="L18" s="120" t="s">
        <v>56</v>
      </c>
      <c r="M18" s="120"/>
      <c r="N18" s="79"/>
      <c r="O18" s="78"/>
      <c r="P18" s="78"/>
    </row>
    <row r="19" spans="1:16" x14ac:dyDescent="0.35">
      <c r="A19" s="132">
        <v>45552</v>
      </c>
      <c r="B19" s="79" t="s">
        <v>168</v>
      </c>
      <c r="C19" s="79" t="s">
        <v>113</v>
      </c>
      <c r="D19" s="139" t="s">
        <v>119</v>
      </c>
      <c r="E19" s="124">
        <v>25000</v>
      </c>
      <c r="F19" s="124"/>
      <c r="G19" s="123">
        <f t="shared" si="0"/>
        <v>20000</v>
      </c>
      <c r="H19" s="421" t="s">
        <v>151</v>
      </c>
      <c r="I19" s="380" t="s">
        <v>18</v>
      </c>
      <c r="J19" s="293" t="s">
        <v>640</v>
      </c>
      <c r="K19" s="625" t="s">
        <v>164</v>
      </c>
      <c r="L19" s="120" t="s">
        <v>56</v>
      </c>
      <c r="M19" s="120"/>
      <c r="N19" s="79"/>
      <c r="O19" s="78"/>
      <c r="P19" s="78"/>
    </row>
    <row r="20" spans="1:16" x14ac:dyDescent="0.35">
      <c r="A20" s="132">
        <v>45555</v>
      </c>
      <c r="B20" s="79" t="s">
        <v>366</v>
      </c>
      <c r="C20" s="79" t="s">
        <v>113</v>
      </c>
      <c r="D20" s="139" t="s">
        <v>203</v>
      </c>
      <c r="E20" s="124">
        <v>20000</v>
      </c>
      <c r="F20" s="124"/>
      <c r="G20" s="123">
        <f t="shared" si="0"/>
        <v>0</v>
      </c>
      <c r="H20" s="421" t="s">
        <v>367</v>
      </c>
      <c r="I20" s="380" t="s">
        <v>18</v>
      </c>
      <c r="J20" s="293" t="s">
        <v>640</v>
      </c>
      <c r="K20" s="625" t="s">
        <v>164</v>
      </c>
      <c r="L20" s="120" t="s">
        <v>56</v>
      </c>
      <c r="M20" s="120"/>
      <c r="N20" s="79"/>
      <c r="O20" s="78"/>
      <c r="P20" s="78"/>
    </row>
    <row r="21" spans="1:16" x14ac:dyDescent="0.35">
      <c r="A21" s="786">
        <v>45558</v>
      </c>
      <c r="B21" s="801" t="s">
        <v>109</v>
      </c>
      <c r="C21" s="801" t="s">
        <v>47</v>
      </c>
      <c r="D21" s="818" t="s">
        <v>14</v>
      </c>
      <c r="E21" s="819"/>
      <c r="F21" s="819">
        <v>210000</v>
      </c>
      <c r="G21" s="820">
        <f t="shared" si="0"/>
        <v>210000</v>
      </c>
      <c r="H21" s="821"/>
      <c r="I21" s="822" t="s">
        <v>18</v>
      </c>
      <c r="J21" s="791" t="s">
        <v>682</v>
      </c>
      <c r="K21" s="824" t="s">
        <v>164</v>
      </c>
      <c r="L21" s="794" t="s">
        <v>56</v>
      </c>
      <c r="M21" s="794"/>
      <c r="N21" s="801"/>
      <c r="O21" s="78"/>
      <c r="P21" s="78"/>
    </row>
    <row r="22" spans="1:16" x14ac:dyDescent="0.35">
      <c r="A22" s="132">
        <v>45558</v>
      </c>
      <c r="B22" s="79" t="s">
        <v>429</v>
      </c>
      <c r="C22" s="79" t="s">
        <v>113</v>
      </c>
      <c r="D22" s="139" t="s">
        <v>14</v>
      </c>
      <c r="E22" s="124">
        <v>50000</v>
      </c>
      <c r="F22" s="124"/>
      <c r="G22" s="123">
        <f t="shared" si="0"/>
        <v>160000</v>
      </c>
      <c r="H22" s="421" t="s">
        <v>152</v>
      </c>
      <c r="I22" s="380" t="s">
        <v>18</v>
      </c>
      <c r="J22" s="293" t="s">
        <v>683</v>
      </c>
      <c r="K22" s="625" t="s">
        <v>164</v>
      </c>
      <c r="L22" s="120" t="s">
        <v>56</v>
      </c>
      <c r="M22" s="120"/>
      <c r="N22" s="79"/>
      <c r="O22" s="78"/>
      <c r="P22" s="78"/>
    </row>
    <row r="23" spans="1:16" x14ac:dyDescent="0.35">
      <c r="A23" s="132">
        <v>45558</v>
      </c>
      <c r="B23" s="79" t="s">
        <v>167</v>
      </c>
      <c r="C23" s="79" t="s">
        <v>113</v>
      </c>
      <c r="D23" s="139" t="s">
        <v>14</v>
      </c>
      <c r="E23" s="124">
        <v>50000</v>
      </c>
      <c r="F23" s="124"/>
      <c r="G23" s="123">
        <f t="shared" si="0"/>
        <v>110000</v>
      </c>
      <c r="H23" s="421" t="s">
        <v>41</v>
      </c>
      <c r="I23" s="380" t="s">
        <v>18</v>
      </c>
      <c r="J23" s="293" t="s">
        <v>683</v>
      </c>
      <c r="K23" s="625" t="s">
        <v>164</v>
      </c>
      <c r="L23" s="120" t="s">
        <v>56</v>
      </c>
      <c r="M23" s="120"/>
      <c r="N23" s="79"/>
      <c r="O23" s="78"/>
      <c r="P23" s="78"/>
    </row>
    <row r="24" spans="1:16" x14ac:dyDescent="0.35">
      <c r="A24" s="132">
        <v>45558</v>
      </c>
      <c r="B24" s="79" t="s">
        <v>430</v>
      </c>
      <c r="C24" s="79" t="s">
        <v>113</v>
      </c>
      <c r="D24" s="139" t="s">
        <v>203</v>
      </c>
      <c r="E24" s="124">
        <v>20000</v>
      </c>
      <c r="F24" s="124"/>
      <c r="G24" s="123">
        <f t="shared" si="0"/>
        <v>90000</v>
      </c>
      <c r="H24" s="421" t="s">
        <v>187</v>
      </c>
      <c r="I24" s="380" t="s">
        <v>18</v>
      </c>
      <c r="J24" s="293" t="s">
        <v>683</v>
      </c>
      <c r="K24" s="625" t="s">
        <v>164</v>
      </c>
      <c r="L24" s="120" t="s">
        <v>56</v>
      </c>
      <c r="M24" s="120"/>
      <c r="N24" s="79"/>
      <c r="O24" s="78"/>
      <c r="P24" s="78"/>
    </row>
    <row r="25" spans="1:16" x14ac:dyDescent="0.35">
      <c r="A25" s="132">
        <v>45558</v>
      </c>
      <c r="B25" s="79" t="s">
        <v>201</v>
      </c>
      <c r="C25" s="79" t="s">
        <v>113</v>
      </c>
      <c r="D25" s="139" t="s">
        <v>203</v>
      </c>
      <c r="E25" s="124">
        <v>20000</v>
      </c>
      <c r="F25" s="124"/>
      <c r="G25" s="123">
        <f t="shared" si="0"/>
        <v>70000</v>
      </c>
      <c r="H25" s="421" t="s">
        <v>174</v>
      </c>
      <c r="I25" s="380" t="s">
        <v>18</v>
      </c>
      <c r="J25" s="293" t="s">
        <v>683</v>
      </c>
      <c r="K25" s="625" t="s">
        <v>164</v>
      </c>
      <c r="L25" s="120" t="s">
        <v>56</v>
      </c>
      <c r="M25" s="120"/>
      <c r="N25" s="79"/>
      <c r="O25" s="78"/>
      <c r="P25" s="78"/>
    </row>
    <row r="26" spans="1:16" x14ac:dyDescent="0.35">
      <c r="A26" s="132">
        <v>45558</v>
      </c>
      <c r="B26" s="79" t="s">
        <v>366</v>
      </c>
      <c r="C26" s="79" t="s">
        <v>113</v>
      </c>
      <c r="D26" s="139" t="s">
        <v>203</v>
      </c>
      <c r="E26" s="124">
        <v>20000</v>
      </c>
      <c r="F26" s="124"/>
      <c r="G26" s="123">
        <f t="shared" si="0"/>
        <v>50000</v>
      </c>
      <c r="H26" s="421" t="s">
        <v>367</v>
      </c>
      <c r="I26" s="380" t="s">
        <v>18</v>
      </c>
      <c r="J26" s="293" t="s">
        <v>683</v>
      </c>
      <c r="K26" s="625" t="s">
        <v>164</v>
      </c>
      <c r="L26" s="120" t="s">
        <v>56</v>
      </c>
      <c r="M26" s="120"/>
      <c r="N26" s="79"/>
      <c r="O26" s="78"/>
      <c r="P26" s="78"/>
    </row>
    <row r="27" spans="1:16" x14ac:dyDescent="0.35">
      <c r="A27" s="132">
        <v>45558</v>
      </c>
      <c r="B27" s="79" t="s">
        <v>431</v>
      </c>
      <c r="C27" s="79" t="s">
        <v>113</v>
      </c>
      <c r="D27" s="139" t="s">
        <v>119</v>
      </c>
      <c r="E27" s="124">
        <v>25000</v>
      </c>
      <c r="F27" s="124"/>
      <c r="G27" s="123">
        <f t="shared" si="0"/>
        <v>25000</v>
      </c>
      <c r="H27" s="421" t="s">
        <v>125</v>
      </c>
      <c r="I27" s="380" t="s">
        <v>18</v>
      </c>
      <c r="J27" s="293" t="s">
        <v>683</v>
      </c>
      <c r="K27" s="625" t="s">
        <v>164</v>
      </c>
      <c r="L27" s="120" t="s">
        <v>56</v>
      </c>
      <c r="M27" s="120"/>
      <c r="N27" s="79"/>
      <c r="O27" s="78"/>
      <c r="P27" s="78"/>
    </row>
    <row r="28" spans="1:16" x14ac:dyDescent="0.35">
      <c r="A28" s="132">
        <v>45558</v>
      </c>
      <c r="B28" s="79" t="s">
        <v>168</v>
      </c>
      <c r="C28" s="79" t="s">
        <v>113</v>
      </c>
      <c r="D28" s="139" t="s">
        <v>119</v>
      </c>
      <c r="E28" s="124">
        <v>25000</v>
      </c>
      <c r="F28" s="124"/>
      <c r="G28" s="123">
        <f t="shared" si="0"/>
        <v>0</v>
      </c>
      <c r="H28" s="421" t="s">
        <v>151</v>
      </c>
      <c r="I28" s="380" t="s">
        <v>18</v>
      </c>
      <c r="J28" s="293" t="s">
        <v>683</v>
      </c>
      <c r="K28" s="625" t="s">
        <v>164</v>
      </c>
      <c r="L28" s="120" t="s">
        <v>56</v>
      </c>
      <c r="M28" s="120"/>
      <c r="N28" s="79"/>
      <c r="O28" s="78"/>
      <c r="P28" s="78"/>
    </row>
    <row r="29" spans="1:16" x14ac:dyDescent="0.35">
      <c r="A29" s="786">
        <v>45565</v>
      </c>
      <c r="B29" s="801" t="s">
        <v>109</v>
      </c>
      <c r="C29" s="801" t="s">
        <v>47</v>
      </c>
      <c r="D29" s="818" t="s">
        <v>14</v>
      </c>
      <c r="E29" s="819"/>
      <c r="F29" s="819">
        <v>230000</v>
      </c>
      <c r="G29" s="820">
        <f t="shared" si="0"/>
        <v>230000</v>
      </c>
      <c r="H29" s="821"/>
      <c r="I29" s="822" t="s">
        <v>18</v>
      </c>
      <c r="J29" s="791" t="s">
        <v>700</v>
      </c>
      <c r="K29" s="824" t="s">
        <v>164</v>
      </c>
      <c r="L29" s="794" t="s">
        <v>56</v>
      </c>
      <c r="M29" s="794"/>
      <c r="N29" s="801"/>
      <c r="O29" s="78"/>
      <c r="P29" s="78"/>
    </row>
    <row r="30" spans="1:16" x14ac:dyDescent="0.35">
      <c r="A30" s="132">
        <v>45565</v>
      </c>
      <c r="B30" s="79" t="s">
        <v>167</v>
      </c>
      <c r="C30" s="79" t="s">
        <v>113</v>
      </c>
      <c r="D30" s="139" t="s">
        <v>14</v>
      </c>
      <c r="E30" s="124">
        <v>50000</v>
      </c>
      <c r="F30" s="124"/>
      <c r="G30" s="123">
        <f t="shared" si="0"/>
        <v>180000</v>
      </c>
      <c r="H30" s="421" t="s">
        <v>41</v>
      </c>
      <c r="I30" s="380" t="s">
        <v>18</v>
      </c>
      <c r="J30" s="293" t="s">
        <v>699</v>
      </c>
      <c r="K30" s="625" t="s">
        <v>164</v>
      </c>
      <c r="L30" s="120" t="s">
        <v>56</v>
      </c>
      <c r="M30" s="120"/>
      <c r="N30" s="79"/>
      <c r="O30" s="78"/>
      <c r="P30" s="78"/>
    </row>
    <row r="31" spans="1:16" x14ac:dyDescent="0.35">
      <c r="A31" s="132">
        <v>45565</v>
      </c>
      <c r="B31" s="79" t="s">
        <v>430</v>
      </c>
      <c r="C31" s="79" t="s">
        <v>113</v>
      </c>
      <c r="D31" s="139" t="s">
        <v>203</v>
      </c>
      <c r="E31" s="124">
        <v>20000</v>
      </c>
      <c r="F31" s="124"/>
      <c r="G31" s="123">
        <f t="shared" si="0"/>
        <v>160000</v>
      </c>
      <c r="H31" s="421" t="s">
        <v>187</v>
      </c>
      <c r="I31" s="380" t="s">
        <v>18</v>
      </c>
      <c r="J31" s="293" t="s">
        <v>699</v>
      </c>
      <c r="K31" s="625" t="s">
        <v>164</v>
      </c>
      <c r="L31" s="120" t="s">
        <v>56</v>
      </c>
      <c r="M31" s="120"/>
      <c r="N31" s="79"/>
      <c r="O31" s="78"/>
      <c r="P31" s="78"/>
    </row>
    <row r="32" spans="1:16" x14ac:dyDescent="0.35">
      <c r="A32" s="132">
        <v>45565</v>
      </c>
      <c r="B32" s="79" t="s">
        <v>201</v>
      </c>
      <c r="C32" s="79" t="s">
        <v>113</v>
      </c>
      <c r="D32" s="139" t="s">
        <v>203</v>
      </c>
      <c r="E32" s="124">
        <v>20000</v>
      </c>
      <c r="F32" s="124"/>
      <c r="G32" s="123">
        <f t="shared" si="0"/>
        <v>140000</v>
      </c>
      <c r="H32" s="421" t="s">
        <v>174</v>
      </c>
      <c r="I32" s="380" t="s">
        <v>18</v>
      </c>
      <c r="J32" s="293" t="s">
        <v>699</v>
      </c>
      <c r="K32" s="625" t="s">
        <v>164</v>
      </c>
      <c r="L32" s="120" t="s">
        <v>56</v>
      </c>
      <c r="M32" s="120"/>
      <c r="N32" s="79"/>
      <c r="O32" s="78"/>
      <c r="P32" s="78"/>
    </row>
    <row r="33" spans="1:16" x14ac:dyDescent="0.35">
      <c r="A33" s="132">
        <v>45565</v>
      </c>
      <c r="B33" s="79" t="s">
        <v>366</v>
      </c>
      <c r="C33" s="79" t="s">
        <v>113</v>
      </c>
      <c r="D33" s="139" t="s">
        <v>203</v>
      </c>
      <c r="E33" s="124">
        <v>20000</v>
      </c>
      <c r="F33" s="124"/>
      <c r="G33" s="123">
        <f t="shared" si="0"/>
        <v>120000</v>
      </c>
      <c r="H33" s="421" t="s">
        <v>367</v>
      </c>
      <c r="I33" s="380" t="s">
        <v>18</v>
      </c>
      <c r="J33" s="293" t="s">
        <v>699</v>
      </c>
      <c r="K33" s="625" t="s">
        <v>164</v>
      </c>
      <c r="L33" s="120" t="s">
        <v>56</v>
      </c>
      <c r="M33" s="120"/>
      <c r="N33" s="79"/>
      <c r="O33" s="78"/>
      <c r="P33" s="78"/>
    </row>
    <row r="34" spans="1:16" x14ac:dyDescent="0.35">
      <c r="A34" s="132">
        <v>45565</v>
      </c>
      <c r="B34" s="79" t="s">
        <v>431</v>
      </c>
      <c r="C34" s="79" t="s">
        <v>113</v>
      </c>
      <c r="D34" s="139" t="s">
        <v>119</v>
      </c>
      <c r="E34" s="124">
        <v>25000</v>
      </c>
      <c r="F34" s="124"/>
      <c r="G34" s="123">
        <f t="shared" si="0"/>
        <v>95000</v>
      </c>
      <c r="H34" s="421" t="s">
        <v>125</v>
      </c>
      <c r="I34" s="380" t="s">
        <v>18</v>
      </c>
      <c r="J34" s="293" t="s">
        <v>699</v>
      </c>
      <c r="K34" s="625" t="s">
        <v>164</v>
      </c>
      <c r="L34" s="120" t="s">
        <v>56</v>
      </c>
      <c r="M34" s="120"/>
      <c r="N34" s="79"/>
      <c r="O34" s="78"/>
      <c r="P34" s="78"/>
    </row>
    <row r="35" spans="1:16" x14ac:dyDescent="0.35">
      <c r="A35" s="132">
        <v>45565</v>
      </c>
      <c r="B35" s="79" t="s">
        <v>168</v>
      </c>
      <c r="C35" s="79" t="s">
        <v>113</v>
      </c>
      <c r="D35" s="139" t="s">
        <v>119</v>
      </c>
      <c r="E35" s="124">
        <v>25000</v>
      </c>
      <c r="F35" s="124"/>
      <c r="G35" s="123">
        <f t="shared" si="0"/>
        <v>70000</v>
      </c>
      <c r="H35" s="421" t="s">
        <v>151</v>
      </c>
      <c r="I35" s="380" t="s">
        <v>18</v>
      </c>
      <c r="J35" s="293" t="s">
        <v>699</v>
      </c>
      <c r="K35" s="625" t="s">
        <v>164</v>
      </c>
      <c r="L35" s="120" t="s">
        <v>56</v>
      </c>
      <c r="M35" s="120"/>
      <c r="N35" s="79"/>
      <c r="O35" s="78"/>
      <c r="P35" s="78"/>
    </row>
    <row r="36" spans="1:16" ht="15" thickBot="1" x14ac:dyDescent="0.4">
      <c r="A36" s="132">
        <v>45565</v>
      </c>
      <c r="B36" s="79" t="s">
        <v>532</v>
      </c>
      <c r="C36" s="79" t="s">
        <v>113</v>
      </c>
      <c r="D36" s="139" t="s">
        <v>14</v>
      </c>
      <c r="E36" s="124">
        <v>30000</v>
      </c>
      <c r="F36" s="124"/>
      <c r="G36" s="123">
        <f t="shared" si="0"/>
        <v>40000</v>
      </c>
      <c r="H36" s="421" t="s">
        <v>533</v>
      </c>
      <c r="I36" s="380" t="s">
        <v>18</v>
      </c>
      <c r="J36" s="293" t="s">
        <v>699</v>
      </c>
      <c r="K36" s="625" t="s">
        <v>164</v>
      </c>
      <c r="L36" s="120" t="s">
        <v>56</v>
      </c>
      <c r="M36" s="120"/>
      <c r="N36" s="79"/>
      <c r="O36" s="78"/>
      <c r="P36" s="78"/>
    </row>
    <row r="37" spans="1:16" ht="15" thickBot="1" x14ac:dyDescent="0.4">
      <c r="A37" s="90"/>
      <c r="B37" s="90"/>
      <c r="C37" s="335"/>
      <c r="D37" s="352"/>
      <c r="E37" s="388">
        <f>SUM(E5:E36)</f>
        <v>770000</v>
      </c>
      <c r="F37" s="389">
        <f>SUM(F5:F36)+G4</f>
        <v>810000</v>
      </c>
      <c r="G37" s="390">
        <f>F37-E37</f>
        <v>40000</v>
      </c>
      <c r="H37" s="335"/>
      <c r="I37" s="380"/>
      <c r="J37" s="144"/>
      <c r="K37" s="120"/>
      <c r="L37" s="120"/>
      <c r="M37" s="120"/>
      <c r="N37" s="79"/>
    </row>
    <row r="38" spans="1:16" x14ac:dyDescent="0.35">
      <c r="A38"/>
      <c r="B38"/>
      <c r="C38" s="120"/>
      <c r="D38" s="127"/>
      <c r="E38" s="135"/>
      <c r="F38" s="135"/>
      <c r="G38" s="341"/>
      <c r="H38" s="421"/>
      <c r="I38" s="120"/>
      <c r="J38" s="144"/>
      <c r="K38" s="120"/>
      <c r="L38" s="120"/>
      <c r="M38" s="120"/>
      <c r="N38" s="79"/>
    </row>
    <row r="39" spans="1:16" x14ac:dyDescent="0.35">
      <c r="A39"/>
      <c r="B39"/>
      <c r="C39" s="120"/>
      <c r="D39" s="322"/>
      <c r="E39" s="323"/>
      <c r="F39" s="393"/>
      <c r="G39" s="123"/>
      <c r="H39" s="421"/>
      <c r="I39" s="120"/>
      <c r="J39" s="144"/>
      <c r="K39" s="120"/>
      <c r="L39" s="120"/>
      <c r="M39" s="310"/>
      <c r="N39" s="311"/>
    </row>
    <row r="40" spans="1:16" x14ac:dyDescent="0.35">
      <c r="A40" s="308" t="s">
        <v>102</v>
      </c>
      <c r="B40" t="s">
        <v>105</v>
      </c>
      <c r="C40" s="120"/>
      <c r="D40" s="127"/>
      <c r="E40" s="124"/>
      <c r="F40" s="393"/>
      <c r="G40" s="123"/>
      <c r="H40" s="421"/>
      <c r="I40" s="120"/>
      <c r="J40" s="144"/>
      <c r="K40" s="120"/>
      <c r="L40" s="120"/>
      <c r="M40" s="120"/>
      <c r="N40" s="79"/>
    </row>
    <row r="41" spans="1:16" x14ac:dyDescent="0.35">
      <c r="A41" s="138" t="s">
        <v>151</v>
      </c>
      <c r="B41" s="893">
        <v>125000</v>
      </c>
      <c r="C41" s="120"/>
      <c r="D41" s="127"/>
      <c r="E41" s="124"/>
      <c r="F41" s="124"/>
      <c r="G41" s="123"/>
      <c r="H41" s="421"/>
      <c r="I41" s="120"/>
      <c r="J41" s="144"/>
      <c r="K41" s="120"/>
      <c r="L41" s="120"/>
      <c r="M41" s="120"/>
      <c r="N41" s="79"/>
    </row>
    <row r="42" spans="1:16" x14ac:dyDescent="0.35">
      <c r="A42" s="138" t="s">
        <v>125</v>
      </c>
      <c r="B42" s="893">
        <v>125000</v>
      </c>
      <c r="C42" s="120"/>
      <c r="D42" s="127"/>
      <c r="E42" s="124"/>
      <c r="F42" s="124"/>
      <c r="G42" s="123"/>
      <c r="H42" s="128"/>
      <c r="I42" s="120"/>
      <c r="J42" s="144"/>
      <c r="K42" s="120"/>
      <c r="L42" s="120"/>
      <c r="M42" s="120"/>
      <c r="N42" s="79"/>
    </row>
    <row r="43" spans="1:16" x14ac:dyDescent="0.35">
      <c r="A43" s="138" t="s">
        <v>41</v>
      </c>
      <c r="B43" s="893">
        <v>240000</v>
      </c>
      <c r="C43" s="120"/>
      <c r="D43" s="127"/>
      <c r="E43" s="124"/>
      <c r="F43" s="124"/>
      <c r="G43" s="123"/>
      <c r="H43" s="421"/>
      <c r="I43" s="120"/>
      <c r="J43" s="144"/>
      <c r="K43" s="120"/>
      <c r="L43" s="120"/>
      <c r="M43" s="120"/>
      <c r="N43" s="79"/>
    </row>
    <row r="44" spans="1:16" x14ac:dyDescent="0.35">
      <c r="A44" s="138" t="s">
        <v>152</v>
      </c>
      <c r="B44" s="893">
        <v>50000</v>
      </c>
      <c r="C44" s="120"/>
      <c r="D44" s="127"/>
      <c r="E44" s="124"/>
      <c r="F44" s="124"/>
      <c r="G44" s="123"/>
      <c r="H44" s="128"/>
      <c r="I44" s="120"/>
      <c r="J44" s="144"/>
      <c r="K44" s="120"/>
      <c r="L44" s="120"/>
      <c r="M44" s="120"/>
      <c r="N44" s="79"/>
    </row>
    <row r="45" spans="1:16" x14ac:dyDescent="0.35">
      <c r="A45" s="138" t="s">
        <v>103</v>
      </c>
      <c r="B45" s="893"/>
      <c r="C45" s="120"/>
      <c r="D45" s="127"/>
      <c r="E45" s="124"/>
      <c r="F45" s="124"/>
      <c r="G45" s="123"/>
      <c r="H45" s="128"/>
      <c r="I45" s="120"/>
      <c r="J45" s="144"/>
      <c r="K45" s="120"/>
      <c r="L45" s="120"/>
      <c r="M45" s="120"/>
      <c r="N45" s="79"/>
    </row>
    <row r="46" spans="1:16" x14ac:dyDescent="0.35">
      <c r="A46" s="138" t="s">
        <v>174</v>
      </c>
      <c r="B46" s="893">
        <v>100000</v>
      </c>
      <c r="C46" s="120"/>
      <c r="D46" s="127"/>
      <c r="E46" s="124"/>
      <c r="F46" s="124"/>
      <c r="G46" s="123"/>
      <c r="H46" s="128"/>
      <c r="I46" s="120"/>
      <c r="J46" s="284"/>
      <c r="K46" s="120"/>
      <c r="L46" s="120"/>
      <c r="M46" s="120"/>
      <c r="N46" s="79"/>
    </row>
    <row r="47" spans="1:16" x14ac:dyDescent="0.35">
      <c r="A47" s="138" t="s">
        <v>367</v>
      </c>
      <c r="B47" s="893">
        <v>60000</v>
      </c>
      <c r="C47" s="120"/>
      <c r="D47" s="120"/>
      <c r="E47" s="135"/>
      <c r="F47" s="135"/>
      <c r="G47" s="123"/>
      <c r="H47" s="120"/>
      <c r="I47" s="120"/>
      <c r="J47" s="284"/>
      <c r="K47" s="120"/>
      <c r="L47" s="120"/>
      <c r="M47" s="120"/>
      <c r="N47" s="79"/>
    </row>
    <row r="48" spans="1:16" x14ac:dyDescent="0.35">
      <c r="A48" s="138" t="s">
        <v>187</v>
      </c>
      <c r="B48" s="893">
        <v>40000</v>
      </c>
      <c r="C48" s="120"/>
      <c r="D48" s="120"/>
      <c r="E48" s="124"/>
      <c r="F48" s="124"/>
      <c r="G48" s="123"/>
      <c r="H48" s="120"/>
      <c r="I48" s="120"/>
      <c r="J48" s="284"/>
      <c r="K48" s="120"/>
      <c r="L48" s="120"/>
      <c r="M48" s="120"/>
      <c r="N48" s="79"/>
    </row>
    <row r="49" spans="1:14" x14ac:dyDescent="0.35">
      <c r="A49" s="138" t="s">
        <v>533</v>
      </c>
      <c r="B49" s="893">
        <v>30000</v>
      </c>
      <c r="C49" s="120"/>
      <c r="D49" s="120"/>
      <c r="E49" s="124"/>
      <c r="F49" s="124"/>
      <c r="G49" s="123"/>
      <c r="H49" s="120"/>
      <c r="I49" s="120"/>
      <c r="J49" s="284"/>
      <c r="K49" s="120"/>
      <c r="L49" s="120"/>
      <c r="M49" s="120"/>
      <c r="N49" s="79"/>
    </row>
    <row r="50" spans="1:14" x14ac:dyDescent="0.35">
      <c r="A50" s="138" t="s">
        <v>104</v>
      </c>
      <c r="B50" s="309">
        <v>770000</v>
      </c>
      <c r="C50" s="120"/>
      <c r="D50" s="120"/>
      <c r="E50" s="124"/>
      <c r="F50" s="124"/>
      <c r="G50" s="123"/>
      <c r="H50" s="120"/>
      <c r="I50" s="120"/>
      <c r="J50" s="79"/>
      <c r="K50" s="120"/>
      <c r="L50" s="120"/>
      <c r="M50" s="120"/>
      <c r="N50" s="79"/>
    </row>
    <row r="51" spans="1:14" x14ac:dyDescent="0.35">
      <c r="A51"/>
      <c r="B51"/>
      <c r="C51" s="120"/>
      <c r="D51" s="120"/>
      <c r="E51" s="123"/>
      <c r="F51" s="123"/>
      <c r="G51" s="123"/>
      <c r="H51" s="120"/>
      <c r="I51" s="120"/>
      <c r="J51" s="79"/>
      <c r="K51" s="120"/>
      <c r="L51" s="120"/>
      <c r="M51" s="120"/>
      <c r="N51" s="79"/>
    </row>
    <row r="52" spans="1:14" x14ac:dyDescent="0.35">
      <c r="A52" s="142"/>
      <c r="B52" s="120"/>
      <c r="C52" s="120"/>
      <c r="D52" s="127"/>
      <c r="E52" s="124"/>
      <c r="F52" s="124"/>
      <c r="G52" s="123"/>
      <c r="H52" s="128"/>
      <c r="I52" s="120"/>
      <c r="J52" s="79"/>
      <c r="K52" s="120"/>
      <c r="L52" s="120"/>
      <c r="M52" s="120"/>
      <c r="N52" s="79"/>
    </row>
    <row r="53" spans="1:14" x14ac:dyDescent="0.35">
      <c r="A53" s="142"/>
      <c r="B53" s="120"/>
      <c r="C53" s="120"/>
      <c r="D53" s="127"/>
      <c r="E53" s="124"/>
      <c r="F53" s="124"/>
      <c r="G53" s="123"/>
      <c r="H53" s="128"/>
      <c r="I53" s="120"/>
      <c r="J53" s="79"/>
      <c r="K53" s="120"/>
      <c r="L53" s="120"/>
      <c r="M53" s="120"/>
      <c r="N53" s="79"/>
    </row>
    <row r="54" spans="1:14" x14ac:dyDescent="0.35">
      <c r="A54" s="142"/>
      <c r="B54" s="120"/>
      <c r="C54" s="120"/>
      <c r="D54" s="127"/>
      <c r="E54" s="124"/>
      <c r="F54" s="124"/>
      <c r="G54" s="123"/>
      <c r="H54" s="128"/>
      <c r="I54" s="120"/>
      <c r="J54" s="79"/>
      <c r="K54" s="120"/>
      <c r="L54" s="120"/>
      <c r="M54" s="120"/>
      <c r="N54" s="79"/>
    </row>
    <row r="55" spans="1:14" x14ac:dyDescent="0.35">
      <c r="A55" s="142"/>
      <c r="B55" s="120"/>
      <c r="C55" s="128"/>
      <c r="D55" s="127"/>
      <c r="E55" s="123"/>
      <c r="F55" s="123"/>
      <c r="G55" s="123"/>
      <c r="H55" s="128"/>
      <c r="I55" s="120"/>
      <c r="J55" s="79"/>
      <c r="K55" s="120"/>
      <c r="L55" s="120"/>
      <c r="M55" s="120"/>
      <c r="N55" s="79"/>
    </row>
    <row r="56" spans="1:14" x14ac:dyDescent="0.35">
      <c r="A56" s="121"/>
      <c r="B56" s="79"/>
      <c r="C56" s="79"/>
      <c r="D56" s="79"/>
      <c r="E56" s="302"/>
      <c r="F56" s="124"/>
      <c r="G56" s="123"/>
      <c r="H56" s="128"/>
      <c r="I56" s="120"/>
      <c r="J56" s="120"/>
      <c r="K56" s="120"/>
      <c r="L56" s="120"/>
      <c r="M56" s="120"/>
      <c r="N56" s="79"/>
    </row>
    <row r="57" spans="1:14" x14ac:dyDescent="0.35">
      <c r="A57" s="142"/>
      <c r="B57" s="267"/>
      <c r="C57" s="120"/>
      <c r="D57" s="120"/>
      <c r="E57" s="118"/>
      <c r="F57" s="120"/>
      <c r="G57" s="124"/>
      <c r="H57" s="120"/>
      <c r="I57" s="120"/>
      <c r="J57" s="120"/>
      <c r="K57" s="120"/>
      <c r="L57" s="120"/>
      <c r="M57" s="120"/>
      <c r="N57" s="79"/>
    </row>
    <row r="58" spans="1:14" x14ac:dyDescent="0.35">
      <c r="A58" s="142"/>
      <c r="B58" s="267"/>
      <c r="C58" s="120"/>
      <c r="D58" s="120"/>
      <c r="E58" s="118"/>
      <c r="F58" s="120"/>
      <c r="G58" s="124"/>
      <c r="H58" s="120"/>
      <c r="I58" s="120"/>
      <c r="J58" s="120"/>
      <c r="K58" s="120"/>
      <c r="L58" s="120"/>
      <c r="M58" s="120"/>
      <c r="N58" s="79"/>
    </row>
    <row r="59" spans="1:14" x14ac:dyDescent="0.35">
      <c r="A59" s="142"/>
      <c r="B59" s="267"/>
      <c r="C59" s="120"/>
      <c r="D59" s="120"/>
      <c r="E59" s="118"/>
      <c r="F59" s="120"/>
      <c r="G59" s="124"/>
      <c r="H59" s="120"/>
      <c r="I59" s="120"/>
      <c r="J59" s="120"/>
      <c r="K59" s="120"/>
      <c r="L59" s="120"/>
      <c r="M59" s="120"/>
      <c r="N59" s="79"/>
    </row>
    <row r="60" spans="1:14" ht="15.5" x14ac:dyDescent="0.35">
      <c r="A60" s="142"/>
      <c r="B60" s="300"/>
      <c r="C60" s="120"/>
      <c r="D60" s="294"/>
      <c r="E60" s="118"/>
      <c r="F60" s="120"/>
      <c r="G60" s="124"/>
      <c r="H60" s="294"/>
      <c r="I60" s="294"/>
      <c r="J60" s="294"/>
      <c r="K60" s="294"/>
      <c r="L60" s="294"/>
      <c r="M60" s="294"/>
      <c r="N60" s="295"/>
    </row>
    <row r="61" spans="1:14" x14ac:dyDescent="0.35">
      <c r="A61" s="142"/>
      <c r="B61" s="267"/>
      <c r="C61" s="120"/>
      <c r="D61" s="120"/>
      <c r="E61" s="118"/>
      <c r="F61" s="120"/>
      <c r="G61" s="124"/>
      <c r="H61" s="120"/>
      <c r="I61" s="120"/>
      <c r="J61" s="120"/>
      <c r="K61" s="120"/>
      <c r="L61" s="120"/>
      <c r="M61" s="120"/>
      <c r="N61" s="79"/>
    </row>
    <row r="62" spans="1:14" x14ac:dyDescent="0.35">
      <c r="A62" s="142"/>
      <c r="B62" s="267"/>
      <c r="C62" s="120"/>
      <c r="D62" s="120"/>
      <c r="E62" s="118"/>
      <c r="F62" s="120"/>
      <c r="G62" s="124"/>
      <c r="H62" s="120"/>
      <c r="I62" s="120"/>
      <c r="J62" s="120"/>
      <c r="K62" s="120"/>
      <c r="L62" s="120"/>
      <c r="M62" s="120"/>
      <c r="N62" s="79"/>
    </row>
    <row r="63" spans="1:14" ht="15" thickBot="1" x14ac:dyDescent="0.4">
      <c r="A63" s="142"/>
      <c r="B63" s="267"/>
      <c r="C63" s="120"/>
      <c r="D63" s="120"/>
      <c r="E63" s="123"/>
      <c r="F63" s="125"/>
      <c r="G63" s="123"/>
      <c r="H63" s="120"/>
      <c r="I63" s="120"/>
      <c r="J63" s="120"/>
      <c r="K63" s="120"/>
      <c r="L63" s="120"/>
      <c r="M63" s="120"/>
      <c r="N63" s="79"/>
    </row>
    <row r="64" spans="1:14" ht="15" thickBot="1" x14ac:dyDescent="0.4">
      <c r="A64" s="301"/>
      <c r="B64" s="301"/>
      <c r="C64" s="301"/>
      <c r="D64" s="78"/>
      <c r="E64" s="303"/>
      <c r="F64" s="304"/>
      <c r="G64" s="305"/>
      <c r="H64" s="78"/>
      <c r="I64" s="78"/>
      <c r="J64" s="78"/>
      <c r="K64" s="78"/>
      <c r="L64" s="78"/>
      <c r="M64" s="78"/>
      <c r="N64" s="306"/>
    </row>
    <row r="65" spans="1:14" x14ac:dyDescent="0.35">
      <c r="A65" s="301"/>
      <c r="B65" s="301"/>
      <c r="C65" s="301"/>
      <c r="D65" s="78"/>
      <c r="E65" s="78"/>
      <c r="F65" s="78"/>
      <c r="G65" s="307"/>
      <c r="H65" s="78"/>
      <c r="I65" s="78"/>
      <c r="J65" s="78"/>
      <c r="K65" s="78"/>
      <c r="L65" s="78"/>
      <c r="M65" s="78"/>
      <c r="N65" s="306"/>
    </row>
    <row r="66" spans="1:14" x14ac:dyDescent="0.35">
      <c r="A66"/>
      <c r="B66" s="246"/>
      <c r="C66"/>
      <c r="G66" s="292"/>
    </row>
    <row r="67" spans="1:14" x14ac:dyDescent="0.35">
      <c r="G67" s="292"/>
    </row>
    <row r="68" spans="1:14" x14ac:dyDescent="0.35">
      <c r="G68" s="292"/>
    </row>
    <row r="69" spans="1:14" x14ac:dyDescent="0.35">
      <c r="G69" s="292"/>
    </row>
    <row r="70" spans="1:14" x14ac:dyDescent="0.35">
      <c r="G70" s="292"/>
    </row>
    <row r="71" spans="1:14" x14ac:dyDescent="0.35">
      <c r="G71" s="292"/>
    </row>
    <row r="72" spans="1:14" x14ac:dyDescent="0.35">
      <c r="A72"/>
      <c r="B72"/>
      <c r="C72" s="221"/>
      <c r="G72" s="292"/>
    </row>
    <row r="73" spans="1:14" x14ac:dyDescent="0.35">
      <c r="A73"/>
      <c r="B73"/>
      <c r="N73" s="15"/>
    </row>
    <row r="74" spans="1:14" x14ac:dyDescent="0.35">
      <c r="A74"/>
      <c r="B74"/>
      <c r="N74" s="15"/>
    </row>
    <row r="75" spans="1:14" x14ac:dyDescent="0.35">
      <c r="A75"/>
      <c r="B75"/>
      <c r="N75" s="15"/>
    </row>
    <row r="76" spans="1:14" x14ac:dyDescent="0.35">
      <c r="A76"/>
      <c r="B76"/>
      <c r="N76" s="15"/>
    </row>
    <row r="77" spans="1:14" x14ac:dyDescent="0.35">
      <c r="A77"/>
      <c r="B77"/>
      <c r="N77" s="15"/>
    </row>
    <row r="78" spans="1:14" x14ac:dyDescent="0.35">
      <c r="A78"/>
      <c r="B78"/>
      <c r="N78" s="15"/>
    </row>
    <row r="79" spans="1:14" x14ac:dyDescent="0.35">
      <c r="A79"/>
      <c r="B79"/>
      <c r="N79" s="15"/>
    </row>
    <row r="80" spans="1:14" x14ac:dyDescent="0.35">
      <c r="A80"/>
      <c r="B80"/>
      <c r="N80" s="15"/>
    </row>
    <row r="81" spans="1:14" x14ac:dyDescent="0.35">
      <c r="A81"/>
      <c r="B81"/>
      <c r="N81" s="15"/>
    </row>
    <row r="82" spans="1:14" x14ac:dyDescent="0.35">
      <c r="A82"/>
      <c r="B82"/>
      <c r="N82" s="15"/>
    </row>
  </sheetData>
  <autoFilter ref="A1:N37" xr:uid="{00000000-0009-0000-0000-00001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Data Analysis</vt:lpstr>
      <vt:lpstr>Personal Costs</vt:lpstr>
      <vt:lpstr>Total Expenses</vt:lpstr>
      <vt:lpstr>Personal Recieved</vt:lpstr>
      <vt:lpstr>UGX Cash Box September 24</vt:lpstr>
      <vt:lpstr>USD-cash box </vt:lpstr>
      <vt:lpstr>Balance UGX</vt:lpstr>
      <vt:lpstr>Balance USD</vt:lpstr>
      <vt:lpstr>Bank reconciliation USD</vt:lpstr>
      <vt:lpstr>Bank reconciliation UGX</vt:lpstr>
      <vt:lpstr>UGX-Operational Account</vt:lpstr>
      <vt:lpstr>September cashdesk closing</vt:lpstr>
      <vt:lpstr>Advances</vt:lpstr>
      <vt:lpstr>Lydia</vt:lpstr>
      <vt:lpstr>Mary</vt:lpstr>
      <vt:lpstr>Judith</vt:lpstr>
      <vt:lpstr>Raff</vt:lpstr>
      <vt:lpstr>Ashiraf</vt:lpstr>
      <vt:lpstr>i18</vt:lpstr>
      <vt:lpstr>i07</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Client</cp:lastModifiedBy>
  <cp:lastPrinted>2024-10-15T11:10:09Z</cp:lastPrinted>
  <dcterms:created xsi:type="dcterms:W3CDTF">2016-05-26T14:51:01Z</dcterms:created>
  <dcterms:modified xsi:type="dcterms:W3CDTF">2024-10-18T11:00:14Z</dcterms:modified>
</cp:coreProperties>
</file>