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4\Financial Reports\Monthly Reports\"/>
    </mc:Choice>
  </mc:AlternateContent>
  <bookViews>
    <workbookView xWindow="0" yWindow="0" windowWidth="20490" windowHeight="6705" tabRatio="862" activeTab="6"/>
  </bookViews>
  <sheets>
    <sheet name="Data Analysis" sheetId="365" r:id="rId1"/>
    <sheet name="Personal Costs" sheetId="364" r:id="rId2"/>
    <sheet name="Total Expenses" sheetId="49" r:id="rId3"/>
    <sheet name="Personal Recieved" sheetId="366" r:id="rId4"/>
    <sheet name="UGX Cash Box August 24" sheetId="63" r:id="rId5"/>
    <sheet name="USD-cash box " sheetId="116" r:id="rId6"/>
    <sheet name="Balance UGX" sheetId="55" r:id="rId7"/>
    <sheet name="Balance USD" sheetId="143" r:id="rId8"/>
    <sheet name="Bank reconciliation USD" sheetId="52" r:id="rId9"/>
    <sheet name="Bank reconciliation UGX" sheetId="56" r:id="rId10"/>
    <sheet name="UGX-Operational Account" sheetId="221" r:id="rId11"/>
    <sheet name="August  cashdesk closing" sheetId="176" r:id="rId12"/>
    <sheet name="Advances" sheetId="216" r:id="rId13"/>
    <sheet name="Lydia" sheetId="80" r:id="rId14"/>
    <sheet name="Grace" sheetId="350" r:id="rId15"/>
    <sheet name="Ashiraf" sheetId="362" r:id="rId16"/>
    <sheet name="i18" sheetId="299" r:id="rId17"/>
    <sheet name="i07" sheetId="355" r:id="rId18"/>
    <sheet name="Airtime summary" sheetId="194" r:id="rId19"/>
  </sheets>
  <definedNames>
    <definedName name="_xlnm._FilterDatabase" localSheetId="18" hidden="1">'Airtime summary'!$A$1:$N$31</definedName>
    <definedName name="_xlnm._FilterDatabase" localSheetId="15" hidden="1">Ashiraf!$A$1:$N$13</definedName>
    <definedName name="_xlnm._FilterDatabase" localSheetId="14" hidden="1">Grace!$A$1:$N$13</definedName>
    <definedName name="_xlnm._FilterDatabase" localSheetId="17" hidden="1">'i07'!$A$1:$N$118</definedName>
    <definedName name="_xlnm._FilterDatabase" localSheetId="16" hidden="1">'i18'!$A$1:$N$153</definedName>
    <definedName name="_xlnm._FilterDatabase" localSheetId="13" hidden="1">Lydia!$A$1:$N$53</definedName>
    <definedName name="_xlnm._FilterDatabase" localSheetId="2" hidden="1">'Total Expenses'!$A$2:$N$461</definedName>
    <definedName name="_xlnm._FilterDatabase" localSheetId="4" hidden="1">'UGX Cash Box August 24'!$A$2:$N$122</definedName>
    <definedName name="_xlnm._FilterDatabase" localSheetId="5" hidden="1">'USD-cash box '!$A$3:$S$4</definedName>
  </definedNames>
  <calcPr calcId="152511"/>
  <pivotCaches>
    <pivotCache cacheId="0" r:id="rId20"/>
    <pivotCache cacheId="1" r:id="rId21"/>
    <pivotCache cacheId="2" r:id="rId22"/>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97" i="63" l="1"/>
  <c r="G98" i="63"/>
  <c r="G99" i="63" s="1"/>
  <c r="G100" i="63" s="1"/>
  <c r="G109" i="299" l="1"/>
  <c r="G110" i="299"/>
  <c r="G84" i="355" l="1"/>
  <c r="G12" i="49"/>
  <c r="F122" i="63"/>
  <c r="C2" i="55"/>
  <c r="G119" i="49"/>
  <c r="E19" i="55"/>
  <c r="C12" i="366"/>
  <c r="G10" i="143" l="1"/>
  <c r="C19" i="55"/>
  <c r="G459" i="49"/>
  <c r="F19" i="55"/>
  <c r="G13" i="55"/>
  <c r="F13" i="55"/>
  <c r="G12" i="55"/>
  <c r="D12" i="55"/>
  <c r="I8" i="55"/>
  <c r="H8" i="55"/>
  <c r="H5" i="55"/>
  <c r="D44" i="52"/>
  <c r="C7" i="55"/>
  <c r="C5" i="55"/>
  <c r="E12" i="55"/>
  <c r="E7" i="55"/>
  <c r="E4" i="55"/>
  <c r="E5" i="55"/>
  <c r="D9" i="366"/>
  <c r="D8" i="366"/>
  <c r="E2" i="55"/>
  <c r="D5" i="366"/>
  <c r="D4" i="366"/>
  <c r="E6" i="55"/>
  <c r="D6" i="366"/>
  <c r="E13" i="55"/>
  <c r="E3" i="55"/>
  <c r="D7" i="366"/>
  <c r="M5" i="55"/>
  <c r="D5" i="55" l="1"/>
  <c r="I5" i="55" s="1"/>
  <c r="J5" i="55" s="1"/>
  <c r="D19" i="55"/>
  <c r="I19" i="55" s="1"/>
  <c r="G406" i="49"/>
  <c r="E461" i="49"/>
  <c r="G442" i="49"/>
  <c r="G443" i="49"/>
  <c r="G444" i="49"/>
  <c r="G445" i="49"/>
  <c r="G446" i="49"/>
  <c r="G447" i="49"/>
  <c r="G448" i="49"/>
  <c r="G449" i="49"/>
  <c r="G450" i="49"/>
  <c r="G451" i="49"/>
  <c r="G452" i="49"/>
  <c r="G453" i="49"/>
  <c r="G454" i="49"/>
  <c r="G455" i="49"/>
  <c r="G456" i="49"/>
  <c r="G457" i="49"/>
  <c r="G458" i="49"/>
  <c r="G460" i="49"/>
  <c r="E122" i="63"/>
  <c r="G122" i="63" s="1"/>
  <c r="H19" i="55" s="1"/>
  <c r="F56" i="350"/>
  <c r="G55" i="350"/>
  <c r="G54" i="350"/>
  <c r="G56" i="350"/>
  <c r="E56" i="350"/>
  <c r="G321" i="49"/>
  <c r="G322" i="49"/>
  <c r="G323" i="49"/>
  <c r="G29" i="49"/>
  <c r="G28" i="49"/>
  <c r="G13" i="49"/>
  <c r="G11" i="49"/>
  <c r="G10" i="49"/>
  <c r="G9" i="49"/>
  <c r="D16" i="56"/>
  <c r="G209" i="49"/>
  <c r="G208" i="49"/>
  <c r="G207" i="49"/>
  <c r="G149" i="49"/>
  <c r="G148" i="49"/>
  <c r="G147" i="49"/>
  <c r="G193" i="49"/>
  <c r="G194" i="49"/>
  <c r="G195" i="49"/>
  <c r="F47" i="362"/>
  <c r="E47" i="362"/>
  <c r="G5" i="362"/>
  <c r="G6" i="362" s="1"/>
  <c r="G7" i="362" s="1"/>
  <c r="G8" i="362" s="1"/>
  <c r="G9" i="362" s="1"/>
  <c r="G10" i="362" s="1"/>
  <c r="G11" i="362" s="1"/>
  <c r="G12" i="362" s="1"/>
  <c r="G13" i="362" s="1"/>
  <c r="G14" i="362" s="1"/>
  <c r="G15" i="362" s="1"/>
  <c r="G16" i="362" s="1"/>
  <c r="G17" i="362" s="1"/>
  <c r="G18" i="362" s="1"/>
  <c r="G19" i="362" s="1"/>
  <c r="G20" i="362" s="1"/>
  <c r="G21" i="362" s="1"/>
  <c r="G22" i="362" s="1"/>
  <c r="G23" i="362" s="1"/>
  <c r="G24" i="362" s="1"/>
  <c r="G25" i="362" s="1"/>
  <c r="G26" i="362" s="1"/>
  <c r="G27" i="362" s="1"/>
  <c r="G28" i="362" s="1"/>
  <c r="G29" i="362" s="1"/>
  <c r="G30" i="362" s="1"/>
  <c r="G31" i="362" s="1"/>
  <c r="G32" i="362" s="1"/>
  <c r="G33" i="362" s="1"/>
  <c r="G34" i="362" s="1"/>
  <c r="G35" i="362" s="1"/>
  <c r="G36" i="362" s="1"/>
  <c r="G37" i="362" s="1"/>
  <c r="G38" i="362" s="1"/>
  <c r="G39" i="362" s="1"/>
  <c r="G40" i="362" s="1"/>
  <c r="G41" i="362" s="1"/>
  <c r="G42" i="362" s="1"/>
  <c r="G43" i="362" s="1"/>
  <c r="G44" i="362" s="1"/>
  <c r="G45" i="362" s="1"/>
  <c r="G46" i="362" s="1"/>
  <c r="G47" i="362" l="1"/>
  <c r="J8" i="216" l="1"/>
  <c r="K8" i="216"/>
  <c r="L8" i="216" s="1"/>
  <c r="M8" i="216" s="1"/>
  <c r="G408" i="49" l="1"/>
  <c r="G295" i="49"/>
  <c r="G235" i="49"/>
  <c r="G236" i="49"/>
  <c r="G237" i="49"/>
  <c r="G238" i="49"/>
  <c r="G171" i="49" l="1"/>
  <c r="G241" i="49" l="1"/>
  <c r="G242" i="49"/>
  <c r="G243" i="49"/>
  <c r="G244" i="49"/>
  <c r="G245" i="49"/>
  <c r="G266" i="49" l="1"/>
  <c r="G203" i="49"/>
  <c r="G202" i="49"/>
  <c r="G201" i="49"/>
  <c r="G141" i="49"/>
  <c r="G407" i="49" l="1"/>
  <c r="G294" i="49"/>
  <c r="G224" i="49"/>
  <c r="G225" i="49"/>
  <c r="G226" i="49"/>
  <c r="G227" i="49"/>
  <c r="G228" i="49"/>
  <c r="G229" i="49"/>
  <c r="G230" i="49"/>
  <c r="G231" i="49"/>
  <c r="G232" i="49"/>
  <c r="G233" i="49"/>
  <c r="G234" i="49"/>
  <c r="H27" i="216"/>
  <c r="G374" i="49"/>
  <c r="G373" i="49"/>
  <c r="G372" i="49"/>
  <c r="G184" i="49"/>
  <c r="G183" i="49"/>
  <c r="G125" i="49"/>
  <c r="G126" i="49"/>
  <c r="G127" i="49"/>
  <c r="G128" i="49"/>
  <c r="G129" i="49"/>
  <c r="G124" i="49"/>
  <c r="G123" i="49"/>
  <c r="G41" i="49"/>
  <c r="G40" i="49"/>
  <c r="G39" i="49"/>
  <c r="G38" i="49"/>
  <c r="G177" i="49"/>
  <c r="F31" i="194"/>
  <c r="E31" i="194"/>
  <c r="M3" i="55"/>
  <c r="D3" i="55" l="1"/>
  <c r="G400" i="49"/>
  <c r="G401" i="49"/>
  <c r="G402" i="49"/>
  <c r="G403" i="49"/>
  <c r="G404" i="49"/>
  <c r="G405" i="49"/>
  <c r="G409" i="49"/>
  <c r="G334" i="49" l="1"/>
  <c r="G333" i="49"/>
  <c r="G332" i="49"/>
  <c r="G331" i="49" l="1"/>
  <c r="G189" i="49" l="1"/>
  <c r="G190" i="49"/>
  <c r="G172" i="49" l="1"/>
  <c r="G169" i="49"/>
  <c r="G160" i="49"/>
  <c r="G139" i="49"/>
  <c r="G138" i="49"/>
  <c r="G137" i="49"/>
  <c r="G136" i="49"/>
  <c r="G135" i="49"/>
  <c r="G134" i="49"/>
  <c r="G133" i="49"/>
  <c r="G132" i="49"/>
  <c r="G140" i="49"/>
  <c r="G100" i="49" l="1"/>
  <c r="G101" i="49"/>
  <c r="G102" i="49"/>
  <c r="G103" i="49"/>
  <c r="G104" i="49"/>
  <c r="G105" i="49"/>
  <c r="G106" i="49"/>
  <c r="G107" i="49"/>
  <c r="G108" i="49"/>
  <c r="G109" i="49"/>
  <c r="G46" i="49" l="1"/>
  <c r="G47" i="49"/>
  <c r="G48" i="49"/>
  <c r="G49" i="49"/>
  <c r="G50" i="49"/>
  <c r="G51" i="49"/>
  <c r="G7" i="49"/>
  <c r="G8" i="49"/>
  <c r="G14" i="49"/>
  <c r="G15" i="49"/>
  <c r="G16" i="49"/>
  <c r="G17" i="49"/>
  <c r="G18" i="49"/>
  <c r="G19" i="49"/>
  <c r="G20" i="49"/>
  <c r="G21" i="49"/>
  <c r="G22" i="49"/>
  <c r="G23" i="49"/>
  <c r="G24" i="49"/>
  <c r="G3" i="49" l="1"/>
  <c r="G389" i="49" l="1"/>
  <c r="G390" i="49"/>
  <c r="G391" i="49"/>
  <c r="G392" i="49"/>
  <c r="G369" i="49"/>
  <c r="G370" i="49"/>
  <c r="D17" i="52"/>
  <c r="G163" i="49" l="1"/>
  <c r="G162" i="49"/>
  <c r="G214" i="49"/>
  <c r="G110" i="49"/>
  <c r="G111" i="49"/>
  <c r="G112" i="49"/>
  <c r="G113" i="49"/>
  <c r="G114" i="49"/>
  <c r="G115" i="49"/>
  <c r="G116" i="49"/>
  <c r="G117" i="49"/>
  <c r="G118" i="49"/>
  <c r="G121" i="49"/>
  <c r="M7" i="55"/>
  <c r="M4" i="55"/>
  <c r="M6" i="55"/>
  <c r="M2" i="55"/>
  <c r="D6" i="55" l="1"/>
  <c r="D4" i="55"/>
  <c r="D7" i="55"/>
  <c r="D2" i="55"/>
  <c r="F153" i="299"/>
  <c r="E153" i="299"/>
  <c r="F174" i="80"/>
  <c r="E174" i="80"/>
  <c r="G153" i="299" l="1"/>
  <c r="H6" i="55" s="1"/>
  <c r="G174" i="80"/>
  <c r="H2" i="55" s="1"/>
  <c r="I2" i="55"/>
  <c r="I3" i="55"/>
  <c r="J3" i="55" s="1"/>
  <c r="E23" i="176" l="1"/>
  <c r="G378" i="49" l="1"/>
  <c r="G379" i="49"/>
  <c r="G380" i="49"/>
  <c r="G381" i="49"/>
  <c r="G382" i="49"/>
  <c r="G383" i="49"/>
  <c r="G384" i="49"/>
  <c r="G385" i="49"/>
  <c r="G386" i="49"/>
  <c r="G387" i="49"/>
  <c r="G388" i="49"/>
  <c r="G393" i="49"/>
  <c r="G394" i="49"/>
  <c r="G395" i="49"/>
  <c r="G396" i="49"/>
  <c r="G397" i="49"/>
  <c r="G398" i="49"/>
  <c r="G399" i="49"/>
  <c r="G410"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353" i="49"/>
  <c r="G352" i="49"/>
  <c r="G351" i="49"/>
  <c r="G330" i="49"/>
  <c r="G335" i="49"/>
  <c r="G336" i="49"/>
  <c r="G337" i="49"/>
  <c r="G338" i="49"/>
  <c r="G339" i="49"/>
  <c r="G340" i="49"/>
  <c r="G341" i="49"/>
  <c r="G342" i="49"/>
  <c r="G343" i="49"/>
  <c r="G344" i="49"/>
  <c r="G345" i="49"/>
  <c r="G346" i="49"/>
  <c r="G347" i="49"/>
  <c r="G348" i="49"/>
  <c r="G349" i="49"/>
  <c r="G350" i="49"/>
  <c r="G354" i="49"/>
  <c r="G355" i="49"/>
  <c r="G356" i="49"/>
  <c r="G357" i="49"/>
  <c r="G358" i="49"/>
  <c r="G359" i="49"/>
  <c r="G26" i="49"/>
  <c r="G161" i="49"/>
  <c r="G164" i="49"/>
  <c r="G165" i="49"/>
  <c r="G166" i="49"/>
  <c r="F119" i="355" l="1"/>
  <c r="E119" i="355"/>
  <c r="G5" i="355"/>
  <c r="G6" i="355" s="1"/>
  <c r="G7" i="355" s="1"/>
  <c r="G120" i="49"/>
  <c r="G8" i="355" l="1"/>
  <c r="G9" i="355" s="1"/>
  <c r="G10" i="355" s="1"/>
  <c r="G11" i="355" s="1"/>
  <c r="G12" i="355" s="1"/>
  <c r="G13" i="355" s="1"/>
  <c r="G14" i="355" s="1"/>
  <c r="G15" i="355" s="1"/>
  <c r="G16" i="355" s="1"/>
  <c r="G17" i="355" s="1"/>
  <c r="G18" i="355" s="1"/>
  <c r="G19" i="355" s="1"/>
  <c r="G20" i="355" s="1"/>
  <c r="G21" i="355" s="1"/>
  <c r="G22" i="355" s="1"/>
  <c r="G23" i="355" s="1"/>
  <c r="G24" i="355" s="1"/>
  <c r="G25" i="355" s="1"/>
  <c r="G26" i="355" s="1"/>
  <c r="G27" i="355" s="1"/>
  <c r="G28" i="355" s="1"/>
  <c r="G29" i="355" s="1"/>
  <c r="G30" i="355" s="1"/>
  <c r="G31" i="355" s="1"/>
  <c r="G32" i="355" s="1"/>
  <c r="G33" i="355" s="1"/>
  <c r="G34" i="355" s="1"/>
  <c r="G35" i="355" s="1"/>
  <c r="G36" i="355" s="1"/>
  <c r="G37" i="355" s="1"/>
  <c r="G38" i="355" s="1"/>
  <c r="G39" i="355" s="1"/>
  <c r="G40" i="355" s="1"/>
  <c r="G41" i="355" s="1"/>
  <c r="G42" i="355" s="1"/>
  <c r="G43" i="355" s="1"/>
  <c r="G119" i="355"/>
  <c r="H7" i="55" s="1"/>
  <c r="G90" i="49"/>
  <c r="G88" i="49"/>
  <c r="G89" i="49"/>
  <c r="G91" i="49"/>
  <c r="G92" i="49"/>
  <c r="G42" i="49"/>
  <c r="G43" i="49"/>
  <c r="G44" i="355" l="1"/>
  <c r="G45" i="355" s="1"/>
  <c r="G46" i="355" s="1"/>
  <c r="G47" i="355" s="1"/>
  <c r="G48" i="355" s="1"/>
  <c r="G49" i="355" s="1"/>
  <c r="G50" i="355" s="1"/>
  <c r="G51" i="355" s="1"/>
  <c r="G52" i="355" s="1"/>
  <c r="G53" i="355" s="1"/>
  <c r="G25" i="49"/>
  <c r="G27" i="49"/>
  <c r="G30" i="49"/>
  <c r="G31" i="49"/>
  <c r="G54" i="355" l="1"/>
  <c r="G55" i="355" s="1"/>
  <c r="G56" i="355" s="1"/>
  <c r="G57" i="355" s="1"/>
  <c r="G58" i="355" s="1"/>
  <c r="G59" i="355" s="1"/>
  <c r="G60" i="355" l="1"/>
  <c r="G61" i="355" s="1"/>
  <c r="G62" i="355" s="1"/>
  <c r="G63" i="355" s="1"/>
  <c r="G64" i="355" s="1"/>
  <c r="G65" i="355" s="1"/>
  <c r="G66" i="355" s="1"/>
  <c r="G67" i="355" s="1"/>
  <c r="G68" i="355" s="1"/>
  <c r="G69" i="355" s="1"/>
  <c r="G70" i="355" s="1"/>
  <c r="G71" i="355" s="1"/>
  <c r="G72" i="355" s="1"/>
  <c r="G73" i="355" s="1"/>
  <c r="G74" i="355" s="1"/>
  <c r="G75" i="355" s="1"/>
  <c r="G76" i="355" s="1"/>
  <c r="G77" i="355" s="1"/>
  <c r="G78" i="355" s="1"/>
  <c r="G79" i="355" s="1"/>
  <c r="G80" i="355" s="1"/>
  <c r="G81" i="355" s="1"/>
  <c r="G82" i="355" s="1"/>
  <c r="G83" i="355" s="1"/>
  <c r="G85" i="355" s="1"/>
  <c r="G86" i="355" s="1"/>
  <c r="G87" i="355" s="1"/>
  <c r="G88" i="355" s="1"/>
  <c r="G89" i="355" s="1"/>
  <c r="G90" i="355" s="1"/>
  <c r="G91" i="355" s="1"/>
  <c r="G92" i="355" s="1"/>
  <c r="G93" i="355" s="1"/>
  <c r="G94" i="355" s="1"/>
  <c r="G95" i="355" s="1"/>
  <c r="G96" i="355" s="1"/>
  <c r="G97" i="355" s="1"/>
  <c r="G98" i="355" s="1"/>
  <c r="G99" i="355" s="1"/>
  <c r="G100" i="355" s="1"/>
  <c r="G101" i="355" s="1"/>
  <c r="G102" i="355" s="1"/>
  <c r="G76" i="49"/>
  <c r="G75" i="49"/>
  <c r="G103" i="355" l="1"/>
  <c r="G104" i="355" s="1"/>
  <c r="G105" i="355" s="1"/>
  <c r="G106" i="355" s="1"/>
  <c r="G107" i="355" s="1"/>
  <c r="G108" i="355" s="1"/>
  <c r="G109" i="355" s="1"/>
  <c r="G110" i="355" s="1"/>
  <c r="G111" i="355" s="1"/>
  <c r="G112" i="355" s="1"/>
  <c r="G113" i="355" s="1"/>
  <c r="G114" i="355" s="1"/>
  <c r="G115" i="355" s="1"/>
  <c r="G116" i="355" s="1"/>
  <c r="G117" i="355" s="1"/>
  <c r="G118" i="355" s="1"/>
  <c r="G68" i="49"/>
  <c r="G265" i="49" l="1"/>
  <c r="G377" i="49" l="1"/>
  <c r="G367" i="49"/>
  <c r="G313" i="49"/>
  <c r="G314" i="49"/>
  <c r="G315" i="49"/>
  <c r="G371" i="49"/>
  <c r="G285" i="49"/>
  <c r="G275" i="49"/>
  <c r="G20" i="143" l="1"/>
  <c r="G274" i="49"/>
  <c r="G145" i="49"/>
  <c r="G144" i="49"/>
  <c r="G62" i="49"/>
  <c r="G61" i="49"/>
  <c r="C4" i="55"/>
  <c r="G5" i="350"/>
  <c r="G6" i="350" s="1"/>
  <c r="G7" i="350" s="1"/>
  <c r="G8" i="350" s="1"/>
  <c r="G9" i="350" s="1"/>
  <c r="G10" i="350" s="1"/>
  <c r="G11" i="350" s="1"/>
  <c r="G12" i="350" s="1"/>
  <c r="G13" i="350" s="1"/>
  <c r="G14" i="350" s="1"/>
  <c r="G15" i="350" s="1"/>
  <c r="G16" i="350" s="1"/>
  <c r="G17" i="350" s="1"/>
  <c r="G18" i="350" s="1"/>
  <c r="G19" i="350" s="1"/>
  <c r="G20" i="350" s="1"/>
  <c r="G21" i="350" s="1"/>
  <c r="G22" i="350" s="1"/>
  <c r="G23" i="350" s="1"/>
  <c r="G24" i="350" l="1"/>
  <c r="G25" i="350" s="1"/>
  <c r="G26" i="350" s="1"/>
  <c r="G27" i="350" s="1"/>
  <c r="G28" i="350" s="1"/>
  <c r="G29" i="350" s="1"/>
  <c r="G30" i="350" s="1"/>
  <c r="G31" i="350" s="1"/>
  <c r="H4" i="55"/>
  <c r="G32" i="350" l="1"/>
  <c r="G33" i="350" s="1"/>
  <c r="G34" i="350" s="1"/>
  <c r="G35" i="350" s="1"/>
  <c r="G36" i="350" s="1"/>
  <c r="G37" i="350" s="1"/>
  <c r="G38" i="350" s="1"/>
  <c r="G39" i="350" s="1"/>
  <c r="G40" i="350" s="1"/>
  <c r="G41" i="350" s="1"/>
  <c r="G42" i="350" s="1"/>
  <c r="G249" i="49"/>
  <c r="G250" i="49"/>
  <c r="G251" i="49"/>
  <c r="G206" i="49"/>
  <c r="G98" i="49"/>
  <c r="G99" i="49"/>
  <c r="G122" i="49"/>
  <c r="G43" i="350" l="1"/>
  <c r="G44" i="350" s="1"/>
  <c r="G45" i="350" s="1"/>
  <c r="G46" i="350" s="1"/>
  <c r="G47" i="350" s="1"/>
  <c r="G48" i="350" s="1"/>
  <c r="G49" i="350" s="1"/>
  <c r="G50" i="350" s="1"/>
  <c r="G51" i="350" s="1"/>
  <c r="G94" i="49"/>
  <c r="G95" i="49"/>
  <c r="G96" i="49"/>
  <c r="G97" i="49"/>
  <c r="G52" i="350" l="1"/>
  <c r="G53" i="350" s="1"/>
  <c r="H10" i="143"/>
  <c r="H11" i="143" s="1"/>
  <c r="H20" i="143" s="1"/>
  <c r="D29" i="221"/>
  <c r="D43" i="221" s="1"/>
  <c r="D30" i="52"/>
  <c r="D41" i="52" s="1"/>
  <c r="D31" i="56"/>
  <c r="D44" i="56" s="1"/>
  <c r="G4" i="63"/>
  <c r="G5" i="63" s="1"/>
  <c r="G6" i="63" s="1"/>
  <c r="G7" i="63" s="1"/>
  <c r="G292" i="49"/>
  <c r="G293" i="49"/>
  <c r="C10" i="143"/>
  <c r="C11" i="143" s="1"/>
  <c r="C20" i="143" s="1"/>
  <c r="C6" i="55"/>
  <c r="G269" i="49"/>
  <c r="G270" i="49"/>
  <c r="G271" i="49"/>
  <c r="G5" i="80"/>
  <c r="G6" i="80" s="1"/>
  <c r="G7" i="80" s="1"/>
  <c r="G8" i="80" s="1"/>
  <c r="G9" i="80" s="1"/>
  <c r="G10" i="80" s="1"/>
  <c r="G11" i="80" s="1"/>
  <c r="G12" i="80" s="1"/>
  <c r="G13" i="80" s="1"/>
  <c r="G219" i="49"/>
  <c r="G218" i="49"/>
  <c r="G142" i="49"/>
  <c r="G217" i="49"/>
  <c r="G4" i="49"/>
  <c r="G5" i="49"/>
  <c r="G6" i="49"/>
  <c r="G32" i="49"/>
  <c r="G33" i="49"/>
  <c r="G34" i="49"/>
  <c r="G35" i="49"/>
  <c r="G37" i="49"/>
  <c r="G44" i="49"/>
  <c r="G45" i="49"/>
  <c r="G52" i="49"/>
  <c r="G53" i="49"/>
  <c r="G54" i="49"/>
  <c r="G55" i="49"/>
  <c r="G56" i="49"/>
  <c r="G57" i="49"/>
  <c r="G58" i="49"/>
  <c r="G59" i="49"/>
  <c r="G60" i="49"/>
  <c r="G63" i="49"/>
  <c r="G64" i="49"/>
  <c r="G65" i="49"/>
  <c r="G66" i="49"/>
  <c r="G67" i="49"/>
  <c r="G69" i="49"/>
  <c r="G70" i="49"/>
  <c r="G71" i="49"/>
  <c r="G72" i="49"/>
  <c r="G73" i="49"/>
  <c r="G74" i="49"/>
  <c r="G77" i="49"/>
  <c r="G78" i="49"/>
  <c r="G79" i="49"/>
  <c r="G80" i="49"/>
  <c r="G81" i="49"/>
  <c r="G82" i="49"/>
  <c r="G83" i="49"/>
  <c r="G84" i="49"/>
  <c r="G85" i="49"/>
  <c r="G86" i="49"/>
  <c r="G87" i="49"/>
  <c r="G93" i="49"/>
  <c r="G130" i="49"/>
  <c r="G131" i="49"/>
  <c r="G143" i="49"/>
  <c r="G146" i="49"/>
  <c r="G150" i="49"/>
  <c r="G151" i="49"/>
  <c r="G152" i="49"/>
  <c r="G153" i="49"/>
  <c r="G154" i="49"/>
  <c r="G155" i="49"/>
  <c r="G156" i="49"/>
  <c r="G157" i="49"/>
  <c r="G158" i="49"/>
  <c r="G159" i="49"/>
  <c r="G167" i="49"/>
  <c r="G168" i="49"/>
  <c r="G170" i="49"/>
  <c r="G173" i="49"/>
  <c r="G174" i="49"/>
  <c r="G175" i="49"/>
  <c r="G176" i="49"/>
  <c r="G178" i="49"/>
  <c r="G179" i="49"/>
  <c r="G180" i="49"/>
  <c r="G181" i="49"/>
  <c r="G182" i="49"/>
  <c r="G185" i="49"/>
  <c r="G186" i="49"/>
  <c r="G187" i="49"/>
  <c r="G188" i="49"/>
  <c r="G191" i="49"/>
  <c r="G192" i="49"/>
  <c r="G196" i="49"/>
  <c r="G197" i="49"/>
  <c r="G198" i="49"/>
  <c r="G199" i="49"/>
  <c r="G200" i="49"/>
  <c r="G204" i="49"/>
  <c r="G205" i="49"/>
  <c r="G210" i="49"/>
  <c r="G211" i="49"/>
  <c r="G212" i="49"/>
  <c r="G213" i="49"/>
  <c r="G215" i="49"/>
  <c r="G216" i="49"/>
  <c r="G220" i="49"/>
  <c r="G221" i="49"/>
  <c r="G222" i="49"/>
  <c r="G223" i="49"/>
  <c r="G239" i="49"/>
  <c r="G240" i="49"/>
  <c r="G246" i="49"/>
  <c r="G247" i="49"/>
  <c r="G248" i="49"/>
  <c r="G252" i="49"/>
  <c r="G253" i="49"/>
  <c r="G254" i="49"/>
  <c r="G255" i="49"/>
  <c r="G256" i="49"/>
  <c r="G257" i="49"/>
  <c r="G258" i="49"/>
  <c r="G259" i="49"/>
  <c r="G260" i="49"/>
  <c r="G261" i="49"/>
  <c r="G262" i="49"/>
  <c r="G263" i="49"/>
  <c r="G264" i="49"/>
  <c r="G267" i="49"/>
  <c r="G268" i="49"/>
  <c r="G272" i="49"/>
  <c r="G273" i="49"/>
  <c r="G276" i="49"/>
  <c r="G277" i="49"/>
  <c r="G278" i="49"/>
  <c r="G279" i="49"/>
  <c r="G280" i="49"/>
  <c r="G281" i="49"/>
  <c r="G282" i="49"/>
  <c r="G283" i="49"/>
  <c r="G284" i="49"/>
  <c r="G286" i="49"/>
  <c r="G287" i="49"/>
  <c r="G288" i="49"/>
  <c r="G289" i="49"/>
  <c r="G290" i="49"/>
  <c r="G291" i="49"/>
  <c r="G296" i="49"/>
  <c r="G297" i="49"/>
  <c r="G298" i="49"/>
  <c r="G299" i="49"/>
  <c r="G300" i="49"/>
  <c r="G301" i="49"/>
  <c r="G302" i="49"/>
  <c r="G303" i="49"/>
  <c r="G304" i="49"/>
  <c r="G305" i="49"/>
  <c r="G306" i="49"/>
  <c r="G307" i="49"/>
  <c r="G308" i="49"/>
  <c r="G309" i="49"/>
  <c r="G310" i="49"/>
  <c r="G311" i="49"/>
  <c r="G312" i="49"/>
  <c r="G316" i="49"/>
  <c r="G317" i="49"/>
  <c r="G318" i="49"/>
  <c r="G319" i="49"/>
  <c r="G320" i="49"/>
  <c r="G324" i="49"/>
  <c r="G325" i="49"/>
  <c r="G326" i="49"/>
  <c r="G327" i="49"/>
  <c r="G328" i="49"/>
  <c r="G329" i="49"/>
  <c r="G360" i="49"/>
  <c r="G361" i="49"/>
  <c r="G362" i="49"/>
  <c r="G363" i="49"/>
  <c r="G364" i="49"/>
  <c r="G365" i="49"/>
  <c r="G366" i="49"/>
  <c r="G368" i="49"/>
  <c r="G375" i="49"/>
  <c r="G376" i="49"/>
  <c r="G23" i="55"/>
  <c r="C13" i="55"/>
  <c r="G5" i="299"/>
  <c r="G6" i="299" s="1"/>
  <c r="G7" i="299" s="1"/>
  <c r="G8" i="299" s="1"/>
  <c r="G9" i="299" s="1"/>
  <c r="G10" i="299" s="1"/>
  <c r="G11" i="299" s="1"/>
  <c r="G12" i="299" s="1"/>
  <c r="G13" i="299" s="1"/>
  <c r="G14" i="299" s="1"/>
  <c r="G15" i="299" s="1"/>
  <c r="G16" i="299" s="1"/>
  <c r="G17" i="299" s="1"/>
  <c r="G18" i="299" s="1"/>
  <c r="G19" i="299" s="1"/>
  <c r="G20" i="299" s="1"/>
  <c r="G21" i="299" s="1"/>
  <c r="G22" i="299" s="1"/>
  <c r="G23" i="299" s="1"/>
  <c r="G24" i="299" s="1"/>
  <c r="G25" i="299" s="1"/>
  <c r="G26" i="299" s="1"/>
  <c r="G27" i="299" s="1"/>
  <c r="G28" i="299" s="1"/>
  <c r="G29" i="299" s="1"/>
  <c r="G30" i="299" s="1"/>
  <c r="G31" i="299" s="1"/>
  <c r="G32" i="299" s="1"/>
  <c r="E8" i="216"/>
  <c r="F8" i="216"/>
  <c r="G8" i="216"/>
  <c r="H8" i="216" s="1"/>
  <c r="D8" i="216"/>
  <c r="E6" i="176"/>
  <c r="E7" i="176"/>
  <c r="E8" i="176"/>
  <c r="E9" i="176"/>
  <c r="E10" i="176"/>
  <c r="E11" i="176"/>
  <c r="E14" i="176"/>
  <c r="E15" i="176"/>
  <c r="E16" i="176"/>
  <c r="E17" i="176"/>
  <c r="J5" i="143"/>
  <c r="D23" i="55"/>
  <c r="F14" i="55"/>
  <c r="G5" i="194"/>
  <c r="G6" i="194" s="1"/>
  <c r="G7" i="194" s="1"/>
  <c r="I3" i="143"/>
  <c r="J3" i="143"/>
  <c r="I4" i="143"/>
  <c r="J4" i="143"/>
  <c r="I6" i="143"/>
  <c r="J6" i="143"/>
  <c r="I2" i="143"/>
  <c r="J2" i="143"/>
  <c r="C12" i="55"/>
  <c r="C16" i="143"/>
  <c r="I16" i="143"/>
  <c r="F5" i="116"/>
  <c r="E5" i="116"/>
  <c r="G5" i="116"/>
  <c r="H16" i="143"/>
  <c r="K40" i="216"/>
  <c r="L40" i="216"/>
  <c r="J40" i="216"/>
  <c r="I40" i="216"/>
  <c r="C8" i="55"/>
  <c r="C8" i="143"/>
  <c r="E8" i="143"/>
  <c r="H8" i="143"/>
  <c r="K18" i="143"/>
  <c r="F11" i="143"/>
  <c r="F12" i="143" s="1"/>
  <c r="K10" i="176"/>
  <c r="K9" i="176"/>
  <c r="K20" i="176"/>
  <c r="K22" i="176"/>
  <c r="K23" i="176"/>
  <c r="K24" i="176"/>
  <c r="K6" i="176"/>
  <c r="K7" i="176"/>
  <c r="K8" i="176"/>
  <c r="M39" i="216"/>
  <c r="M40" i="216"/>
  <c r="D8" i="143"/>
  <c r="D14" i="55"/>
  <c r="G11" i="143"/>
  <c r="G12" i="143" s="1"/>
  <c r="D11" i="143"/>
  <c r="D20" i="143" s="1"/>
  <c r="I8" i="143"/>
  <c r="J16" i="143"/>
  <c r="J8" i="143"/>
  <c r="G14" i="55"/>
  <c r="G461" i="49" l="1"/>
  <c r="G8" i="194"/>
  <c r="G9" i="194" s="1"/>
  <c r="G10" i="194" s="1"/>
  <c r="G11" i="194" s="1"/>
  <c r="G12" i="194" s="1"/>
  <c r="G13" i="194" s="1"/>
  <c r="G14" i="194" s="1"/>
  <c r="G15" i="194" s="1"/>
  <c r="G16" i="194" s="1"/>
  <c r="G17" i="194" s="1"/>
  <c r="G18" i="194" s="1"/>
  <c r="G19" i="194" s="1"/>
  <c r="G20" i="194" s="1"/>
  <c r="G21" i="194" s="1"/>
  <c r="G22" i="194" s="1"/>
  <c r="G23" i="194" s="1"/>
  <c r="G24" i="194" s="1"/>
  <c r="G25" i="194" s="1"/>
  <c r="G26" i="194" s="1"/>
  <c r="G27" i="194" s="1"/>
  <c r="G28" i="194" s="1"/>
  <c r="G29" i="194" s="1"/>
  <c r="I8" i="216"/>
  <c r="D47" i="56"/>
  <c r="H12" i="55"/>
  <c r="G33" i="299"/>
  <c r="G34" i="299" s="1"/>
  <c r="G35" i="299" s="1"/>
  <c r="G36" i="299" s="1"/>
  <c r="G37" i="299" s="1"/>
  <c r="G38" i="299" s="1"/>
  <c r="G39" i="299" s="1"/>
  <c r="G40" i="299" s="1"/>
  <c r="G41" i="299" s="1"/>
  <c r="G42" i="299" s="1"/>
  <c r="G43" i="299" s="1"/>
  <c r="G44" i="299" s="1"/>
  <c r="G45" i="299" s="1"/>
  <c r="G46" i="299" s="1"/>
  <c r="G47" i="299" s="1"/>
  <c r="G48" i="299" s="1"/>
  <c r="G14" i="80"/>
  <c r="G15" i="80" s="1"/>
  <c r="G16" i="80" s="1"/>
  <c r="G17" i="80" s="1"/>
  <c r="G18" i="80" s="1"/>
  <c r="G19" i="80" s="1"/>
  <c r="G20" i="80" s="1"/>
  <c r="G21" i="80" s="1"/>
  <c r="C14" i="55"/>
  <c r="I13" i="55"/>
  <c r="E20" i="176"/>
  <c r="E22" i="176" s="1"/>
  <c r="I6" i="55"/>
  <c r="J6" i="55" s="1"/>
  <c r="I7" i="55"/>
  <c r="E14" i="55"/>
  <c r="I12" i="55"/>
  <c r="E10" i="55"/>
  <c r="E11" i="143"/>
  <c r="E14" i="143" s="1"/>
  <c r="E20" i="143" s="1"/>
  <c r="I20" i="143" s="1"/>
  <c r="J20" i="143" s="1"/>
  <c r="I10" i="143"/>
  <c r="I11" i="143" s="1"/>
  <c r="J11" i="143" s="1"/>
  <c r="M9" i="55"/>
  <c r="G31" i="194"/>
  <c r="G8" i="63"/>
  <c r="G9" i="63" s="1"/>
  <c r="C10" i="55"/>
  <c r="C23" i="55" l="1"/>
  <c r="G10" i="63"/>
  <c r="G11" i="63" s="1"/>
  <c r="G12" i="63" s="1"/>
  <c r="G13" i="63" s="1"/>
  <c r="G14" i="63" s="1"/>
  <c r="G15" i="63" s="1"/>
  <c r="G16" i="63" s="1"/>
  <c r="G17" i="63" s="1"/>
  <c r="G18" i="63" s="1"/>
  <c r="G19" i="63" s="1"/>
  <c r="J12" i="55"/>
  <c r="I4" i="55"/>
  <c r="J4" i="55" s="1"/>
  <c r="G30" i="194"/>
  <c r="G49" i="299"/>
  <c r="G50" i="299" s="1"/>
  <c r="G51" i="299" s="1"/>
  <c r="G52" i="299" s="1"/>
  <c r="G53" i="299" s="1"/>
  <c r="G54" i="299" s="1"/>
  <c r="G55" i="299" s="1"/>
  <c r="G56" i="299" s="1"/>
  <c r="G57" i="299" s="1"/>
  <c r="G58" i="299" s="1"/>
  <c r="G59" i="299" s="1"/>
  <c r="G60" i="299" s="1"/>
  <c r="G61" i="299" s="1"/>
  <c r="G62" i="299" s="1"/>
  <c r="G63" i="299" s="1"/>
  <c r="G64" i="299" s="1"/>
  <c r="G65" i="299" s="1"/>
  <c r="G66" i="299" s="1"/>
  <c r="G67" i="299" s="1"/>
  <c r="G68" i="299" s="1"/>
  <c r="G69" i="299" s="1"/>
  <c r="G70" i="299" s="1"/>
  <c r="G71" i="299" s="1"/>
  <c r="G72" i="299" s="1"/>
  <c r="E17" i="55"/>
  <c r="E23" i="55" s="1"/>
  <c r="I14" i="55"/>
  <c r="J10" i="143"/>
  <c r="J7" i="55"/>
  <c r="D10" i="55"/>
  <c r="G22" i="80"/>
  <c r="G23" i="80" s="1"/>
  <c r="G24" i="80" s="1"/>
  <c r="G25" i="80" s="1"/>
  <c r="G73" i="299" l="1"/>
  <c r="G74" i="299" s="1"/>
  <c r="G75" i="299" s="1"/>
  <c r="G76" i="299" s="1"/>
  <c r="G77" i="299" s="1"/>
  <c r="I23" i="55"/>
  <c r="G26" i="80"/>
  <c r="G27" i="80" s="1"/>
  <c r="G28" i="80" s="1"/>
  <c r="G78" i="299" l="1"/>
  <c r="G79" i="299" s="1"/>
  <c r="G80" i="299" s="1"/>
  <c r="G81" i="299" s="1"/>
  <c r="G82" i="299" s="1"/>
  <c r="G83" i="299" s="1"/>
  <c r="G84" i="299" s="1"/>
  <c r="G85" i="299" s="1"/>
  <c r="G86" i="299" s="1"/>
  <c r="G87" i="299" s="1"/>
  <c r="G88" i="299" s="1"/>
  <c r="G89" i="299" s="1"/>
  <c r="G90" i="299" s="1"/>
  <c r="G91" i="299" s="1"/>
  <c r="G92" i="299" s="1"/>
  <c r="G93" i="299" s="1"/>
  <c r="I10" i="55"/>
  <c r="G20" i="63"/>
  <c r="G21" i="63" s="1"/>
  <c r="G22" i="63" s="1"/>
  <c r="G23" i="63" s="1"/>
  <c r="G24" i="63" s="1"/>
  <c r="G25" i="63" s="1"/>
  <c r="G26" i="63" s="1"/>
  <c r="G27" i="63" s="1"/>
  <c r="G28" i="63" s="1"/>
  <c r="G29" i="63" s="1"/>
  <c r="G30" i="63" s="1"/>
  <c r="G31" i="63" s="1"/>
  <c r="G32" i="63" s="1"/>
  <c r="G29" i="80"/>
  <c r="G30" i="80" s="1"/>
  <c r="G31" i="80" s="1"/>
  <c r="G32" i="80" s="1"/>
  <c r="G33" i="80" s="1"/>
  <c r="G34" i="80" s="1"/>
  <c r="G35" i="80" s="1"/>
  <c r="G36" i="80" s="1"/>
  <c r="G37" i="80" s="1"/>
  <c r="G38" i="80" s="1"/>
  <c r="G39" i="80" s="1"/>
  <c r="G40" i="80" s="1"/>
  <c r="G94" i="299" l="1"/>
  <c r="G95" i="299" s="1"/>
  <c r="G96" i="299" s="1"/>
  <c r="G97" i="299" s="1"/>
  <c r="G98" i="299" s="1"/>
  <c r="G99" i="299" s="1"/>
  <c r="G100" i="299" s="1"/>
  <c r="J8" i="55"/>
  <c r="G33" i="63"/>
  <c r="G34" i="63" s="1"/>
  <c r="G41" i="80"/>
  <c r="G42" i="80" s="1"/>
  <c r="G43" i="80" s="1"/>
  <c r="G44" i="80" s="1"/>
  <c r="G45" i="80" s="1"/>
  <c r="G46" i="80" s="1"/>
  <c r="G47" i="80" s="1"/>
  <c r="G101" i="299" l="1"/>
  <c r="G102" i="299" s="1"/>
  <c r="G103" i="299" s="1"/>
  <c r="G104" i="299" s="1"/>
  <c r="G105" i="299" s="1"/>
  <c r="G106" i="299" s="1"/>
  <c r="G107" i="299" s="1"/>
  <c r="G108" i="299" s="1"/>
  <c r="G111" i="299" s="1"/>
  <c r="G35" i="63"/>
  <c r="G36" i="63" s="1"/>
  <c r="G48" i="80"/>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112" i="299" l="1"/>
  <c r="G113" i="299" s="1"/>
  <c r="G114" i="299" s="1"/>
  <c r="G115" i="299" s="1"/>
  <c r="G116" i="299" s="1"/>
  <c r="G117" i="299" s="1"/>
  <c r="G118" i="299" s="1"/>
  <c r="G119" i="299" s="1"/>
  <c r="G120" i="299" s="1"/>
  <c r="G121" i="299" s="1"/>
  <c r="G122" i="299" s="1"/>
  <c r="G123" i="299" s="1"/>
  <c r="G124" i="299" s="1"/>
  <c r="G125" i="299" s="1"/>
  <c r="G73" i="80"/>
  <c r="G74" i="80" s="1"/>
  <c r="G75" i="80" s="1"/>
  <c r="G76" i="80" s="1"/>
  <c r="G37" i="63"/>
  <c r="G38" i="63" s="1"/>
  <c r="G126" i="299" l="1"/>
  <c r="G127" i="299" s="1"/>
  <c r="G128" i="299" s="1"/>
  <c r="G129" i="299" s="1"/>
  <c r="G130" i="299" s="1"/>
  <c r="G131" i="299" s="1"/>
  <c r="G132" i="299" s="1"/>
  <c r="G133" i="299" s="1"/>
  <c r="G134" i="299" s="1"/>
  <c r="G135" i="299" s="1"/>
  <c r="G136" i="299" s="1"/>
  <c r="G77" i="80"/>
  <c r="G78" i="80" s="1"/>
  <c r="G79" i="80" s="1"/>
  <c r="G80" i="80" s="1"/>
  <c r="G39" i="63"/>
  <c r="G40" i="63" s="1"/>
  <c r="G41" i="63" s="1"/>
  <c r="G42" i="63" s="1"/>
  <c r="G43" i="63" s="1"/>
  <c r="G44" i="63" s="1"/>
  <c r="G45" i="63" s="1"/>
  <c r="G46" i="63" s="1"/>
  <c r="G47" i="63" s="1"/>
  <c r="G48" i="63" s="1"/>
  <c r="G49" i="63" s="1"/>
  <c r="G50" i="63" s="1"/>
  <c r="G51" i="63" s="1"/>
  <c r="G52" i="63" s="1"/>
  <c r="G53" i="63" s="1"/>
  <c r="J2" i="55"/>
  <c r="H10" i="55"/>
  <c r="G138" i="299" l="1"/>
  <c r="G139" i="299" s="1"/>
  <c r="G140" i="299" s="1"/>
  <c r="G141" i="299" s="1"/>
  <c r="G142" i="299" s="1"/>
  <c r="G143" i="299" s="1"/>
  <c r="G144" i="299" s="1"/>
  <c r="G145" i="299" s="1"/>
  <c r="G146" i="299" s="1"/>
  <c r="G147" i="299" s="1"/>
  <c r="G81" i="80"/>
  <c r="G82" i="80" s="1"/>
  <c r="G83" i="80" s="1"/>
  <c r="G84" i="80" s="1"/>
  <c r="G85" i="80" s="1"/>
  <c r="G86" i="80" s="1"/>
  <c r="G87" i="80" s="1"/>
  <c r="G88" i="80" s="1"/>
  <c r="G89" i="80" s="1"/>
  <c r="G90" i="80" s="1"/>
  <c r="G91" i="80" s="1"/>
  <c r="G92" i="80" s="1"/>
  <c r="G93" i="80" s="1"/>
  <c r="G94" i="80" s="1"/>
  <c r="G95" i="80" s="1"/>
  <c r="G96" i="80" s="1"/>
  <c r="G97" i="80" s="1"/>
  <c r="G98" i="80" s="1"/>
  <c r="G99" i="80" s="1"/>
  <c r="J10" i="55"/>
  <c r="G54" i="63"/>
  <c r="G55" i="63" s="1"/>
  <c r="G56" i="63" s="1"/>
  <c r="G57" i="63" s="1"/>
  <c r="G148" i="299" l="1"/>
  <c r="G149" i="299" s="1"/>
  <c r="G150" i="299" s="1"/>
  <c r="G151" i="299" s="1"/>
  <c r="G152" i="299" s="1"/>
  <c r="G100" i="80"/>
  <c r="G101" i="80" s="1"/>
  <c r="G102" i="80" s="1"/>
  <c r="G103" i="80" s="1"/>
  <c r="G104" i="80" s="1"/>
  <c r="G105" i="80" s="1"/>
  <c r="G106" i="80" s="1"/>
  <c r="G107" i="80" s="1"/>
  <c r="G108" i="80" s="1"/>
  <c r="G109" i="80" s="1"/>
  <c r="G110" i="80" s="1"/>
  <c r="G111" i="80" s="1"/>
  <c r="G112" i="80" s="1"/>
  <c r="G113" i="80" s="1"/>
  <c r="G114" i="80" s="1"/>
  <c r="G115" i="80" s="1"/>
  <c r="G116" i="80" s="1"/>
  <c r="G117" i="80" s="1"/>
  <c r="G118" i="80" s="1"/>
  <c r="G119" i="80" s="1"/>
  <c r="G120" i="80" s="1"/>
  <c r="G121" i="80" s="1"/>
  <c r="G122" i="80" s="1"/>
  <c r="G123" i="80" s="1"/>
  <c r="G124" i="80" s="1"/>
  <c r="G58" i="63"/>
  <c r="G59" i="63" s="1"/>
  <c r="G60" i="63" s="1"/>
  <c r="G61" i="63" s="1"/>
  <c r="G62" i="63" s="1"/>
  <c r="G63" i="63" s="1"/>
  <c r="G64" i="63" s="1"/>
  <c r="G65" i="63" l="1"/>
  <c r="G66" i="63" s="1"/>
  <c r="G67" i="63" s="1"/>
  <c r="G68" i="63" s="1"/>
  <c r="G69" i="63" s="1"/>
  <c r="G70" i="63" s="1"/>
  <c r="G125" i="80"/>
  <c r="G126" i="80" s="1"/>
  <c r="G127" i="80" s="1"/>
  <c r="G128" i="80" s="1"/>
  <c r="G129" i="80" s="1"/>
  <c r="G71" i="63" l="1"/>
  <c r="G72" i="63" s="1"/>
  <c r="G73" i="63" s="1"/>
  <c r="G74" i="63" s="1"/>
  <c r="G75" i="63" s="1"/>
  <c r="G76" i="63" s="1"/>
  <c r="G130" i="80"/>
  <c r="G131" i="80" s="1"/>
  <c r="G132" i="80" s="1"/>
  <c r="G133" i="80" s="1"/>
  <c r="G134" i="80" s="1"/>
  <c r="G135" i="80" s="1"/>
  <c r="G136" i="80" s="1"/>
  <c r="G137" i="80" s="1"/>
  <c r="G138" i="80" s="1"/>
  <c r="G139" i="80" s="1"/>
  <c r="G140" i="80" s="1"/>
  <c r="G141" i="80" s="1"/>
  <c r="G142" i="80" s="1"/>
  <c r="G143" i="80" s="1"/>
  <c r="G144" i="80" s="1"/>
  <c r="G145" i="80" s="1"/>
  <c r="G146" i="80" s="1"/>
  <c r="G147" i="80" s="1"/>
  <c r="G148" i="80" s="1"/>
  <c r="G149" i="80" s="1"/>
  <c r="G150" i="80" s="1"/>
  <c r="G151" i="80" l="1"/>
  <c r="G77" i="63"/>
  <c r="G78" i="63" s="1"/>
  <c r="G79" i="63" s="1"/>
  <c r="G80" i="63" s="1"/>
  <c r="G81" i="63" s="1"/>
  <c r="G82" i="63" s="1"/>
  <c r="G83" i="63" s="1"/>
  <c r="G84" i="63" s="1"/>
  <c r="G152" i="80" l="1"/>
  <c r="G153" i="80" s="1"/>
  <c r="G154" i="80" s="1"/>
  <c r="G155" i="80" s="1"/>
  <c r="G156" i="80" s="1"/>
  <c r="G157" i="80" s="1"/>
  <c r="G158" i="80" s="1"/>
  <c r="G159" i="80" s="1"/>
  <c r="G160" i="80" s="1"/>
  <c r="G161" i="80" s="1"/>
  <c r="G162" i="80" s="1"/>
  <c r="G163" i="80" s="1"/>
  <c r="G164" i="80" s="1"/>
  <c r="G165" i="80" s="1"/>
  <c r="G166" i="80" s="1"/>
  <c r="G167" i="80" s="1"/>
  <c r="G168" i="80" s="1"/>
  <c r="G169" i="80" s="1"/>
  <c r="G170" i="80" s="1"/>
  <c r="G171" i="80" s="1"/>
  <c r="G172" i="80" s="1"/>
  <c r="G173" i="80" s="1"/>
  <c r="G85" i="63"/>
  <c r="G86" i="63" s="1"/>
  <c r="G87" i="63" s="1"/>
  <c r="G88" i="63" s="1"/>
  <c r="G89" i="63" s="1"/>
  <c r="G90" i="63" s="1"/>
  <c r="G91" i="63" s="1"/>
  <c r="G92" i="63" l="1"/>
  <c r="G93" i="63" s="1"/>
  <c r="G94" i="63" s="1"/>
  <c r="G95" i="63" s="1"/>
  <c r="G96" i="63" s="1"/>
  <c r="G101" i="63" s="1"/>
  <c r="G102" i="63" l="1"/>
  <c r="G103" i="63" s="1"/>
  <c r="G104" i="63" s="1"/>
  <c r="G105" i="63" s="1"/>
  <c r="G106" i="63" s="1"/>
  <c r="G107" i="63" s="1"/>
  <c r="G108" i="63" s="1"/>
  <c r="G109" i="63" l="1"/>
  <c r="G110" i="63" s="1"/>
  <c r="G111" i="63" s="1"/>
  <c r="G112" i="63" s="1"/>
  <c r="G113" i="63" l="1"/>
  <c r="G114" i="63" s="1"/>
  <c r="G115" i="63" s="1"/>
  <c r="E24" i="176"/>
  <c r="J19" i="55"/>
  <c r="G116" i="63" l="1"/>
  <c r="G117" i="63" s="1"/>
  <c r="G118" i="63" s="1"/>
  <c r="G119" i="63" s="1"/>
  <c r="G120" i="63" s="1"/>
  <c r="G121" i="63" s="1"/>
  <c r="D59" i="221"/>
  <c r="D62" i="221" s="1"/>
  <c r="H13" i="55" l="1"/>
  <c r="H14" i="55" s="1"/>
  <c r="J14" i="55" s="1"/>
  <c r="J13" i="55"/>
  <c r="H23" i="55" l="1"/>
  <c r="J23" i="55" s="1"/>
</calcChain>
</file>

<file path=xl/sharedStrings.xml><?xml version="1.0" encoding="utf-8"?>
<sst xmlns="http://schemas.openxmlformats.org/spreadsheetml/2006/main" count="9312" uniqueCount="694">
  <si>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</si>
  <si>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</si>
  <si>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</si>
  <si>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</si>
  <si>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</si>
  <si>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</si>
  <si>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</si>
  <si>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</si>
  <si>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</si>
  <si>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</si>
  <si>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</si>
  <si>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</si>
  <si>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</si>
  <si>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</si>
  <si>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</si>
  <si>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</si>
  <si>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</si>
  <si>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</si>
  <si>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</si>
  <si>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</si>
  <si>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</si>
  <si>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</si>
  <si>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</si>
  <si>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</si>
  <si>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</si>
  <si>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</si>
  <si>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</si>
  <si>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</si>
  <si>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</si>
  <si>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</si>
  <si>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</si>
  <si>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</si>
  <si>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</si>
  <si>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</si>
  <si>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</si>
  <si>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</si>
  <si>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</si>
  <si>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</si>
  <si>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</si>
  <si>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</si>
  <si>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</si>
  <si>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</si>
  <si>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</si>
  <si>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</si>
  <si>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</si>
  <si>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</si>
  <si>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</si>
  <si>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</si>
  <si>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</si>
  <si>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</si>
  <si>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</si>
  <si>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</si>
  <si>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</si>
  <si>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</si>
  <si>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</si>
  <si>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</si>
  <si>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</si>
  <si>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</si>
  <si>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</si>
  <si>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</si>
  <si>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</si>
  <si>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</si>
  <si>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</si>
  <si>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</si>
  <si>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</si>
  <si>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</si>
  <si>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</si>
  <si>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</si>
  <si>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</si>
  <si>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</si>
  <si>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</si>
  <si>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</si>
  <si>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</si>
  <si>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</si>
  <si>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</si>
  <si>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</si>
  <si>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</si>
  <si>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</si>
  <si>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</si>
  <si>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</si>
  <si>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</si>
  <si>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</si>
  <si>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</si>
  <si>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</si>
  <si>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</si>
  <si>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</si>
  <si>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</si>
  <si>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</si>
  <si>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</si>
  <si>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</si>
  <si>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</si>
  <si>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</si>
  <si>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</si>
  <si>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</si>
  <si>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</si>
  <si>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</si>
  <si>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</si>
  <si>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</si>
  <si>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</si>
  <si>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</si>
  <si>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</si>
  <si>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</si>
  <si>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</si>
  <si>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</si>
  <si>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</si>
  <si>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</si>
  <si>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</si>
  <si>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</si>
  <si>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</si>
  <si>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</si>
  <si>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</si>
  <si>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</si>
  <si>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</si>
  <si>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</si>
  <si>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</si>
  <si>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</si>
  <si>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</si>
  <si>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</si>
  <si>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Office Materials</t>
  </si>
  <si>
    <t>Bank Fees</t>
  </si>
  <si>
    <t>Investigations</t>
  </si>
  <si>
    <t>Sum of spent in national currency (Ugx)</t>
  </si>
  <si>
    <t>Sum of Received</t>
  </si>
  <si>
    <t>Bank UGX</t>
  </si>
  <si>
    <t>Personal balance i18</t>
  </si>
  <si>
    <t>Trust Building</t>
  </si>
  <si>
    <t>i18</t>
  </si>
  <si>
    <t>Grace</t>
  </si>
  <si>
    <t>Internet</t>
  </si>
  <si>
    <t>Personnel</t>
  </si>
  <si>
    <t>Cashbox  -2024 USD</t>
  </si>
  <si>
    <t>List Of advanced salaries EAGLE Uganda 2024</t>
  </si>
  <si>
    <t>List Of Personal Financial Report Balances salaries EAGLE Uganda 2024</t>
  </si>
  <si>
    <t>i89</t>
  </si>
  <si>
    <t>Team Building</t>
  </si>
  <si>
    <t>Amount</t>
  </si>
  <si>
    <t>Balance as per the cash book</t>
  </si>
  <si>
    <t>Add:</t>
  </si>
  <si>
    <t>Unpresented cheques</t>
  </si>
  <si>
    <t>Direct Credits</t>
  </si>
  <si>
    <t>Less:</t>
  </si>
  <si>
    <t>Direct Debits (Bank Charges)</t>
  </si>
  <si>
    <t>Balance as per the bank statement</t>
  </si>
  <si>
    <t>Difference</t>
  </si>
  <si>
    <t>Reason for the Difference.</t>
  </si>
  <si>
    <t xml:space="preserve">USD BANK Reconciliation Statement </t>
  </si>
  <si>
    <t>No</t>
  </si>
  <si>
    <t xml:space="preserve">UGX BANK Reconciliation Statement </t>
  </si>
  <si>
    <t>USD BANK</t>
  </si>
  <si>
    <t>UGX BANK</t>
  </si>
  <si>
    <t xml:space="preserve">UGX-OPP BANK Reconciliation Statement </t>
  </si>
  <si>
    <t>Personal balance Legal Advisor-Grace</t>
  </si>
  <si>
    <t>Travel Subsistence</t>
  </si>
  <si>
    <t>i07</t>
  </si>
  <si>
    <t>Rebecca</t>
  </si>
  <si>
    <t>office/home</t>
  </si>
  <si>
    <t>home/office</t>
  </si>
  <si>
    <t>Personal balance i07</t>
  </si>
  <si>
    <t>office/ACC</t>
  </si>
  <si>
    <t>ACC/office</t>
  </si>
  <si>
    <t>office/bank</t>
  </si>
  <si>
    <t>Bank Opp</t>
  </si>
  <si>
    <t>Jail Visit</t>
  </si>
  <si>
    <t>Transfer charges</t>
  </si>
  <si>
    <t>Transfer from the UGX Account</t>
  </si>
  <si>
    <t xml:space="preserve">s </t>
  </si>
  <si>
    <t>Reimbursement to the project</t>
  </si>
  <si>
    <t>makindye/home</t>
  </si>
  <si>
    <t>office/katosi</t>
  </si>
  <si>
    <t>Equipment</t>
  </si>
  <si>
    <t>LRF</t>
  </si>
  <si>
    <t>bank/nakawa</t>
  </si>
  <si>
    <t>nakawa/office</t>
  </si>
  <si>
    <t>EAGLE UGANDA FINANCIAL REPORT August 2024</t>
  </si>
  <si>
    <t>Cash Box July 2024</t>
  </si>
  <si>
    <t>August Cash Box 2024</t>
  </si>
  <si>
    <t>Balance from previous month (July 24)</t>
  </si>
  <si>
    <t>Aug_G_V1</t>
  </si>
  <si>
    <t>Office/prisons</t>
  </si>
  <si>
    <t>prisons/office</t>
  </si>
  <si>
    <t>Balance from previous month (July)</t>
  </si>
  <si>
    <t>Aug_i18_V1</t>
  </si>
  <si>
    <t>office/natete</t>
  </si>
  <si>
    <t>natete/busega</t>
  </si>
  <si>
    <t>busega/bwaise</t>
  </si>
  <si>
    <t>office/usafi</t>
  </si>
  <si>
    <t>usafi/tiwn</t>
  </si>
  <si>
    <t>Aug_i18_V2</t>
  </si>
  <si>
    <t>Aug_i18_V3</t>
  </si>
  <si>
    <t>katosi/mukono</t>
  </si>
  <si>
    <t>Aug_G_V2</t>
  </si>
  <si>
    <t>office/ura</t>
  </si>
  <si>
    <t>ura/ACC</t>
  </si>
  <si>
    <t>Balance from previous month July 24</t>
  </si>
  <si>
    <t>Aug_L_V1</t>
  </si>
  <si>
    <t>ura/office</t>
  </si>
  <si>
    <t>Aug_i18_V4</t>
  </si>
  <si>
    <t>office/mukono markets</t>
  </si>
  <si>
    <t>markets/buspark</t>
  </si>
  <si>
    <t>park/mugula</t>
  </si>
  <si>
    <t>office/bank-oasis mall</t>
  </si>
  <si>
    <t>oasis mall/market street</t>
  </si>
  <si>
    <t>Aug_L_V2</t>
  </si>
  <si>
    <t>market street/office</t>
  </si>
  <si>
    <t>Aug_G_V3</t>
  </si>
  <si>
    <t>office/luziira</t>
  </si>
  <si>
    <t>luziira/office</t>
  </si>
  <si>
    <t>Aug_L_V3</t>
  </si>
  <si>
    <t>Balance from July 2024</t>
  </si>
  <si>
    <t>Mission Budget fror 1 day</t>
  </si>
  <si>
    <t>Airtime for Lydia</t>
  </si>
  <si>
    <t>Airtime for Grace</t>
  </si>
  <si>
    <t>Airtime for i07</t>
  </si>
  <si>
    <t>Airtime for i18</t>
  </si>
  <si>
    <t>August</t>
  </si>
  <si>
    <t>Transfer to the operational account</t>
  </si>
  <si>
    <t>Bank Transfer Charges</t>
  </si>
  <si>
    <t>Cash withdraw chq:373</t>
  </si>
  <si>
    <t>Bank withdraw charges chq:373</t>
  </si>
  <si>
    <t>Internal Transfer</t>
  </si>
  <si>
    <t>i07 July salary</t>
  </si>
  <si>
    <t>Aug_i07_R1</t>
  </si>
  <si>
    <t>Aug_i18_V5</t>
  </si>
  <si>
    <t>July Garbagge collection:Globe clean services</t>
  </si>
  <si>
    <t>Rent&amp; Utilities</t>
  </si>
  <si>
    <t>Compound slashing &amp; maintenance</t>
  </si>
  <si>
    <t>Registration fees for the french class</t>
  </si>
  <si>
    <t>Aug_G_V4</t>
  </si>
  <si>
    <t>offic/luzira</t>
  </si>
  <si>
    <t>luzira/office</t>
  </si>
  <si>
    <t>Aug_L_V4</t>
  </si>
  <si>
    <t>Aug_L_V5</t>
  </si>
  <si>
    <t>6 sackets of powdered milk</t>
  </si>
  <si>
    <t>4 kgs of sugar@5,500</t>
  </si>
  <si>
    <t>4 boxes of Rwenzori water@18,000</t>
  </si>
  <si>
    <t>Cash withdraw chq: 374</t>
  </si>
  <si>
    <t>Cash withdraw chq:374</t>
  </si>
  <si>
    <t>Cash withdraw charges chq:373</t>
  </si>
  <si>
    <t>Cash withdraw charges chq:374</t>
  </si>
  <si>
    <t>Cash withdraw charges</t>
  </si>
  <si>
    <t>Intercity Transport(Kla-Mityana)</t>
  </si>
  <si>
    <t>Intercity Transport (Mityana-Kampala)</t>
  </si>
  <si>
    <t>Water for i18</t>
  </si>
  <si>
    <t>Lunch for i18</t>
  </si>
  <si>
    <t>Soda for i18</t>
  </si>
  <si>
    <t>Aug_i18_V6</t>
  </si>
  <si>
    <t>office/taxi part</t>
  </si>
  <si>
    <t>park/Kyankowe</t>
  </si>
  <si>
    <t>kyankowe a/kyankowe b</t>
  </si>
  <si>
    <t>kyankowe B/mityana town</t>
  </si>
  <si>
    <t>town/kampala</t>
  </si>
  <si>
    <t>kampala/home</t>
  </si>
  <si>
    <t>Aug_G_V5</t>
  </si>
  <si>
    <t>office/makindye</t>
  </si>
  <si>
    <t>Aug_L_V6</t>
  </si>
  <si>
    <t>Aug_L_V7</t>
  </si>
  <si>
    <t>Aug_L_V8</t>
  </si>
  <si>
    <t>2.5mm generator power cable</t>
  </si>
  <si>
    <t>Tower clips</t>
  </si>
  <si>
    <t>Tranking</t>
  </si>
  <si>
    <t>Plug</t>
  </si>
  <si>
    <t>Labour for fixing office generator</t>
  </si>
  <si>
    <t>One off village security fees</t>
  </si>
  <si>
    <t>Aug_G_V6</t>
  </si>
  <si>
    <t>Office/Owino</t>
  </si>
  <si>
    <t>Owino/office</t>
  </si>
  <si>
    <t>Aug_L_V9</t>
  </si>
  <si>
    <t>2 fay toilet paper</t>
  </si>
  <si>
    <t>Aug_L_V10</t>
  </si>
  <si>
    <t>6 diaries @10,000</t>
  </si>
  <si>
    <t>2 diaries@19,900</t>
  </si>
  <si>
    <t>6 realms of photocoping paper@14,000</t>
  </si>
  <si>
    <t>Aug_L_V11</t>
  </si>
  <si>
    <t>Aug_L_V12</t>
  </si>
  <si>
    <t>Aug_i07_V1</t>
  </si>
  <si>
    <t>Printing  of  100 trust building photos</t>
  </si>
  <si>
    <t>Investigation Materials</t>
  </si>
  <si>
    <t>120 office rings@ 1000</t>
  </si>
  <si>
    <t>20 curtain tapes@3000</t>
  </si>
  <si>
    <t>Labour for sewing curtains</t>
  </si>
  <si>
    <t>Reimbursement to Lydia for curtain repairs</t>
  </si>
  <si>
    <t>Aug_i07_V2</t>
  </si>
  <si>
    <t>Purchase of new investigator phone</t>
  </si>
  <si>
    <t>Eqippment</t>
  </si>
  <si>
    <t>Aug_i07_R2</t>
  </si>
  <si>
    <t>Reimbursement to the i07</t>
  </si>
  <si>
    <t>Aug_i07_v2</t>
  </si>
  <si>
    <t>Reimbursement to i07</t>
  </si>
  <si>
    <t>Aug_i18_V7</t>
  </si>
  <si>
    <t>Aug_L_V13</t>
  </si>
  <si>
    <t>office/mkt street</t>
  </si>
  <si>
    <t>mkt street/pc buddies</t>
  </si>
  <si>
    <t>buddies/oasis mall</t>
  </si>
  <si>
    <t>mall/capital shopper</t>
  </si>
  <si>
    <t>shoppers/office</t>
  </si>
  <si>
    <t>Bought an office laptop bag</t>
  </si>
  <si>
    <t>Aug_G_V7</t>
  </si>
  <si>
    <t>ACC/Buganda Rd</t>
  </si>
  <si>
    <t>Buganda Rd/Casa De Roy</t>
  </si>
  <si>
    <t>Aug_L_V14</t>
  </si>
  <si>
    <t>Aug_L_V15</t>
  </si>
  <si>
    <t>Picked a smoothie from YMCA</t>
  </si>
  <si>
    <t>Aug_i18_V8</t>
  </si>
  <si>
    <t>office/busega</t>
  </si>
  <si>
    <t>busega/bulenga</t>
  </si>
  <si>
    <t>bulenga/katooke</t>
  </si>
  <si>
    <t>Aug_G_V8</t>
  </si>
  <si>
    <t>office/luzira prisons</t>
  </si>
  <si>
    <t>Aug_i18_V9</t>
  </si>
  <si>
    <t>office/masajja</t>
  </si>
  <si>
    <t>masajja/kawempe</t>
  </si>
  <si>
    <t>kawempe/matugga</t>
  </si>
  <si>
    <t>Aug_i07_v3</t>
  </si>
  <si>
    <t>office/mulungu</t>
  </si>
  <si>
    <t>Legal services from Counsel   Blair</t>
  </si>
  <si>
    <t>Lwayer Fees</t>
  </si>
  <si>
    <t>Aug_i18_V10</t>
  </si>
  <si>
    <t>office/kiwempe</t>
  </si>
  <si>
    <t>kiwempe/nsambya</t>
  </si>
  <si>
    <t>nsambya/bunamwaya</t>
  </si>
  <si>
    <t>Aug_i07_v4</t>
  </si>
  <si>
    <t>office/mukono</t>
  </si>
  <si>
    <t>mukono/kalagi</t>
  </si>
  <si>
    <t>kalagi/mukono mkt</t>
  </si>
  <si>
    <t>mkt/kalerwe mkt</t>
  </si>
  <si>
    <t>mkt/kasanga</t>
  </si>
  <si>
    <t>Local Transport-Junior</t>
  </si>
  <si>
    <t>Aug_L_V16</t>
  </si>
  <si>
    <t>office/kireka</t>
  </si>
  <si>
    <t>kireka/mukono-lydia</t>
  </si>
  <si>
    <t>Namugonongo/kireka/mukono-Junior</t>
  </si>
  <si>
    <t>Mukono/office</t>
  </si>
  <si>
    <t>Kireka/namugongo</t>
  </si>
  <si>
    <t>Aug_i18_V11</t>
  </si>
  <si>
    <t>Repairs to i18's phone</t>
  </si>
  <si>
    <t>Aug)i18_R1</t>
  </si>
  <si>
    <t>Aug_i18_R1</t>
  </si>
  <si>
    <t>office/kibuye</t>
  </si>
  <si>
    <t>kibuye/ndeeba</t>
  </si>
  <si>
    <t>ndeeba/office</t>
  </si>
  <si>
    <t>Aug_G_V9</t>
  </si>
  <si>
    <t>Aug_L_V17</t>
  </si>
  <si>
    <t>office/mukono-lydia</t>
  </si>
  <si>
    <t>kireka/mukono</t>
  </si>
  <si>
    <t>mukono/wabulege-lydia</t>
  </si>
  <si>
    <t>mukono/wabulege-junior</t>
  </si>
  <si>
    <t>mukono/kireka-lydia</t>
  </si>
  <si>
    <t>mukono-kireka-junior</t>
  </si>
  <si>
    <t>kireka/namugongo</t>
  </si>
  <si>
    <t>kireka/office</t>
  </si>
  <si>
    <t>namugongo-kireka-junior</t>
  </si>
  <si>
    <t>kireka/mukono- junior</t>
  </si>
  <si>
    <t>Aug_i07_V4</t>
  </si>
  <si>
    <t>Aug_i07_V5</t>
  </si>
  <si>
    <t>office/copper complex</t>
  </si>
  <si>
    <t>cooper/rubaga</t>
  </si>
  <si>
    <t>rubaga/riham foods</t>
  </si>
  <si>
    <t>riham/village mall</t>
  </si>
  <si>
    <t>village mall/office</t>
  </si>
  <si>
    <t>1 pick n peel</t>
  </si>
  <si>
    <t>2 ltr sprite soda</t>
  </si>
  <si>
    <t>Aug_L_V18</t>
  </si>
  <si>
    <t>Carefour bag</t>
  </si>
  <si>
    <t>Splash Appleil</t>
  </si>
  <si>
    <t>Baron for family meal</t>
  </si>
  <si>
    <t>1 pizza</t>
  </si>
  <si>
    <t>1 tray local food</t>
  </si>
  <si>
    <t>Pork</t>
  </si>
  <si>
    <t>Fuel to transport police officers to wabulege</t>
  </si>
  <si>
    <t>Aug_G_V10</t>
  </si>
  <si>
    <t>Ashiraf</t>
  </si>
  <si>
    <t>Personal balance Legal Advisor-Ashiraf</t>
  </si>
  <si>
    <t>Aug_A_V1</t>
  </si>
  <si>
    <t>ura/offuce</t>
  </si>
  <si>
    <t>Aug_i18_V12</t>
  </si>
  <si>
    <t>office/lugoba</t>
  </si>
  <si>
    <t>lugoba/kiwempe</t>
  </si>
  <si>
    <t>kiwempe/kirombe</t>
  </si>
  <si>
    <t>Aug_i07_V6</t>
  </si>
  <si>
    <t>MM sending charges</t>
  </si>
  <si>
    <t>Mm withdraw charge</t>
  </si>
  <si>
    <t>transfer fees</t>
  </si>
  <si>
    <t>office/mpambiire</t>
  </si>
  <si>
    <t>mpambiire/mpigi shop</t>
  </si>
  <si>
    <t>mpigi/bakuli</t>
  </si>
  <si>
    <t>bakuli/office</t>
  </si>
  <si>
    <t>Aug_i07_V7</t>
  </si>
  <si>
    <t>home/mukono</t>
  </si>
  <si>
    <t>mukono/kiyunga</t>
  </si>
  <si>
    <t>kiyunga/mukono</t>
  </si>
  <si>
    <t>mukono/namayiba</t>
  </si>
  <si>
    <t>namayiba/home</t>
  </si>
  <si>
    <t>Aairtime for Ashiraf</t>
  </si>
  <si>
    <t>Aug_A_V2</t>
  </si>
  <si>
    <t>Aug_G_V11</t>
  </si>
  <si>
    <t>Reimbursement to the problem</t>
  </si>
  <si>
    <t>Local Transport to Kireka (Junior)</t>
  </si>
  <si>
    <t>Local Transport to Mukono (Junior)</t>
  </si>
  <si>
    <t>Local Transport to Mukono (Kapi)</t>
  </si>
  <si>
    <t>Local Transport(Transport from Mukono- Junior)</t>
  </si>
  <si>
    <t>Local Transport(Transport from Mukono- Kapi)</t>
  </si>
  <si>
    <t>Local Transport (Transport to Namugongo-Junior)</t>
  </si>
  <si>
    <t>Aug_L-V21</t>
  </si>
  <si>
    <t>namugongo/kireka</t>
  </si>
  <si>
    <t>mukono/kireka</t>
  </si>
  <si>
    <t>Aug_G-V11</t>
  </si>
  <si>
    <t>office/maganjo</t>
  </si>
  <si>
    <t>maganjo/lugoba</t>
  </si>
  <si>
    <t>soda during interviews</t>
  </si>
  <si>
    <t>lunch during interviews</t>
  </si>
  <si>
    <t>Aug_L-V22</t>
  </si>
  <si>
    <t>Aug_L_V22</t>
  </si>
  <si>
    <t>Aug_L_V23</t>
  </si>
  <si>
    <t>Aug_A_V3</t>
  </si>
  <si>
    <t>office/luzira</t>
  </si>
  <si>
    <t>Intercity transport (kampala-hoima)</t>
  </si>
  <si>
    <t>Breakfast for i07</t>
  </si>
  <si>
    <t>Water for i07</t>
  </si>
  <si>
    <t>1 chicken for i07</t>
  </si>
  <si>
    <t>salads for i07</t>
  </si>
  <si>
    <t>vegtables for i07</t>
  </si>
  <si>
    <t>food for  Fred</t>
  </si>
  <si>
    <t>Aug_i07_V8</t>
  </si>
  <si>
    <t>home/bus park</t>
  </si>
  <si>
    <t>bus terminal/hoima</t>
  </si>
  <si>
    <t>hoima terminal/central mkt</t>
  </si>
  <si>
    <t>c mkt/magezi;s house</t>
  </si>
  <si>
    <t>house/mkt boda stage</t>
  </si>
  <si>
    <t>stage craft shop</t>
  </si>
  <si>
    <t>transport for fred</t>
  </si>
  <si>
    <t>craft shop/restaurant</t>
  </si>
  <si>
    <t>restaurant//hoima</t>
  </si>
  <si>
    <t>Aug_i18_V13</t>
  </si>
  <si>
    <t>mukono/banda</t>
  </si>
  <si>
    <t>Aug_Inv_</t>
  </si>
  <si>
    <t>Aug-September internet subscription</t>
  </si>
  <si>
    <t>Lydia &amp; Grace's July PAYE chq:376</t>
  </si>
  <si>
    <t>Lydia's July PAYE chq:376</t>
  </si>
  <si>
    <t>Grace's  July PAYE chq:376</t>
  </si>
  <si>
    <t>Lydia &amp; Grace's July NSSF chq 375</t>
  </si>
  <si>
    <t>Lydia's July NSSF: chq 375</t>
  </si>
  <si>
    <t>Grace's July NSSF chq 375</t>
  </si>
  <si>
    <t>Aug_A_V4</t>
  </si>
  <si>
    <t>Aug_L_V24</t>
  </si>
  <si>
    <t>office/UWA</t>
  </si>
  <si>
    <t>UWA/Mukono police</t>
  </si>
  <si>
    <t>Mukono/home</t>
  </si>
  <si>
    <t>Intercity Transport(Hoima/Masindi)</t>
  </si>
  <si>
    <t>Accommodation for 1 night</t>
  </si>
  <si>
    <t>Intercity Transport(Masindi/Bweyale)</t>
  </si>
  <si>
    <t>Lunch with Target</t>
  </si>
  <si>
    <t xml:space="preserve">Refreshment </t>
  </si>
  <si>
    <t>Supper for i07</t>
  </si>
  <si>
    <t>Aug_i18_V14</t>
  </si>
  <si>
    <t>office/kazinga</t>
  </si>
  <si>
    <t>kazinga/Jinga</t>
  </si>
  <si>
    <t>Kazinga/kazo</t>
  </si>
  <si>
    <t>Aug_A_V5</t>
  </si>
  <si>
    <t>kireka/mukono police</t>
  </si>
  <si>
    <t>mukono/kireka-Junior</t>
  </si>
  <si>
    <t>Aug_i18_V15</t>
  </si>
  <si>
    <t>office/san cargo</t>
  </si>
  <si>
    <t>san cargo/Bengazi</t>
  </si>
  <si>
    <t>Bengazi/nalukolongo</t>
  </si>
  <si>
    <t>Aug_A_V6</t>
  </si>
  <si>
    <t>Intercity transport(bweyale/gulu)</t>
  </si>
  <si>
    <t>Bweyale/gulu</t>
  </si>
  <si>
    <t>park/guest house</t>
  </si>
  <si>
    <t>guest hose/craft shop</t>
  </si>
  <si>
    <t>kingo/gulu main market</t>
  </si>
  <si>
    <t>market/craft shop</t>
  </si>
  <si>
    <t>shop/restaurant</t>
  </si>
  <si>
    <t>gulu bus park/park</t>
  </si>
  <si>
    <t>mkt/park</t>
  </si>
  <si>
    <t>gulu/bweyaale</t>
  </si>
  <si>
    <t>bweyaale/kampala</t>
  </si>
  <si>
    <t>park/home</t>
  </si>
  <si>
    <t>Lodging for 1 night</t>
  </si>
  <si>
    <t>Intercity transport (gulu/bweyaale)</t>
  </si>
  <si>
    <t>Intercity transport (Bweyaale/kampala</t>
  </si>
  <si>
    <t>Aug_L_V26</t>
  </si>
  <si>
    <t>Airtime for Rebeca</t>
  </si>
  <si>
    <t>Transfer to the UGX Account</t>
  </si>
  <si>
    <t>Transfer from the USD Account</t>
  </si>
  <si>
    <t>charges chq:367</t>
  </si>
  <si>
    <t>Grace's July salary chq:367</t>
  </si>
  <si>
    <t>Bank charges chq:367</t>
  </si>
  <si>
    <t>Bank charges chq:370</t>
  </si>
  <si>
    <t>Grace's July salary</t>
  </si>
  <si>
    <t>i18's July Salary</t>
  </si>
  <si>
    <t>charges chq:370</t>
  </si>
  <si>
    <t>July Security charges chq 372</t>
  </si>
  <si>
    <t>July security charges:chq 372</t>
  </si>
  <si>
    <t>Bank charges on chq:372</t>
  </si>
  <si>
    <t>charges on chq:372</t>
  </si>
  <si>
    <t>cash withdraw chq:377</t>
  </si>
  <si>
    <t>Bank charges chq:</t>
  </si>
  <si>
    <t>Bank  transfer charges</t>
  </si>
  <si>
    <t>Aug_i18_V16</t>
  </si>
  <si>
    <t>office/mutungo</t>
  </si>
  <si>
    <t>mutungo/lugoba</t>
  </si>
  <si>
    <t>lugoba/naluko longo</t>
  </si>
  <si>
    <t>office/mukono police</t>
  </si>
  <si>
    <t>mukono/office</t>
  </si>
  <si>
    <t>bank/office</t>
  </si>
  <si>
    <t>Aug_A_V7</t>
  </si>
  <si>
    <t>Aug_L_V27</t>
  </si>
  <si>
    <t>1 samsung A15 investigations phone for lydia</t>
  </si>
  <si>
    <t>Screen cover for phone</t>
  </si>
  <si>
    <t>Aug_L_V28</t>
  </si>
  <si>
    <t>Cash withdraw chq:377</t>
  </si>
  <si>
    <t>Aug_i18_V17</t>
  </si>
  <si>
    <t>office/tirupati wharehouse</t>
  </si>
  <si>
    <t>Tirupati/speedag</t>
  </si>
  <si>
    <t>speedag/tirupati</t>
  </si>
  <si>
    <t>2 pairs of ink catridges for office printer</t>
  </si>
  <si>
    <t>Aug_A_V8</t>
  </si>
  <si>
    <t>office/prisons</t>
  </si>
  <si>
    <t>Aug_G_V12</t>
  </si>
  <si>
    <t>Aug_L_V30</t>
  </si>
  <si>
    <t>Aug_L_V32</t>
  </si>
  <si>
    <t>Aug_L-V30</t>
  </si>
  <si>
    <t>Aug_L-V31</t>
  </si>
  <si>
    <t>6 packets of capital milk</t>
  </si>
  <si>
    <t>1 kg of sugar</t>
  </si>
  <si>
    <t>Tropical heat cloves</t>
  </si>
  <si>
    <t>Tea masala spice</t>
  </si>
  <si>
    <t>Tumeric spice</t>
  </si>
  <si>
    <t>3kgs of sugar</t>
  </si>
  <si>
    <t>Lydia's (Aug-Sept)Internet subscription</t>
  </si>
  <si>
    <t>office/kampala rd</t>
  </si>
  <si>
    <t>Aug_i18_V18</t>
  </si>
  <si>
    <t>lugoba/kazinga</t>
  </si>
  <si>
    <t>kazinga/nabweru</t>
  </si>
  <si>
    <t>Aug_A_V9</t>
  </si>
  <si>
    <t>office/AA</t>
  </si>
  <si>
    <t>ACC/home</t>
  </si>
  <si>
    <t>Aug_G_V13</t>
  </si>
  <si>
    <t>Intercity transport (Kampala-Busia)</t>
  </si>
  <si>
    <t>Refreshment for i18</t>
  </si>
  <si>
    <t>Supper for i18</t>
  </si>
  <si>
    <t>Aug_i18_V19</t>
  </si>
  <si>
    <t>Loding for 1 night</t>
  </si>
  <si>
    <t>Intercity transport (K'la-Mityana)</t>
  </si>
  <si>
    <t>Aug_i07_V9</t>
  </si>
  <si>
    <t>Intercity transport (mityana-mubende)</t>
  </si>
  <si>
    <t>Airtime for lead</t>
  </si>
  <si>
    <t>Kampala/mubende</t>
  </si>
  <si>
    <t>Mubende/mityana</t>
  </si>
  <si>
    <t>Cheque bank charges</t>
  </si>
  <si>
    <t>Lydia's August salary: chq 380</t>
  </si>
  <si>
    <t>Lydia's  August salary:chq 380</t>
  </si>
  <si>
    <t>Grace's August salary chq:379</t>
  </si>
  <si>
    <t>i18's August salary:chq 382</t>
  </si>
  <si>
    <t>i18's August salary chq:382</t>
  </si>
  <si>
    <t>Grace's August salary :379</t>
  </si>
  <si>
    <t>Cheque withdraw charges</t>
  </si>
  <si>
    <t>Aug_L-V33</t>
  </si>
  <si>
    <t>i07's August salary</t>
  </si>
  <si>
    <t>i07's unpresented cheque</t>
  </si>
  <si>
    <t>Aug_L-V34</t>
  </si>
  <si>
    <t>office/computer</t>
  </si>
  <si>
    <t>computer/more than 1</t>
  </si>
  <si>
    <t>more than1/varun</t>
  </si>
  <si>
    <t>varun/one for you</t>
  </si>
  <si>
    <t>varun/oasis mall</t>
  </si>
  <si>
    <t>oasis mall/office</t>
  </si>
  <si>
    <t>Aug_L-V35</t>
  </si>
  <si>
    <t>Aug_A_V10</t>
  </si>
  <si>
    <t>Aug_G_V14</t>
  </si>
  <si>
    <t>prions/office</t>
  </si>
  <si>
    <t>Peninah's August salary</t>
  </si>
  <si>
    <t>Aug_L-V36-i</t>
  </si>
  <si>
    <t>Aug_L-V35-i</t>
  </si>
  <si>
    <t>office/arena mall</t>
  </si>
  <si>
    <t>1 cappuccino while waiting for Latif</t>
  </si>
  <si>
    <t>1 hot choclate while waiting for latif</t>
  </si>
  <si>
    <t>Lunch for Lydia-meeting with Latif</t>
  </si>
  <si>
    <t>Transport for Latif</t>
  </si>
  <si>
    <t>Lunch for Latiff</t>
  </si>
  <si>
    <t>Aug_L_V36</t>
  </si>
  <si>
    <t>arenna mall/office/home</t>
  </si>
  <si>
    <t>Loding in Malaba</t>
  </si>
  <si>
    <t>Intercity transport (Malaba-kampala)</t>
  </si>
  <si>
    <t>Intercity Transport (Mityana/home)</t>
  </si>
  <si>
    <t>Lunch for i07</t>
  </si>
  <si>
    <t>hotel/mityana market</t>
  </si>
  <si>
    <t>mkt/gombe landing site</t>
  </si>
  <si>
    <t>site/herbalist shop</t>
  </si>
  <si>
    <t>herbalist/mityana town</t>
  </si>
  <si>
    <t>town/market</t>
  </si>
  <si>
    <t>mkt/craft shop</t>
  </si>
  <si>
    <t>restaurant/namukozi</t>
  </si>
  <si>
    <t>namukozi/mityana stage</t>
  </si>
  <si>
    <t>stage/kampala</t>
  </si>
  <si>
    <t>Jerome's July salary top up</t>
  </si>
  <si>
    <t>Lydia's 5th advance installment</t>
  </si>
  <si>
    <t>Jerome's July salary topup</t>
  </si>
  <si>
    <t>Aug_i07_V10</t>
  </si>
  <si>
    <t>01.08.24 Balance and advance</t>
  </si>
  <si>
    <t>31.08.2024  Balance and advance</t>
  </si>
  <si>
    <t>FINANCIAL POSITION AT 1/08/2024</t>
  </si>
  <si>
    <t>FINANCIAL POSITION AT 31/08/2024</t>
  </si>
  <si>
    <t>1.08.2024  Balance and advance</t>
  </si>
  <si>
    <t>Ashirf</t>
  </si>
  <si>
    <t>July salary balance for i07</t>
  </si>
  <si>
    <t>charges chq:382</t>
  </si>
  <si>
    <t>Aug_L_R1</t>
  </si>
  <si>
    <t>Aug_BS_1</t>
  </si>
  <si>
    <t>i18's July salary chq:370</t>
  </si>
  <si>
    <t>i18's July advance</t>
  </si>
  <si>
    <t>Aug_L_R2</t>
  </si>
  <si>
    <t>Aug_BS_2</t>
  </si>
  <si>
    <t>Aug_L_R3</t>
  </si>
  <si>
    <t>Aug_BS_3</t>
  </si>
  <si>
    <t>Aug_L_R4</t>
  </si>
  <si>
    <t>Aug_BS_4</t>
  </si>
  <si>
    <t>Aug_BS_5</t>
  </si>
  <si>
    <t>Aug_L_R6</t>
  </si>
  <si>
    <t>Aug_L_R7</t>
  </si>
  <si>
    <t>Aug_Inv_2</t>
  </si>
  <si>
    <t>Aug_Inv_3</t>
  </si>
  <si>
    <t>Aug_Inv 2</t>
  </si>
  <si>
    <t>Aug_Inv 3</t>
  </si>
  <si>
    <t>Aug_L_R8</t>
  </si>
  <si>
    <t>Aug_Inv 4</t>
  </si>
  <si>
    <t>7 sackets of powdered milk</t>
  </si>
  <si>
    <t>Aug_L_R9</t>
  </si>
  <si>
    <t>Aug_L_R10</t>
  </si>
  <si>
    <t>Aug_L_R11</t>
  </si>
  <si>
    <t>Aug_BS_6</t>
  </si>
  <si>
    <t>Aug_L_R12</t>
  </si>
  <si>
    <t>Aug_L_R15</t>
  </si>
  <si>
    <t>Aug_L_R30</t>
  </si>
  <si>
    <t>Aug_Inv_5</t>
  </si>
  <si>
    <t>Aug_Inv_6</t>
  </si>
  <si>
    <t>Aug_L_R13</t>
  </si>
  <si>
    <t>Aug_Inv_4</t>
  </si>
  <si>
    <t>Aug_inv_5</t>
  </si>
  <si>
    <t>Aug_L_R14</t>
  </si>
  <si>
    <t>Aug_L_R16</t>
  </si>
  <si>
    <t>Aug_L-V9</t>
  </si>
  <si>
    <t>Aug_L_R17</t>
  </si>
  <si>
    <t>Aug_L_R18</t>
  </si>
  <si>
    <t>Aug_L_R19</t>
  </si>
  <si>
    <t>Aug_L_R20</t>
  </si>
  <si>
    <t>Aug_L_R21</t>
  </si>
  <si>
    <t>Aug_L_R22</t>
  </si>
  <si>
    <t>Aug_L_R23</t>
  </si>
  <si>
    <t>Aug_L_R24</t>
  </si>
  <si>
    <t>Aug_L_R25</t>
  </si>
  <si>
    <t>Aug_L-V19</t>
  </si>
  <si>
    <t>Aug_L_V20</t>
  </si>
  <si>
    <t>Aug_L_R26</t>
  </si>
  <si>
    <t>Aug_L_R27</t>
  </si>
  <si>
    <t>Aug_i07_R3</t>
  </si>
  <si>
    <t>Aug_i07_R5</t>
  </si>
  <si>
    <t>Aug_L_R28</t>
  </si>
  <si>
    <t>Aug_inv_6</t>
  </si>
  <si>
    <t>Aug_L_R29</t>
  </si>
  <si>
    <t>Aug_i07_R6</t>
  </si>
  <si>
    <t>Aug_i18_V20</t>
  </si>
  <si>
    <t>Aug_i07_R7</t>
  </si>
  <si>
    <t>Aug_i07_R8</t>
  </si>
  <si>
    <t>Aug_L_R31</t>
  </si>
  <si>
    <t>Aug_BS_7</t>
  </si>
  <si>
    <t>Aug_BS_8</t>
  </si>
  <si>
    <t>Aug_L_R32</t>
  </si>
  <si>
    <t>Aug_L_R33</t>
  </si>
  <si>
    <t>Aug_L-R34</t>
  </si>
  <si>
    <t>Aug_L_R34</t>
  </si>
  <si>
    <t>Aug_L_R35</t>
  </si>
  <si>
    <t>Aug_L-V29</t>
  </si>
  <si>
    <t>Aug_L_R36</t>
  </si>
  <si>
    <t>Aug_L_V29</t>
  </si>
  <si>
    <t>Aug_i07_R9</t>
  </si>
  <si>
    <t>Aug_i07_R10</t>
  </si>
  <si>
    <t>Aug_i07_R11</t>
  </si>
  <si>
    <t>Aug_i18_R2</t>
  </si>
  <si>
    <t>Aug_BS_9</t>
  </si>
  <si>
    <t>Aug_BS_10</t>
  </si>
  <si>
    <t>Aug_G_R1</t>
  </si>
  <si>
    <t>Aug_BS_11</t>
  </si>
  <si>
    <t>Aug_L_R37</t>
  </si>
  <si>
    <t>Aug_L_14</t>
  </si>
  <si>
    <t>Aug_L-V36</t>
  </si>
  <si>
    <t>Aug_L_V37</t>
  </si>
  <si>
    <t>Aug_i18_R3</t>
  </si>
  <si>
    <t>Addvance reimbursement by i18</t>
  </si>
  <si>
    <t>Reimbursement from i18</t>
  </si>
  <si>
    <t>Reimbursement from Lydia</t>
  </si>
  <si>
    <t>Reimbursement from Lydia-July Advance</t>
  </si>
  <si>
    <t>AVAAZ</t>
  </si>
  <si>
    <t>OAK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</si>
</sst>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sz val="11"/>
      <color rgb="FF000000"/>
      <name val="Calibri"/>
      <family val="2"/>
      <scheme val="minor"/>
    </font>
    <font>
      <sz val="11"/>
      <color indexed="8"/>
      <name val="Calibri"/>
      <family val="2"/>
      <scheme val="minor"/>
    </font>
    <font>
      <i/>
      <sz val="11"/>
      <color theme="1"/>
      <name val="Calibri"/>
      <family val="2"/>
      <scheme val="minor"/>
    </font>
    <font>
      <b/>
      <sz val="12"/>
      <name val="Calibri"/>
      <family val="2"/>
      <scheme val="minor"/>
    </font>
    <font>
      <i/>
      <sz val="11"/>
      <name val="Calibri"/>
      <family val="2"/>
      <scheme val="minor"/>
    </font>
    <font>
      <b/>
      <i/>
      <sz val="11"/>
      <color theme="1"/>
      <name val="Calibri"/>
      <family val="2"/>
      <scheme val="minor"/>
    </font>
  </fonts>
  <fills count="25">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rgb="FF00B0F0"/>
        <bgColor indexed="64"/>
      </patternFill>
    </fill>
    <fill>
      <patternFill patternType="solid">
        <fgColor theme="3" tint="0.59999389629810485"/>
        <bgColor indexed="64"/>
      </patternFill>
    </fill>
  </fills>
  <borders count="7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diagonal/>
    </border>
    <border>
      <left style="medium">
        <color indexed="64"/>
      </left>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86">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14" fontId="14" fillId="0" borderId="19" xfId="0" applyNumberFormat="1" applyFont="1" applyBorder="1" applyAlignment="1">
      <alignment horizontal="center" vertical="center"/>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26"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14" fontId="41" fillId="0" borderId="19" xfId="0" applyNumberFormat="1" applyFont="1" applyBorder="1" applyAlignment="1">
      <alignment horizontal="left" vertical="center" wrapText="1"/>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horizontal="center" vertical="center"/>
    </xf>
    <xf numFmtId="165" fontId="70" fillId="0" borderId="0" xfId="0" applyNumberFormat="1" applyFont="1" applyAlignment="1">
      <alignment horizontal="center" vertical="center"/>
    </xf>
    <xf numFmtId="165" fontId="68" fillId="0" borderId="0" xfId="0" applyNumberFormat="1" applyFont="1" applyAlignment="1">
      <alignment vertical="center"/>
    </xf>
    <xf numFmtId="165" fontId="69" fillId="0" borderId="0" xfId="0" applyNumberFormat="1" applyFont="1" applyAlignment="1">
      <alignment horizontal="right" vertical="center"/>
    </xf>
    <xf numFmtId="165" fontId="69" fillId="0" borderId="0" xfId="0" applyNumberFormat="1" applyFont="1" applyAlignment="1">
      <alignment vertical="center"/>
    </xf>
    <xf numFmtId="0" fontId="69" fillId="0" borderId="0" xfId="0" applyFont="1" applyAlignment="1">
      <alignment horizontal="left" vertical="center"/>
    </xf>
    <xf numFmtId="0" fontId="68" fillId="0" borderId="12" xfId="0" applyFont="1" applyBorder="1" applyAlignment="1">
      <alignment vertical="center"/>
    </xf>
    <xf numFmtId="0" fontId="68" fillId="0" borderId="13" xfId="0" applyFont="1" applyBorder="1" applyAlignment="1">
      <alignment vertical="center"/>
    </xf>
    <xf numFmtId="0" fontId="69" fillId="0" borderId="0" xfId="0" applyFont="1" applyAlignment="1">
      <alignment horizontal="center" vertical="center"/>
    </xf>
    <xf numFmtId="49" fontId="69" fillId="0" borderId="0" xfId="0" applyNumberFormat="1" applyFont="1" applyAlignment="1">
      <alignment vertical="center"/>
    </xf>
    <xf numFmtId="0" fontId="69" fillId="11" borderId="34" xfId="0" applyFont="1" applyFill="1" applyBorder="1" applyAlignment="1">
      <alignment horizontal="center" vertical="center"/>
    </xf>
    <xf numFmtId="0" fontId="69" fillId="11" borderId="16" xfId="0" applyFont="1" applyFill="1" applyBorder="1" applyAlignment="1">
      <alignment horizontal="center" vertical="center"/>
    </xf>
    <xf numFmtId="165" fontId="69" fillId="11" borderId="16" xfId="0" applyNumberFormat="1" applyFont="1" applyFill="1" applyBorder="1" applyAlignment="1">
      <alignment horizontal="center" vertical="center"/>
    </xf>
    <xf numFmtId="165" fontId="69" fillId="11" borderId="35" xfId="0" applyNumberFormat="1" applyFont="1" applyFill="1" applyBorder="1" applyAlignment="1">
      <alignment horizontal="center" vertical="center"/>
    </xf>
    <xf numFmtId="0" fontId="68" fillId="0" borderId="0" xfId="0" applyFont="1" applyAlignment="1">
      <alignment horizontal="center" vertical="center"/>
    </xf>
    <xf numFmtId="164" fontId="71" fillId="6" borderId="19" xfId="2" applyFont="1" applyFill="1" applyBorder="1" applyAlignment="1">
      <alignment horizontal="right" wrapText="1"/>
    </xf>
    <xf numFmtId="0" fontId="16" fillId="0" borderId="0" xfId="0" applyFont="1"/>
    <xf numFmtId="14" fontId="14" fillId="0" borderId="9" xfId="0" applyNumberFormat="1" applyFont="1" applyBorder="1" applyAlignment="1">
      <alignment horizontal="left" vertical="center"/>
    </xf>
    <xf numFmtId="0" fontId="0" fillId="0" borderId="19" xfId="0" applyFont="1" applyBorder="1"/>
    <xf numFmtId="3" fontId="4" fillId="6" borderId="11" xfId="1" applyNumberFormat="1" applyFont="1" applyFill="1" applyBorder="1" applyAlignment="1">
      <alignment horizontal="left" vertical="center" wrapText="1"/>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5" fontId="4" fillId="6" borderId="19" xfId="40" applyNumberFormat="1" applyFont="1" applyFill="1" applyBorder="1" applyAlignment="1">
      <alignment horizontal="left"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5" fontId="0" fillId="6" borderId="19" xfId="0" applyNumberFormat="1" applyFont="1" applyFill="1" applyBorder="1" applyAlignment="1">
      <alignment horizontal="righ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3" xfId="2" applyFont="1" applyFill="1" applyBorder="1" applyAlignment="1">
      <alignment horizontal="right" wrapText="1"/>
    </xf>
    <xf numFmtId="0" fontId="19" fillId="6" borderId="19" xfId="0" applyFont="1" applyFill="1" applyBorder="1" applyAlignment="1">
      <alignment horizontal="left" wrapText="1"/>
    </xf>
    <xf numFmtId="165" fontId="41" fillId="22" borderId="19" xfId="0" applyNumberFormat="1" applyFont="1" applyFill="1" applyBorder="1" applyAlignment="1">
      <alignment horizontal="right" vertical="center"/>
    </xf>
    <xf numFmtId="164" fontId="0" fillId="6" borderId="19" xfId="2" applyFont="1" applyFill="1" applyBorder="1" applyAlignment="1">
      <alignment horizontal="right" wrapText="1"/>
    </xf>
    <xf numFmtId="165" fontId="4" fillId="6" borderId="9" xfId="40" applyNumberFormat="1" applyFont="1" applyFill="1" applyBorder="1" applyAlignment="1">
      <alignment horizontal="left" vertical="center" wrapText="1"/>
    </xf>
    <xf numFmtId="17" fontId="61" fillId="0" borderId="0" xfId="0" applyNumberFormat="1" applyFont="1" applyAlignment="1">
      <alignment vertical="center"/>
    </xf>
    <xf numFmtId="4" fontId="19"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vertical="center"/>
    </xf>
    <xf numFmtId="3" fontId="3" fillId="0" borderId="19" xfId="0" applyNumberFormat="1" applyFont="1" applyBorder="1" applyAlignment="1">
      <alignment horizontal="left" vertical="top"/>
    </xf>
    <xf numFmtId="164" fontId="9" fillId="0" borderId="17" xfId="2" applyFont="1" applyBorder="1" applyAlignment="1">
      <alignment horizontal="right"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3" fontId="19" fillId="6" borderId="19" xfId="1" applyNumberFormat="1" applyFont="1" applyFill="1" applyBorder="1" applyAlignment="1">
      <alignment horizontal="lef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0" fillId="6" borderId="0" xfId="0" applyNumberFormat="1" applyFont="1" applyFill="1" applyAlignment="1">
      <alignment horizontal="left" vertical="center" wrapText="1"/>
    </xf>
    <xf numFmtId="165"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5" fontId="19" fillId="6" borderId="19" xfId="2" applyNumberFormat="1" applyFont="1" applyFill="1" applyBorder="1" applyAlignment="1">
      <alignment horizontal="right" vertical="center" wrapText="1"/>
    </xf>
    <xf numFmtId="17" fontId="69" fillId="0" borderId="0" xfId="0" applyNumberFormat="1" applyFont="1" applyAlignment="1">
      <alignment horizontal="left" vertical="center"/>
    </xf>
    <xf numFmtId="0" fontId="69" fillId="11" borderId="48" xfId="0" applyFont="1" applyFill="1" applyBorder="1" applyAlignment="1">
      <alignment vertical="center"/>
    </xf>
    <xf numFmtId="0" fontId="69" fillId="11" borderId="3" xfId="0" applyFont="1" applyFill="1" applyBorder="1" applyAlignment="1">
      <alignment vertical="center"/>
    </xf>
    <xf numFmtId="165" fontId="69" fillId="11" borderId="3" xfId="0" applyNumberFormat="1" applyFont="1" applyFill="1" applyBorder="1" applyAlignment="1">
      <alignment vertical="center"/>
    </xf>
    <xf numFmtId="165" fontId="69" fillId="11" borderId="49" xfId="0" applyNumberFormat="1" applyFont="1" applyFill="1" applyBorder="1" applyAlignment="1">
      <alignment vertical="center"/>
    </xf>
    <xf numFmtId="165" fontId="4" fillId="6" borderId="19" xfId="1" applyNumberFormat="1" applyFont="1" applyFill="1" applyBorder="1" applyAlignment="1">
      <alignment horizontal="left" vertical="center" wrapText="1"/>
    </xf>
    <xf numFmtId="0" fontId="72" fillId="6" borderId="19" xfId="0" applyFont="1" applyFill="1" applyBorder="1" applyAlignment="1">
      <alignment horizontal="left" vertical="center" wrapText="1"/>
    </xf>
    <xf numFmtId="165" fontId="19" fillId="6" borderId="19" xfId="0" applyNumberFormat="1" applyFont="1" applyFill="1" applyBorder="1" applyAlignment="1">
      <alignment horizontal="right" vertical="center" wrapText="1"/>
    </xf>
    <xf numFmtId="0" fontId="41" fillId="0" borderId="19" xfId="0" applyFont="1" applyBorder="1" applyAlignment="1">
      <alignment horizontal="left" vertical="center"/>
    </xf>
    <xf numFmtId="165" fontId="0" fillId="6" borderId="9" xfId="40" applyNumberFormat="1" applyFont="1" applyFill="1" applyBorder="1" applyAlignment="1">
      <alignment horizontal="left" wrapText="1"/>
    </xf>
    <xf numFmtId="14" fontId="0" fillId="6" borderId="16" xfId="0" applyNumberFormat="1" applyFill="1" applyBorder="1" applyAlignment="1">
      <alignment horizontal="left" vertical="center" wrapText="1"/>
    </xf>
    <xf numFmtId="14" fontId="0" fillId="6" borderId="11" xfId="0" applyNumberFormat="1" applyFill="1" applyBorder="1" applyAlignment="1">
      <alignment horizontal="left" vertical="center" wrapText="1"/>
    </xf>
    <xf numFmtId="0" fontId="73" fillId="6" borderId="19" xfId="0" applyFont="1" applyFill="1" applyBorder="1" applyAlignment="1">
      <alignment horizontal="left" vertical="center" wrapText="1"/>
    </xf>
    <xf numFmtId="14" fontId="1" fillId="6" borderId="19" xfId="0" applyNumberFormat="1" applyFont="1" applyFill="1" applyBorder="1" applyAlignment="1">
      <alignment horizontal="left" vertical="center" wrapText="1"/>
    </xf>
    <xf numFmtId="14" fontId="2" fillId="6" borderId="16" xfId="0" applyNumberFormat="1" applyFont="1" applyFill="1" applyBorder="1" applyAlignment="1">
      <alignment horizontal="left" vertical="center" wrapText="1"/>
    </xf>
    <xf numFmtId="14" fontId="9" fillId="21" borderId="19" xfId="1" applyNumberFormat="1" applyFont="1" applyFill="1" applyBorder="1" applyAlignment="1">
      <alignment horizontal="center" vertical="center" wrapText="1"/>
    </xf>
    <xf numFmtId="3" fontId="9" fillId="21" borderId="19" xfId="1" applyNumberFormat="1" applyFont="1" applyFill="1" applyBorder="1" applyAlignment="1">
      <alignment horizontal="center" vertical="center" wrapText="1"/>
    </xf>
    <xf numFmtId="165" fontId="9" fillId="21" borderId="19" xfId="1" applyNumberFormat="1" applyFont="1" applyFill="1" applyBorder="1" applyAlignment="1">
      <alignment horizontal="center" vertical="center" wrapText="1"/>
    </xf>
    <xf numFmtId="165" fontId="9" fillId="21" borderId="19" xfId="40" applyNumberFormat="1" applyFont="1" applyFill="1" applyBorder="1" applyAlignment="1">
      <alignment horizontal="center" vertical="center" wrapText="1"/>
    </xf>
    <xf numFmtId="3" fontId="9" fillId="21" borderId="19" xfId="0" applyNumberFormat="1" applyFont="1" applyFill="1" applyBorder="1" applyAlignment="1">
      <alignment horizontal="center" vertical="center" wrapText="1"/>
    </xf>
    <xf numFmtId="4" fontId="9" fillId="21" borderId="19" xfId="0" applyNumberFormat="1" applyFont="1" applyFill="1" applyBorder="1" applyAlignment="1">
      <alignment horizontal="center" vertical="center" wrapText="1"/>
    </xf>
    <xf numFmtId="0" fontId="41" fillId="0" borderId="6" xfId="0" applyFont="1" applyBorder="1" applyAlignment="1">
      <alignment horizontal="left" vertical="center"/>
    </xf>
    <xf numFmtId="165" fontId="41" fillId="0" borderId="18" xfId="0" applyNumberFormat="1" applyFont="1" applyBorder="1" applyAlignment="1">
      <alignment vertical="center"/>
    </xf>
    <xf numFmtId="165" fontId="41" fillId="0" borderId="15" xfId="0" applyNumberFormat="1" applyFont="1" applyBorder="1" applyAlignment="1">
      <alignment vertical="center"/>
    </xf>
    <xf numFmtId="164" fontId="41" fillId="6" borderId="29" xfId="2" applyFont="1" applyFill="1" applyBorder="1" applyAlignment="1">
      <alignment horizontal="right" vertical="center" wrapText="1"/>
    </xf>
    <xf numFmtId="0" fontId="61" fillId="6" borderId="9" xfId="0" applyFont="1" applyFill="1" applyBorder="1" applyAlignment="1">
      <alignment horizontal="center" vertical="center"/>
    </xf>
    <xf numFmtId="0" fontId="61" fillId="6" borderId="19" xfId="0" applyFont="1" applyFill="1" applyBorder="1" applyAlignment="1">
      <alignment horizontal="center" vertical="center"/>
    </xf>
    <xf numFmtId="0" fontId="16" fillId="6" borderId="19" xfId="0" applyFont="1" applyFill="1" applyBorder="1" applyAlignment="1">
      <alignment vertical="center"/>
    </xf>
    <xf numFmtId="3" fontId="16" fillId="6" borderId="19" xfId="0" applyNumberFormat="1" applyFont="1" applyFill="1" applyBorder="1" applyAlignment="1">
      <alignment vertical="center"/>
    </xf>
    <xf numFmtId="0" fontId="14" fillId="6" borderId="0" xfId="0" applyFont="1" applyFill="1"/>
    <xf numFmtId="0" fontId="60" fillId="6" borderId="0" xfId="0" applyFont="1" applyFill="1" applyBorder="1"/>
    <xf numFmtId="0" fontId="16" fillId="6" borderId="0" xfId="0" applyFont="1" applyFill="1" applyBorder="1" applyAlignment="1">
      <alignment vertical="center"/>
    </xf>
    <xf numFmtId="3" fontId="42" fillId="22" borderId="19" xfId="1" applyNumberFormat="1" applyFont="1" applyFill="1" applyBorder="1" applyAlignment="1">
      <alignment horizontal="left" vertical="center" wrapText="1"/>
    </xf>
    <xf numFmtId="164" fontId="42" fillId="22" borderId="19" xfId="2" applyFont="1" applyFill="1" applyBorder="1" applyAlignment="1">
      <alignment horizontal="right" vertical="center" wrapText="1"/>
    </xf>
    <xf numFmtId="4" fontId="42" fillId="22" borderId="19" xfId="0" applyNumberFormat="1" applyFont="1" applyFill="1" applyBorder="1" applyAlignment="1">
      <alignment horizontal="left" vertical="center" wrapText="1"/>
    </xf>
    <xf numFmtId="165" fontId="42" fillId="22" borderId="19" xfId="40" applyNumberFormat="1" applyFont="1" applyFill="1" applyBorder="1" applyAlignment="1">
      <alignment horizontal="left" vertical="center" wrapText="1"/>
    </xf>
    <xf numFmtId="165" fontId="41" fillId="0" borderId="42" xfId="0" applyNumberFormat="1" applyFont="1" applyBorder="1" applyAlignment="1">
      <alignment horizontal="right" vertical="center"/>
    </xf>
    <xf numFmtId="165" fontId="41" fillId="0" borderId="50" xfId="0" applyNumberFormat="1" applyFont="1" applyBorder="1" applyAlignment="1">
      <alignment horizontal="right" vertical="center"/>
    </xf>
    <xf numFmtId="165" fontId="41" fillId="0" borderId="43" xfId="0" applyNumberFormat="1" applyFont="1" applyBorder="1" applyAlignment="1">
      <alignment horizontal="right" vertical="center"/>
    </xf>
    <xf numFmtId="165" fontId="62" fillId="0" borderId="17" xfId="0" applyNumberFormat="1" applyFont="1" applyBorder="1" applyAlignment="1">
      <alignment vertical="center"/>
    </xf>
    <xf numFmtId="165" fontId="62" fillId="0" borderId="39" xfId="0" applyNumberFormat="1" applyFont="1" applyBorder="1" applyAlignment="1">
      <alignment vertical="center"/>
    </xf>
    <xf numFmtId="0" fontId="62" fillId="0" borderId="44" xfId="0" applyFont="1" applyBorder="1" applyAlignment="1">
      <alignment vertical="center"/>
    </xf>
    <xf numFmtId="0" fontId="16" fillId="0" borderId="36" xfId="0" applyFont="1" applyBorder="1" applyAlignment="1">
      <alignment vertical="center"/>
    </xf>
    <xf numFmtId="0" fontId="16" fillId="0" borderId="5" xfId="0" applyFont="1" applyBorder="1" applyAlignment="1">
      <alignment vertical="center"/>
    </xf>
    <xf numFmtId="165" fontId="16" fillId="0" borderId="5" xfId="0" applyNumberFormat="1" applyFont="1" applyBorder="1" applyAlignment="1">
      <alignment vertical="center"/>
    </xf>
    <xf numFmtId="165" fontId="16" fillId="0" borderId="30" xfId="0" applyNumberFormat="1" applyFont="1" applyBorder="1" applyAlignment="1">
      <alignment vertical="center"/>
    </xf>
    <xf numFmtId="0" fontId="15" fillId="0" borderId="0" xfId="0" applyFont="1" applyAlignment="1">
      <alignment horizontal="center" vertical="center"/>
    </xf>
    <xf numFmtId="0" fontId="24" fillId="6" borderId="19" xfId="0" applyFont="1" applyFill="1" applyBorder="1" applyAlignment="1">
      <alignment vertical="center"/>
    </xf>
    <xf numFmtId="14" fontId="15" fillId="6" borderId="19" xfId="0" applyNumberFormat="1" applyFont="1" applyFill="1" applyBorder="1" applyAlignment="1">
      <alignment horizontal="center" vertical="center"/>
    </xf>
    <xf numFmtId="3" fontId="23" fillId="6" borderId="19" xfId="0" applyNumberFormat="1" applyFont="1" applyFill="1" applyBorder="1" applyAlignment="1">
      <alignment vertical="center"/>
    </xf>
    <xf numFmtId="0" fontId="14" fillId="0" borderId="19" xfId="0" applyFont="1" applyBorder="1"/>
    <xf numFmtId="165" fontId="20" fillId="0" borderId="0" xfId="0" applyNumberFormat="1" applyFont="1"/>
    <xf numFmtId="0" fontId="14" fillId="0" borderId="3" xfId="0" applyFont="1" applyBorder="1"/>
    <xf numFmtId="0" fontId="20" fillId="0" borderId="15" xfId="0" applyFont="1" applyBorder="1"/>
    <xf numFmtId="14" fontId="20" fillId="0" borderId="18" xfId="0" applyNumberFormat="1" applyFont="1" applyBorder="1"/>
    <xf numFmtId="0" fontId="14" fillId="0" borderId="6" xfId="0" applyFont="1" applyBorder="1"/>
    <xf numFmtId="165" fontId="14" fillId="0" borderId="40" xfId="0" applyNumberFormat="1" applyFont="1" applyBorder="1"/>
    <xf numFmtId="165" fontId="14" fillId="0" borderId="41" xfId="0" applyNumberFormat="1" applyFont="1" applyBorder="1"/>
    <xf numFmtId="165" fontId="14" fillId="0" borderId="51" xfId="0" applyNumberFormat="1" applyFont="1" applyBorder="1"/>
    <xf numFmtId="0" fontId="14" fillId="0" borderId="41" xfId="0" applyFont="1" applyBorder="1"/>
    <xf numFmtId="0" fontId="14" fillId="0" borderId="51" xfId="0" applyFont="1" applyBorder="1"/>
    <xf numFmtId="0" fontId="14" fillId="0" borderId="42" xfId="0" applyFont="1" applyBorder="1"/>
    <xf numFmtId="0" fontId="14" fillId="0" borderId="52" xfId="0" applyFont="1" applyBorder="1"/>
    <xf numFmtId="0" fontId="14" fillId="0" borderId="53" xfId="0" applyFont="1" applyBorder="1"/>
    <xf numFmtId="14" fontId="14" fillId="0" borderId="53" xfId="0" applyNumberFormat="1" applyFont="1" applyBorder="1"/>
    <xf numFmtId="0" fontId="14" fillId="0" borderId="4" xfId="0" applyFont="1" applyBorder="1"/>
    <xf numFmtId="0" fontId="14" fillId="0" borderId="8" xfId="0" applyFont="1" applyBorder="1"/>
    <xf numFmtId="0" fontId="14" fillId="0" borderId="10" xfId="0" applyFont="1" applyBorder="1"/>
    <xf numFmtId="0" fontId="14" fillId="0" borderId="28" xfId="0" applyFont="1" applyBorder="1"/>
    <xf numFmtId="0" fontId="14" fillId="0" borderId="55" xfId="0" applyFont="1" applyBorder="1"/>
    <xf numFmtId="165" fontId="14" fillId="0" borderId="28" xfId="0" applyNumberFormat="1" applyFont="1" applyBorder="1"/>
    <xf numFmtId="17" fontId="43" fillId="0" borderId="0" xfId="0" applyNumberFormat="1" applyFont="1" applyAlignment="1">
      <alignment horizontal="center"/>
    </xf>
    <xf numFmtId="0" fontId="68" fillId="0" borderId="0" xfId="0" applyFont="1" applyBorder="1" applyAlignment="1">
      <alignment vertical="center"/>
    </xf>
    <xf numFmtId="165" fontId="68" fillId="0" borderId="0" xfId="0" applyNumberFormat="1" applyFont="1" applyBorder="1" applyAlignment="1">
      <alignment vertical="center"/>
    </xf>
    <xf numFmtId="0" fontId="14" fillId="0" borderId="6" xfId="0" applyFont="1" applyBorder="1" applyAlignment="1">
      <alignment vertical="center"/>
    </xf>
    <xf numFmtId="14" fontId="62" fillId="0" borderId="0" xfId="0" applyNumberFormat="1" applyFont="1" applyBorder="1" applyAlignment="1">
      <alignment horizontal="center" vertical="center"/>
    </xf>
    <xf numFmtId="0" fontId="62" fillId="0" borderId="0" xfId="0" applyFont="1" applyBorder="1" applyAlignment="1">
      <alignment vertical="center"/>
    </xf>
    <xf numFmtId="165" fontId="62" fillId="0" borderId="0" xfId="0" applyNumberFormat="1" applyFont="1" applyBorder="1" applyAlignment="1">
      <alignment vertical="center"/>
    </xf>
    <xf numFmtId="165" fontId="62" fillId="0" borderId="0" xfId="0" applyNumberFormat="1" applyFont="1" applyBorder="1" applyAlignment="1">
      <alignment horizontal="right" vertical="center"/>
    </xf>
    <xf numFmtId="14" fontId="61" fillId="0" borderId="0" xfId="0" applyNumberFormat="1" applyFont="1" applyBorder="1" applyAlignment="1">
      <alignment horizontal="center" vertical="center"/>
    </xf>
    <xf numFmtId="0" fontId="66" fillId="0" borderId="0" xfId="0" applyFont="1" applyBorder="1" applyAlignment="1">
      <alignment vertical="center"/>
    </xf>
    <xf numFmtId="40" fontId="61" fillId="0" borderId="0" xfId="0" applyNumberFormat="1" applyFont="1" applyBorder="1" applyAlignment="1">
      <alignment vertical="center"/>
    </xf>
    <xf numFmtId="165" fontId="61" fillId="0" borderId="0" xfId="0" applyNumberFormat="1" applyFont="1" applyBorder="1" applyAlignment="1">
      <alignment vertical="center"/>
    </xf>
    <xf numFmtId="0" fontId="16" fillId="0" borderId="0" xfId="0" applyFont="1" applyBorder="1" applyAlignment="1">
      <alignment vertical="center"/>
    </xf>
    <xf numFmtId="165" fontId="16" fillId="0" borderId="0" xfId="0" applyNumberFormat="1" applyFont="1" applyBorder="1" applyAlignment="1">
      <alignment vertical="center"/>
    </xf>
    <xf numFmtId="14" fontId="14" fillId="0" borderId="0" xfId="0" applyNumberFormat="1" applyFont="1" applyBorder="1" applyAlignment="1">
      <alignment horizontal="center" vertical="center"/>
    </xf>
    <xf numFmtId="0" fontId="14" fillId="0" borderId="0" xfId="0" applyFont="1" applyBorder="1" applyAlignment="1">
      <alignment vertical="center"/>
    </xf>
    <xf numFmtId="165" fontId="14" fillId="0" borderId="0" xfId="0" applyNumberFormat="1" applyFont="1" applyBorder="1" applyAlignment="1">
      <alignment vertical="center"/>
    </xf>
    <xf numFmtId="165" fontId="14" fillId="0" borderId="0" xfId="0" applyNumberFormat="1" applyFont="1" applyBorder="1"/>
    <xf numFmtId="165" fontId="60" fillId="0" borderId="41" xfId="0" applyNumberFormat="1" applyFont="1" applyBorder="1"/>
    <xf numFmtId="0" fontId="20" fillId="0" borderId="8" xfId="0" applyFont="1" applyBorder="1"/>
    <xf numFmtId="0" fontId="20" fillId="0" borderId="42" xfId="0" applyFont="1" applyBorder="1"/>
    <xf numFmtId="0" fontId="61" fillId="6" borderId="0" xfId="0" applyFont="1" applyFill="1" applyBorder="1" applyAlignment="1">
      <alignment vertical="center"/>
    </xf>
    <xf numFmtId="0" fontId="61" fillId="6" borderId="0" xfId="0" applyFont="1" applyFill="1" applyBorder="1" applyAlignment="1">
      <alignment horizontal="center" vertical="center"/>
    </xf>
    <xf numFmtId="14" fontId="15" fillId="6" borderId="0" xfId="0" applyNumberFormat="1" applyFont="1" applyFill="1" applyBorder="1" applyAlignment="1">
      <alignment horizontal="left" vertical="center"/>
    </xf>
    <xf numFmtId="0" fontId="15" fillId="6" borderId="0" xfId="0" applyFont="1" applyFill="1" applyBorder="1" applyAlignment="1">
      <alignment vertical="center"/>
    </xf>
    <xf numFmtId="3" fontId="15" fillId="6" borderId="0" xfId="0" applyNumberFormat="1" applyFont="1" applyFill="1" applyBorder="1" applyAlignment="1">
      <alignment vertical="center"/>
    </xf>
    <xf numFmtId="0" fontId="62" fillId="6" borderId="0" xfId="0" applyFont="1" applyFill="1" applyBorder="1" applyAlignment="1">
      <alignment vertical="center"/>
    </xf>
    <xf numFmtId="0" fontId="68" fillId="6" borderId="0" xfId="0" applyFont="1" applyFill="1" applyAlignment="1">
      <alignment vertical="center"/>
    </xf>
    <xf numFmtId="165" fontId="68" fillId="6" borderId="0" xfId="0" applyNumberFormat="1" applyFont="1" applyFill="1" applyAlignment="1">
      <alignment vertical="center"/>
    </xf>
    <xf numFmtId="0" fontId="69" fillId="6" borderId="0" xfId="0" applyFont="1" applyFill="1" applyBorder="1" applyAlignment="1">
      <alignment vertical="center"/>
    </xf>
    <xf numFmtId="165" fontId="69" fillId="6" borderId="0" xfId="0" applyNumberFormat="1" applyFont="1" applyFill="1" applyBorder="1" applyAlignment="1">
      <alignment vertical="center"/>
    </xf>
    <xf numFmtId="0" fontId="69" fillId="6" borderId="0" xfId="0" applyFont="1" applyFill="1" applyBorder="1" applyAlignment="1">
      <alignment horizontal="center" vertical="center"/>
    </xf>
    <xf numFmtId="165" fontId="69" fillId="6" borderId="0" xfId="0" applyNumberFormat="1" applyFont="1" applyFill="1" applyBorder="1" applyAlignment="1">
      <alignment horizontal="center" vertical="center"/>
    </xf>
    <xf numFmtId="165" fontId="20" fillId="0" borderId="41" xfId="0" applyNumberFormat="1" applyFont="1" applyBorder="1"/>
    <xf numFmtId="14" fontId="14" fillId="0" borderId="56" xfId="0" applyNumberFormat="1" applyFont="1" applyBorder="1"/>
    <xf numFmtId="0" fontId="14" fillId="0" borderId="57" xfId="0" applyFont="1" applyBorder="1"/>
    <xf numFmtId="165" fontId="14" fillId="0" borderId="57" xfId="0" applyNumberFormat="1" applyFont="1" applyBorder="1"/>
    <xf numFmtId="14" fontId="14" fillId="0" borderId="54" xfId="0" applyNumberFormat="1" applyFont="1" applyBorder="1"/>
    <xf numFmtId="0" fontId="14" fillId="6" borderId="9" xfId="0" applyFont="1" applyFill="1" applyBorder="1"/>
    <xf numFmtId="0" fontId="24" fillId="6" borderId="9" xfId="0" applyFont="1" applyFill="1" applyBorder="1"/>
    <xf numFmtId="0" fontId="15" fillId="0" borderId="0" xfId="0" applyFont="1" applyBorder="1" applyAlignment="1">
      <alignment vertical="center"/>
    </xf>
    <xf numFmtId="14" fontId="14" fillId="0" borderId="0" xfId="0" applyNumberFormat="1" applyFont="1" applyBorder="1" applyAlignment="1">
      <alignment horizontal="left" vertical="center"/>
    </xf>
    <xf numFmtId="3" fontId="14" fillId="0" borderId="0" xfId="0" applyNumberFormat="1" applyFont="1" applyBorder="1" applyAlignment="1">
      <alignment vertical="center"/>
    </xf>
    <xf numFmtId="168" fontId="14" fillId="0" borderId="0" xfId="2" applyNumberFormat="1" applyFont="1" applyBorder="1" applyAlignment="1">
      <alignment horizontal="right" vertical="center" wrapText="1"/>
    </xf>
    <xf numFmtId="3" fontId="14" fillId="0" borderId="0" xfId="0" applyNumberFormat="1" applyFont="1" applyBorder="1" applyAlignment="1">
      <alignment horizontal="right" vertical="center"/>
    </xf>
    <xf numFmtId="3" fontId="19" fillId="6" borderId="0" xfId="1" applyNumberFormat="1" applyFont="1" applyFill="1" applyBorder="1" applyAlignment="1">
      <alignment horizontal="right" wrapText="1"/>
    </xf>
    <xf numFmtId="3" fontId="16" fillId="0" borderId="0" xfId="0" applyNumberFormat="1" applyFont="1" applyBorder="1" applyAlignment="1">
      <alignment vertical="center"/>
    </xf>
    <xf numFmtId="0" fontId="24"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2" fillId="0" borderId="0" xfId="0" applyFont="1" applyBorder="1" applyAlignment="1">
      <alignment vertical="center"/>
    </xf>
    <xf numFmtId="14" fontId="15" fillId="0" borderId="0" xfId="0" applyNumberFormat="1" applyFont="1" applyBorder="1" applyAlignment="1">
      <alignment horizontal="center" vertical="center"/>
    </xf>
    <xf numFmtId="3" fontId="23" fillId="0" borderId="0" xfId="0" applyNumberFormat="1" applyFont="1" applyBorder="1" applyAlignment="1">
      <alignment vertical="center"/>
    </xf>
    <xf numFmtId="0" fontId="20" fillId="0" borderId="0" xfId="0" applyFont="1" applyBorder="1" applyAlignment="1">
      <alignment horizontal="center"/>
    </xf>
    <xf numFmtId="3" fontId="20" fillId="0" borderId="0" xfId="0" applyNumberFormat="1" applyFont="1" applyBorder="1"/>
    <xf numFmtId="3" fontId="14" fillId="0" borderId="0" xfId="0" applyNumberFormat="1" applyFont="1" applyBorder="1"/>
    <xf numFmtId="14" fontId="60" fillId="6" borderId="0" xfId="0" applyNumberFormat="1" applyFont="1" applyFill="1" applyBorder="1" applyAlignment="1">
      <alignment horizontal="left" vertical="center"/>
    </xf>
    <xf numFmtId="0" fontId="60" fillId="6" borderId="0" xfId="0" applyFont="1" applyFill="1" applyBorder="1" applyAlignment="1">
      <alignment horizontal="center" vertical="center" wrapText="1"/>
    </xf>
    <xf numFmtId="3" fontId="63" fillId="6" borderId="0" xfId="0" applyNumberFormat="1" applyFont="1" applyFill="1" applyBorder="1" applyAlignment="1">
      <alignment vertical="center"/>
    </xf>
    <xf numFmtId="0" fontId="63" fillId="6" borderId="0" xfId="0" applyFont="1" applyFill="1" applyBorder="1" applyAlignment="1">
      <alignment horizontal="center" vertical="center"/>
    </xf>
    <xf numFmtId="14" fontId="61" fillId="6" borderId="0" xfId="0" applyNumberFormat="1" applyFont="1" applyFill="1" applyBorder="1" applyAlignment="1">
      <alignment horizontal="left" vertical="center"/>
    </xf>
    <xf numFmtId="0" fontId="60" fillId="6" borderId="0" xfId="0" applyFont="1" applyFill="1" applyBorder="1" applyAlignment="1">
      <alignment vertical="center"/>
    </xf>
    <xf numFmtId="3" fontId="60" fillId="6" borderId="0" xfId="0" applyNumberFormat="1" applyFont="1" applyFill="1" applyBorder="1" applyAlignment="1">
      <alignment vertical="center"/>
    </xf>
    <xf numFmtId="3" fontId="59" fillId="6" borderId="0" xfId="0" applyNumberFormat="1" applyFont="1" applyFill="1" applyBorder="1" applyAlignment="1">
      <alignment vertical="center"/>
    </xf>
    <xf numFmtId="3" fontId="62" fillId="6" borderId="0" xfId="0" applyNumberFormat="1" applyFont="1" applyFill="1" applyBorder="1" applyAlignment="1">
      <alignment vertical="center"/>
    </xf>
    <xf numFmtId="0" fontId="62" fillId="6" borderId="0" xfId="0" applyFont="1" applyFill="1" applyBorder="1"/>
    <xf numFmtId="0" fontId="65" fillId="6" borderId="0" xfId="0" applyFont="1" applyFill="1" applyBorder="1" applyAlignment="1">
      <alignment vertical="center"/>
    </xf>
    <xf numFmtId="14" fontId="65" fillId="6" borderId="0" xfId="0" applyNumberFormat="1" applyFont="1" applyFill="1" applyBorder="1" applyAlignment="1">
      <alignment horizontal="center" vertical="center"/>
    </xf>
    <xf numFmtId="0" fontId="64" fillId="6" borderId="0" xfId="0" applyFont="1" applyFill="1" applyBorder="1" applyAlignment="1">
      <alignment vertical="center"/>
    </xf>
    <xf numFmtId="49" fontId="15" fillId="6" borderId="0" xfId="0" applyNumberFormat="1" applyFont="1" applyFill="1" applyBorder="1" applyAlignment="1">
      <alignment vertical="center"/>
    </xf>
    <xf numFmtId="0" fontId="14" fillId="6" borderId="0" xfId="0" applyFont="1" applyFill="1" applyBorder="1" applyAlignment="1">
      <alignment vertical="center"/>
    </xf>
    <xf numFmtId="0" fontId="59" fillId="6" borderId="0" xfId="0" applyFont="1" applyFill="1" applyBorder="1" applyAlignment="1">
      <alignment vertical="center"/>
    </xf>
    <xf numFmtId="0" fontId="61" fillId="0" borderId="0" xfId="0" applyFont="1" applyBorder="1" applyAlignment="1">
      <alignment vertical="center"/>
    </xf>
    <xf numFmtId="0" fontId="15" fillId="0" borderId="44" xfId="0" applyFont="1" applyBorder="1" applyAlignment="1">
      <alignment vertical="center"/>
    </xf>
    <xf numFmtId="0" fontId="15" fillId="0" borderId="7" xfId="0" applyFont="1" applyBorder="1" applyAlignment="1">
      <alignment vertical="center"/>
    </xf>
    <xf numFmtId="165" fontId="14" fillId="0" borderId="19" xfId="0" applyNumberFormat="1" applyFont="1" applyBorder="1"/>
    <xf numFmtId="169" fontId="20" fillId="0" borderId="19" xfId="0" applyNumberFormat="1" applyFont="1" applyBorder="1"/>
    <xf numFmtId="165" fontId="20" fillId="0" borderId="19" xfId="0" applyNumberFormat="1" applyFont="1" applyBorder="1" applyAlignment="1">
      <alignment horizontal="right" wrapText="1"/>
    </xf>
    <xf numFmtId="165" fontId="20" fillId="0" borderId="0" xfId="0" applyNumberFormat="1" applyFont="1" applyBorder="1"/>
    <xf numFmtId="169" fontId="20" fillId="0" borderId="0" xfId="0" applyNumberFormat="1" applyFont="1" applyBorder="1"/>
    <xf numFmtId="165" fontId="20" fillId="0" borderId="0" xfId="0" applyNumberFormat="1" applyFont="1" applyBorder="1" applyAlignment="1">
      <alignment horizontal="right" wrapText="1"/>
    </xf>
    <xf numFmtId="0" fontId="20" fillId="0" borderId="50" xfId="0" applyFont="1" applyBorder="1"/>
    <xf numFmtId="0" fontId="20" fillId="0" borderId="29" xfId="0" applyFont="1" applyBorder="1"/>
    <xf numFmtId="165" fontId="20" fillId="0" borderId="28" xfId="0" applyNumberFormat="1" applyFont="1" applyBorder="1"/>
    <xf numFmtId="0" fontId="14" fillId="0" borderId="13" xfId="0" applyFont="1" applyBorder="1"/>
    <xf numFmtId="165" fontId="20" fillId="0" borderId="42" xfId="0" applyNumberFormat="1" applyFont="1" applyBorder="1"/>
    <xf numFmtId="3" fontId="63" fillId="6" borderId="8" xfId="0" applyNumberFormat="1" applyFont="1" applyFill="1" applyBorder="1" applyAlignment="1">
      <alignment vertical="center"/>
    </xf>
    <xf numFmtId="3" fontId="63" fillId="6" borderId="32" xfId="0" applyNumberFormat="1" applyFont="1" applyFill="1" applyBorder="1" applyAlignment="1">
      <alignment vertical="center"/>
    </xf>
    <xf numFmtId="3" fontId="63"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62" fillId="6" borderId="19" xfId="0" applyNumberFormat="1" applyFont="1" applyFill="1" applyBorder="1" applyAlignment="1">
      <alignment vertical="center"/>
    </xf>
    <xf numFmtId="0" fontId="65" fillId="6" borderId="19" xfId="0" applyFont="1" applyFill="1" applyBorder="1" applyAlignment="1">
      <alignment vertical="center"/>
    </xf>
    <xf numFmtId="0" fontId="60" fillId="6" borderId="19" xfId="0" applyFont="1" applyFill="1" applyBorder="1"/>
    <xf numFmtId="0" fontId="60" fillId="0" borderId="19" xfId="0" applyFont="1" applyBorder="1"/>
    <xf numFmtId="165" fontId="14" fillId="0" borderId="9" xfId="0" applyNumberFormat="1" applyFont="1" applyBorder="1"/>
    <xf numFmtId="0" fontId="68" fillId="0" borderId="58" xfId="0" applyFont="1" applyBorder="1" applyAlignment="1">
      <alignment vertical="center"/>
    </xf>
    <xf numFmtId="0" fontId="16" fillId="0" borderId="58" xfId="0" applyFont="1" applyBorder="1" applyAlignment="1">
      <alignment vertical="center"/>
    </xf>
    <xf numFmtId="0" fontId="68" fillId="0" borderId="63" xfId="0" applyFont="1" applyBorder="1" applyAlignment="1">
      <alignment vertical="center"/>
    </xf>
    <xf numFmtId="165" fontId="20" fillId="0" borderId="9" xfId="0" applyNumberFormat="1" applyFont="1" applyBorder="1"/>
    <xf numFmtId="14" fontId="42" fillId="22" borderId="19" xfId="1" applyNumberFormat="1" applyFont="1" applyFill="1" applyBorder="1" applyAlignment="1">
      <alignment horizontal="left" vertical="center" wrapText="1"/>
    </xf>
    <xf numFmtId="165" fontId="42" fillId="22" borderId="19" xfId="1" applyNumberFormat="1" applyFont="1" applyFill="1" applyBorder="1" applyAlignment="1">
      <alignment horizontal="left" vertical="center" wrapText="1"/>
    </xf>
    <xf numFmtId="3" fontId="42" fillId="22" borderId="19" xfId="0" applyNumberFormat="1" applyFont="1" applyFill="1" applyBorder="1" applyAlignment="1">
      <alignment horizontal="left" vertical="center" wrapText="1"/>
    </xf>
    <xf numFmtId="164" fontId="41" fillId="22" borderId="19" xfId="2" applyFont="1" applyFill="1" applyBorder="1" applyAlignment="1">
      <alignment horizontal="right" wrapText="1"/>
    </xf>
    <xf numFmtId="165" fontId="0" fillId="6" borderId="19" xfId="0" applyNumberFormat="1" applyFont="1" applyFill="1" applyBorder="1" applyAlignment="1">
      <alignment horizontal="right"/>
    </xf>
    <xf numFmtId="14" fontId="1" fillId="6" borderId="16" xfId="0" applyNumberFormat="1" applyFont="1" applyFill="1" applyBorder="1" applyAlignment="1">
      <alignment horizontal="left" vertical="center" wrapText="1"/>
    </xf>
    <xf numFmtId="49" fontId="61" fillId="6" borderId="19" xfId="0" applyNumberFormat="1" applyFont="1" applyFill="1" applyBorder="1" applyAlignment="1">
      <alignment vertical="center"/>
    </xf>
    <xf numFmtId="0" fontId="61" fillId="6" borderId="19" xfId="0" applyFont="1" applyFill="1" applyBorder="1" applyAlignment="1">
      <alignment vertical="center"/>
    </xf>
    <xf numFmtId="0" fontId="62" fillId="6" borderId="19" xfId="0" applyFont="1" applyFill="1" applyBorder="1" applyAlignment="1">
      <alignment vertical="center"/>
    </xf>
    <xf numFmtId="14" fontId="16" fillId="6" borderId="19" xfId="0" applyNumberFormat="1" applyFont="1" applyFill="1" applyBorder="1" applyAlignment="1">
      <alignment horizontal="left" vertical="center"/>
    </xf>
    <xf numFmtId="0" fontId="16" fillId="6" borderId="19" xfId="0" applyFont="1" applyFill="1" applyBorder="1" applyAlignment="1">
      <alignment horizontal="center" vertical="center"/>
    </xf>
    <xf numFmtId="164" fontId="16" fillId="6" borderId="19" xfId="2" applyFont="1" applyFill="1" applyBorder="1" applyAlignment="1">
      <alignment horizontal="right" wrapText="1"/>
    </xf>
    <xf numFmtId="14" fontId="15" fillId="6" borderId="19" xfId="0" applyNumberFormat="1" applyFont="1" applyFill="1" applyBorder="1" applyAlignment="1">
      <alignment horizontal="left" vertical="center"/>
    </xf>
    <xf numFmtId="0" fontId="15" fillId="6" borderId="19" xfId="0" applyFont="1" applyFill="1" applyBorder="1" applyAlignment="1">
      <alignment vertical="center"/>
    </xf>
    <xf numFmtId="3" fontId="15" fillId="6" borderId="19" xfId="0" applyNumberFormat="1" applyFont="1" applyFill="1" applyBorder="1" applyAlignment="1">
      <alignment vertical="center"/>
    </xf>
    <xf numFmtId="3" fontId="15" fillId="6" borderId="19" xfId="0" applyNumberFormat="1" applyFont="1" applyFill="1" applyBorder="1" applyAlignment="1">
      <alignment horizontal="right" vertical="center" wrapText="1"/>
    </xf>
    <xf numFmtId="3" fontId="16" fillId="6" borderId="19" xfId="0" applyNumberFormat="1" applyFont="1" applyFill="1" applyBorder="1" applyAlignment="1">
      <alignment horizontal="right" vertical="center" wrapText="1"/>
    </xf>
    <xf numFmtId="0" fontId="16" fillId="6" borderId="19" xfId="0" applyFont="1" applyFill="1" applyBorder="1" applyAlignment="1">
      <alignment horizontal="right" vertical="center" wrapText="1"/>
    </xf>
    <xf numFmtId="0" fontId="23" fillId="6" borderId="19" xfId="0" applyFont="1" applyFill="1" applyBorder="1" applyAlignment="1">
      <alignment horizontal="center" vertical="center"/>
    </xf>
    <xf numFmtId="0" fontId="23" fillId="6" borderId="19" xfId="0" applyFont="1" applyFill="1" applyBorder="1" applyAlignment="1">
      <alignment vertical="center"/>
    </xf>
    <xf numFmtId="0" fontId="22" fillId="6" borderId="19" xfId="0" applyFont="1" applyFill="1" applyBorder="1" applyAlignment="1">
      <alignment vertical="center"/>
    </xf>
    <xf numFmtId="0" fontId="14" fillId="6" borderId="19" xfId="0" applyFont="1" applyFill="1" applyBorder="1"/>
    <xf numFmtId="0" fontId="20" fillId="6" borderId="19" xfId="0" applyFont="1" applyFill="1" applyBorder="1" applyAlignment="1">
      <alignment horizontal="center"/>
    </xf>
    <xf numFmtId="3" fontId="20" fillId="6" borderId="19" xfId="0" applyNumberFormat="1" applyFont="1" applyFill="1" applyBorder="1"/>
    <xf numFmtId="3" fontId="14" fillId="6" borderId="19" xfId="0" applyNumberFormat="1" applyFont="1" applyFill="1" applyBorder="1"/>
    <xf numFmtId="0" fontId="20" fillId="0" borderId="19" xfId="0" applyFont="1" applyBorder="1"/>
    <xf numFmtId="0" fontId="62" fillId="6" borderId="9" xfId="0" applyFont="1" applyFill="1" applyBorder="1" applyAlignment="1">
      <alignment vertical="center"/>
    </xf>
    <xf numFmtId="0" fontId="62" fillId="6" borderId="9" xfId="0" applyFont="1" applyFill="1" applyBorder="1" applyAlignment="1">
      <alignment horizontal="center" vertical="center"/>
    </xf>
    <xf numFmtId="3" fontId="62" fillId="6" borderId="9" xfId="0" applyNumberFormat="1" applyFont="1" applyFill="1" applyBorder="1" applyAlignment="1">
      <alignment vertical="center"/>
    </xf>
    <xf numFmtId="0" fontId="16" fillId="6" borderId="3" xfId="0" applyFont="1" applyFill="1" applyBorder="1" applyAlignment="1">
      <alignment vertical="center"/>
    </xf>
    <xf numFmtId="0" fontId="61" fillId="6" borderId="34" xfId="0" applyFont="1" applyFill="1" applyBorder="1" applyAlignment="1">
      <alignment vertical="center"/>
    </xf>
    <xf numFmtId="0" fontId="61" fillId="6" borderId="16" xfId="0" applyFont="1" applyFill="1" applyBorder="1" applyAlignment="1">
      <alignment vertical="center"/>
    </xf>
    <xf numFmtId="0" fontId="61" fillId="6" borderId="35" xfId="0" applyFont="1" applyFill="1" applyBorder="1" applyAlignment="1">
      <alignment vertical="center"/>
    </xf>
    <xf numFmtId="0" fontId="61" fillId="6" borderId="28" xfId="0" applyFont="1" applyFill="1" applyBorder="1" applyAlignment="1">
      <alignment horizontal="center" vertical="center"/>
    </xf>
    <xf numFmtId="3" fontId="16" fillId="6" borderId="55" xfId="0" applyNumberFormat="1" applyFont="1" applyFill="1" applyBorder="1" applyAlignment="1">
      <alignment vertical="center"/>
    </xf>
    <xf numFmtId="0" fontId="16" fillId="6" borderId="55" xfId="0" applyFont="1" applyFill="1" applyBorder="1" applyAlignment="1">
      <alignment vertical="center"/>
    </xf>
    <xf numFmtId="3" fontId="15" fillId="6" borderId="28" xfId="0" applyNumberFormat="1" applyFont="1" applyFill="1" applyBorder="1" applyAlignment="1">
      <alignment vertical="center"/>
    </xf>
    <xf numFmtId="164" fontId="16" fillId="6" borderId="28" xfId="2" applyFont="1" applyFill="1" applyBorder="1" applyAlignment="1">
      <alignment vertical="center"/>
    </xf>
    <xf numFmtId="0" fontId="61" fillId="6" borderId="42" xfId="0" applyFont="1" applyFill="1" applyBorder="1" applyAlignment="1">
      <alignment horizontal="center" vertical="center"/>
    </xf>
    <xf numFmtId="14" fontId="16" fillId="6" borderId="65" xfId="0" applyNumberFormat="1" applyFont="1" applyFill="1" applyBorder="1" applyAlignment="1">
      <alignment horizontal="left" vertical="center"/>
    </xf>
    <xf numFmtId="14" fontId="15" fillId="6" borderId="42" xfId="0" applyNumberFormat="1" applyFont="1" applyFill="1" applyBorder="1" applyAlignment="1">
      <alignment horizontal="left" vertical="center"/>
    </xf>
    <xf numFmtId="0" fontId="60" fillId="6" borderId="9" xfId="0" applyFont="1" applyFill="1" applyBorder="1"/>
    <xf numFmtId="165" fontId="14" fillId="0" borderId="16" xfId="0" applyNumberFormat="1" applyFont="1" applyBorder="1"/>
    <xf numFmtId="0" fontId="68" fillId="0" borderId="23" xfId="0" applyFont="1" applyBorder="1" applyAlignment="1">
      <alignment vertical="center"/>
    </xf>
    <xf numFmtId="0" fontId="19" fillId="6" borderId="23" xfId="0" applyFont="1" applyFill="1" applyBorder="1" applyAlignment="1">
      <alignment vertical="center"/>
    </xf>
    <xf numFmtId="0" fontId="68" fillId="0" borderId="24" xfId="0" applyFont="1" applyBorder="1" applyAlignment="1">
      <alignment vertical="center"/>
    </xf>
    <xf numFmtId="0" fontId="14" fillId="0" borderId="16" xfId="0" applyFont="1" applyBorder="1"/>
    <xf numFmtId="165" fontId="20" fillId="0" borderId="5" xfId="0" applyNumberFormat="1" applyFont="1" applyBorder="1"/>
    <xf numFmtId="165" fontId="14" fillId="0" borderId="3" xfId="0" applyNumberFormat="1" applyFont="1" applyBorder="1"/>
    <xf numFmtId="0" fontId="14" fillId="0" borderId="23" xfId="0" applyFont="1" applyBorder="1"/>
    <xf numFmtId="14" fontId="14" fillId="0" borderId="23" xfId="0" applyNumberFormat="1" applyFont="1" applyBorder="1"/>
    <xf numFmtId="0" fontId="14" fillId="0" borderId="48" xfId="0" applyFont="1" applyBorder="1"/>
    <xf numFmtId="0" fontId="20" fillId="0" borderId="18" xfId="0" applyFont="1" applyBorder="1"/>
    <xf numFmtId="165" fontId="20" fillId="0" borderId="27" xfId="0" applyNumberFormat="1" applyFont="1" applyBorder="1"/>
    <xf numFmtId="165" fontId="20" fillId="0" borderId="45" xfId="0" applyNumberFormat="1" applyFont="1" applyBorder="1"/>
    <xf numFmtId="0" fontId="14" fillId="0" borderId="34" xfId="0" applyFont="1" applyBorder="1"/>
    <xf numFmtId="0" fontId="14" fillId="0" borderId="32" xfId="0" applyFont="1" applyBorder="1"/>
    <xf numFmtId="0" fontId="14" fillId="0" borderId="47" xfId="0" applyFont="1" applyBorder="1"/>
    <xf numFmtId="3" fontId="3" fillId="0" borderId="0" xfId="0" applyNumberFormat="1" applyFont="1" applyBorder="1" applyAlignment="1">
      <alignment horizontal="left" vertical="top"/>
    </xf>
    <xf numFmtId="165" fontId="41" fillId="22" borderId="19" xfId="2" applyNumberFormat="1" applyFont="1" applyFill="1" applyBorder="1" applyAlignment="1">
      <alignment horizontal="right" vertical="center"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center" wrapText="1"/>
    </xf>
    <xf numFmtId="165" fontId="42" fillId="22" borderId="19" xfId="2" applyNumberFormat="1" applyFont="1" applyFill="1" applyBorder="1" applyAlignment="1">
      <alignment horizontal="right" vertical="center" wrapText="1"/>
    </xf>
    <xf numFmtId="3" fontId="0" fillId="6" borderId="19" xfId="0" applyNumberFormat="1" applyFont="1" applyFill="1" applyBorder="1" applyAlignment="1">
      <alignment horizontal="left"/>
    </xf>
    <xf numFmtId="3" fontId="0" fillId="0" borderId="0" xfId="0" applyNumberFormat="1" applyFont="1" applyAlignment="1">
      <alignment horizontal="left" vertical="center" wrapText="1"/>
    </xf>
    <xf numFmtId="0" fontId="2" fillId="0" borderId="19" xfId="0" applyFont="1" applyBorder="1" applyAlignment="1">
      <alignment horizontal="left" vertical="center" wrapText="1"/>
    </xf>
    <xf numFmtId="165" fontId="1" fillId="0" borderId="19" xfId="0" applyNumberFormat="1" applyFont="1" applyBorder="1" applyAlignment="1">
      <alignment horizontal="left" vertical="center"/>
    </xf>
    <xf numFmtId="165" fontId="4" fillId="6" borderId="16" xfId="2" applyNumberFormat="1" applyFont="1" applyFill="1" applyBorder="1" applyAlignment="1">
      <alignment horizontal="right" wrapText="1"/>
    </xf>
    <xf numFmtId="165" fontId="0" fillId="0" borderId="19" xfId="0" applyNumberFormat="1" applyBorder="1" applyAlignment="1">
      <alignment horizontal="left" vertical="center"/>
    </xf>
    <xf numFmtId="165" fontId="0" fillId="0" borderId="19" xfId="0" applyNumberFormat="1" applyBorder="1" applyAlignment="1">
      <alignment horizontal="right"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2" fillId="0" borderId="3" xfId="0" applyNumberFormat="1" applyFont="1" applyBorder="1" applyAlignment="1">
      <alignment horizontal="right" vertical="center" wrapText="1"/>
    </xf>
    <xf numFmtId="165" fontId="2" fillId="0" borderId="3" xfId="0" applyNumberFormat="1"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5" fontId="41" fillId="0" borderId="27" xfId="0" applyNumberFormat="1" applyFont="1" applyBorder="1" applyAlignment="1">
      <alignment horizontal="right" vertical="center" wrapText="1"/>
    </xf>
    <xf numFmtId="164" fontId="16" fillId="6" borderId="19" xfId="2" applyFont="1" applyFill="1" applyBorder="1" applyAlignment="1">
      <alignment horizontal="right" vertical="center" wrapText="1"/>
    </xf>
    <xf numFmtId="14" fontId="16" fillId="6" borderId="6" xfId="0" applyNumberFormat="1" applyFont="1" applyFill="1" applyBorder="1" applyAlignment="1">
      <alignment horizontal="left" vertical="center"/>
    </xf>
    <xf numFmtId="14" fontId="41" fillId="22" borderId="19" xfId="0" applyNumberFormat="1" applyFont="1" applyFill="1" applyBorder="1" applyAlignment="1">
      <alignment horizontal="left" vertical="center" wrapText="1"/>
    </xf>
    <xf numFmtId="3" fontId="0" fillId="6" borderId="19" xfId="1" applyNumberFormat="1" applyFont="1" applyFill="1" applyBorder="1" applyAlignment="1">
      <alignment horizontal="left" wrapText="1"/>
    </xf>
    <xf numFmtId="165" fontId="0" fillId="6" borderId="19" xfId="1" applyNumberFormat="1" applyFont="1" applyFill="1" applyBorder="1" applyAlignment="1">
      <alignment horizontal="left" wrapText="1"/>
    </xf>
    <xf numFmtId="0" fontId="0" fillId="0" borderId="6" xfId="0" applyBorder="1" applyAlignment="1">
      <alignment horizontal="left" vertical="center"/>
    </xf>
    <xf numFmtId="165" fontId="0" fillId="0" borderId="3" xfId="0" applyNumberFormat="1" applyBorder="1" applyAlignment="1">
      <alignment horizontal="right" vertical="center"/>
    </xf>
    <xf numFmtId="165" fontId="0" fillId="0" borderId="3" xfId="0" applyNumberFormat="1" applyBorder="1" applyAlignment="1">
      <alignment horizontal="lef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6" borderId="27" xfId="2" applyNumberFormat="1" applyFont="1" applyFill="1" applyBorder="1" applyAlignment="1">
      <alignment horizontal="right" wrapText="1"/>
    </xf>
    <xf numFmtId="165" fontId="4" fillId="6" borderId="6" xfId="1" applyNumberFormat="1" applyFont="1" applyFill="1" applyBorder="1" applyAlignment="1">
      <alignment horizontal="left" vertical="center" wrapText="1"/>
    </xf>
    <xf numFmtId="164" fontId="42" fillId="6" borderId="18" xfId="2" applyFont="1" applyFill="1" applyBorder="1" applyAlignment="1">
      <alignment horizontal="right" wrapText="1"/>
    </xf>
    <xf numFmtId="164" fontId="42" fillId="6" borderId="15" xfId="2" applyFont="1" applyFill="1" applyBorder="1" applyAlignment="1">
      <alignment horizontal="right" wrapText="1"/>
    </xf>
    <xf numFmtId="3" fontId="16" fillId="6" borderId="11" xfId="1" applyNumberFormat="1" applyFont="1" applyFill="1" applyBorder="1" applyAlignment="1">
      <alignment horizontal="left" wrapText="1"/>
    </xf>
    <xf numFmtId="0" fontId="66" fillId="0" borderId="47" xfId="0" applyFont="1" applyBorder="1" applyAlignment="1">
      <alignment vertical="center"/>
    </xf>
    <xf numFmtId="40" fontId="61" fillId="0" borderId="66" xfId="0" applyNumberFormat="1" applyFont="1" applyBorder="1" applyAlignment="1">
      <alignment vertical="center"/>
    </xf>
    <xf numFmtId="165" fontId="61" fillId="0" borderId="45" xfId="0" applyNumberFormat="1" applyFont="1" applyBorder="1" applyAlignment="1">
      <alignment vertical="center"/>
    </xf>
    <xf numFmtId="14" fontId="19" fillId="6" borderId="19" xfId="1" applyNumberFormat="1" applyFont="1" applyFill="1" applyBorder="1" applyAlignment="1">
      <alignment horizontal="left" vertical="center" wrapText="1"/>
    </xf>
    <xf numFmtId="0" fontId="19" fillId="6" borderId="19" xfId="0" applyFont="1" applyFill="1" applyBorder="1" applyAlignment="1">
      <alignment horizontal="left" vertical="center" wrapText="1"/>
    </xf>
    <xf numFmtId="165" fontId="19" fillId="6" borderId="19" xfId="1" applyNumberFormat="1" applyFont="1" applyFill="1" applyBorder="1" applyAlignment="1">
      <alignment horizontal="left" vertical="center" wrapText="1"/>
    </xf>
    <xf numFmtId="164" fontId="41" fillId="22" borderId="16" xfId="2" applyFont="1" applyFill="1" applyBorder="1" applyAlignment="1">
      <alignment horizontal="right" vertical="center" wrapText="1"/>
    </xf>
    <xf numFmtId="165" fontId="41" fillId="22" borderId="9" xfId="40" applyNumberFormat="1" applyFont="1" applyFill="1" applyBorder="1" applyAlignment="1">
      <alignment horizontal="left" vertical="center" wrapText="1"/>
    </xf>
    <xf numFmtId="3" fontId="33" fillId="10" borderId="7" xfId="0" quotePrefix="1" applyNumberFormat="1" applyFont="1" applyFill="1" applyBorder="1" applyAlignment="1">
      <alignment horizontal="center" vertical="center" wrapText="1"/>
    </xf>
    <xf numFmtId="165" fontId="0" fillId="6" borderId="7" xfId="0" applyNumberFormat="1" applyFont="1" applyFill="1" applyBorder="1" applyAlignment="1">
      <alignment horizontal="right" vertical="center" wrapText="1"/>
    </xf>
    <xf numFmtId="165" fontId="62" fillId="0" borderId="30" xfId="0" applyNumberFormat="1" applyFont="1" applyBorder="1" applyAlignment="1">
      <alignment vertical="center"/>
    </xf>
    <xf numFmtId="14" fontId="62" fillId="0" borderId="24" xfId="0" applyNumberFormat="1" applyFont="1" applyBorder="1" applyAlignment="1">
      <alignment horizontal="center" vertical="center"/>
    </xf>
    <xf numFmtId="165" fontId="62" fillId="0" borderId="25" xfId="0" applyNumberFormat="1" applyFont="1" applyBorder="1" applyAlignment="1">
      <alignment horizontal="center" vertical="center"/>
    </xf>
    <xf numFmtId="165" fontId="62" fillId="0" borderId="26" xfId="0" applyNumberFormat="1" applyFont="1" applyBorder="1" applyAlignment="1">
      <alignment horizontal="center" vertical="center"/>
    </xf>
    <xf numFmtId="165" fontId="19" fillId="6" borderId="19" xfId="2" applyNumberFormat="1" applyFont="1" applyFill="1" applyBorder="1" applyAlignment="1">
      <alignment horizontal="right" wrapText="1"/>
    </xf>
    <xf numFmtId="0" fontId="75" fillId="6" borderId="19" xfId="0" applyFont="1" applyFill="1" applyBorder="1" applyAlignment="1">
      <alignment horizontal="left" vertical="center" wrapText="1"/>
    </xf>
    <xf numFmtId="165" fontId="0" fillId="6" borderId="3" xfId="0" applyNumberFormat="1" applyFont="1" applyFill="1" applyBorder="1" applyAlignment="1">
      <alignment horizontal="right" vertical="center" wrapText="1"/>
    </xf>
    <xf numFmtId="14" fontId="0" fillId="6" borderId="19" xfId="1" applyNumberFormat="1" applyFont="1" applyFill="1" applyBorder="1" applyAlignment="1">
      <alignment horizontal="left" wrapText="1"/>
    </xf>
    <xf numFmtId="14" fontId="0" fillId="6" borderId="11" xfId="0" applyNumberFormat="1" applyFill="1" applyBorder="1" applyAlignment="1">
      <alignment horizontal="left" wrapText="1"/>
    </xf>
    <xf numFmtId="14" fontId="1" fillId="6" borderId="19" xfId="0" applyNumberFormat="1" applyFont="1" applyFill="1" applyBorder="1" applyAlignment="1">
      <alignment horizontal="left" wrapText="1"/>
    </xf>
    <xf numFmtId="14" fontId="2" fillId="6" borderId="16" xfId="0" applyNumberFormat="1" applyFont="1" applyFill="1" applyBorder="1" applyAlignment="1">
      <alignment horizontal="left" wrapText="1"/>
    </xf>
    <xf numFmtId="165" fontId="62" fillId="0" borderId="7" xfId="0" applyNumberFormat="1" applyFont="1" applyBorder="1" applyAlignment="1">
      <alignment vertical="center"/>
    </xf>
    <xf numFmtId="14" fontId="62" fillId="0" borderId="67" xfId="0" applyNumberFormat="1" applyFont="1" applyBorder="1" applyAlignment="1">
      <alignment horizontal="center" vertical="center"/>
    </xf>
    <xf numFmtId="14" fontId="62" fillId="0" borderId="63" xfId="0" applyNumberFormat="1" applyFont="1" applyBorder="1" applyAlignment="1">
      <alignment horizontal="center" vertical="center"/>
    </xf>
    <xf numFmtId="0" fontId="62" fillId="0" borderId="68" xfId="0" applyFont="1" applyBorder="1" applyAlignment="1">
      <alignment vertical="center"/>
    </xf>
    <xf numFmtId="0" fontId="62" fillId="0" borderId="69" xfId="0" applyFont="1" applyBorder="1" applyAlignment="1">
      <alignment horizontal="center" vertical="center"/>
    </xf>
    <xf numFmtId="14" fontId="62" fillId="0" borderId="16" xfId="0" applyNumberFormat="1" applyFont="1" applyBorder="1" applyAlignment="1">
      <alignment vertical="center"/>
    </xf>
    <xf numFmtId="0" fontId="68" fillId="0" borderId="5" xfId="0" applyFont="1" applyBorder="1" applyAlignment="1">
      <alignment horizontal="center" vertical="center"/>
    </xf>
    <xf numFmtId="14" fontId="61" fillId="0" borderId="63" xfId="0" applyNumberFormat="1" applyFont="1" applyBorder="1" applyAlignment="1">
      <alignment horizontal="center" vertical="center"/>
    </xf>
    <xf numFmtId="0" fontId="62" fillId="0" borderId="28" xfId="0" applyFont="1" applyBorder="1" applyAlignment="1">
      <alignment vertical="center"/>
    </xf>
    <xf numFmtId="3" fontId="1" fillId="0" borderId="19" xfId="0" applyNumberFormat="1" applyFont="1" applyBorder="1" applyAlignment="1">
      <alignment horizontal="left" vertical="center"/>
    </xf>
    <xf numFmtId="0" fontId="1" fillId="22" borderId="19" xfId="0" applyFont="1" applyFill="1" applyBorder="1" applyAlignment="1">
      <alignment horizontal="left" vertical="center" wrapText="1"/>
    </xf>
    <xf numFmtId="164" fontId="1" fillId="22" borderId="19" xfId="2" applyFont="1" applyFill="1" applyBorder="1" applyAlignment="1">
      <alignment horizontal="right" vertical="center" wrapText="1"/>
    </xf>
    <xf numFmtId="14" fontId="0" fillId="22" borderId="19" xfId="0" applyNumberFormat="1" applyFill="1" applyBorder="1" applyAlignment="1">
      <alignment horizontal="left" vertical="center" wrapText="1"/>
    </xf>
    <xf numFmtId="14" fontId="1" fillId="22" borderId="19" xfId="0" applyNumberFormat="1" applyFont="1" applyFill="1" applyBorder="1" applyAlignment="1">
      <alignment horizontal="left" vertical="center" wrapText="1"/>
    </xf>
    <xf numFmtId="14" fontId="32" fillId="22" borderId="19" xfId="0" applyNumberFormat="1" applyFont="1" applyFill="1" applyBorder="1" applyAlignment="1">
      <alignment vertical="center" wrapText="1"/>
    </xf>
    <xf numFmtId="14" fontId="2" fillId="22" borderId="19" xfId="0" applyNumberFormat="1" applyFont="1" applyFill="1" applyBorder="1" applyAlignment="1">
      <alignment horizontal="left" vertical="center" wrapText="1"/>
    </xf>
    <xf numFmtId="0" fontId="45" fillId="13" borderId="52" xfId="0" applyFont="1" applyFill="1" applyBorder="1"/>
    <xf numFmtId="0" fontId="46" fillId="13" borderId="53" xfId="0" applyFont="1" applyFill="1" applyBorder="1" applyAlignment="1">
      <alignment wrapText="1"/>
    </xf>
    <xf numFmtId="0" fontId="45" fillId="14" borderId="54" xfId="0" applyFont="1" applyFill="1" applyBorder="1" applyAlignment="1">
      <alignment wrapText="1"/>
    </xf>
    <xf numFmtId="0" fontId="30" fillId="0" borderId="5" xfId="0" applyFont="1" applyBorder="1"/>
    <xf numFmtId="165" fontId="45" fillId="13" borderId="20" xfId="0" applyNumberFormat="1" applyFont="1" applyFill="1" applyBorder="1"/>
    <xf numFmtId="165" fontId="45" fillId="13" borderId="23" xfId="0" applyNumberFormat="1" applyFont="1" applyFill="1" applyBorder="1" applyAlignment="1">
      <alignment wrapText="1"/>
    </xf>
    <xf numFmtId="165" fontId="45" fillId="14" borderId="24" xfId="0" applyNumberFormat="1" applyFont="1" applyFill="1" applyBorder="1"/>
    <xf numFmtId="4" fontId="14" fillId="14" borderId="44" xfId="0" applyNumberFormat="1" applyFont="1" applyFill="1" applyBorder="1" applyAlignment="1">
      <alignment horizontal="center" vertical="center"/>
    </xf>
    <xf numFmtId="3" fontId="9" fillId="0" borderId="67" xfId="1" applyNumberFormat="1" applyFont="1" applyBorder="1" applyAlignment="1">
      <alignment horizontal="left" vertical="center" wrapText="1"/>
    </xf>
    <xf numFmtId="3" fontId="42" fillId="22" borderId="6" xfId="1" applyNumberFormat="1" applyFont="1" applyFill="1" applyBorder="1" applyAlignment="1">
      <alignment horizontal="left" wrapText="1"/>
    </xf>
    <xf numFmtId="3" fontId="19" fillId="6" borderId="6" xfId="1" applyNumberFormat="1" applyFont="1" applyFill="1" applyBorder="1" applyAlignment="1">
      <alignment horizontal="left" wrapText="1"/>
    </xf>
    <xf numFmtId="3" fontId="19" fillId="6" borderId="10" xfId="1" applyNumberFormat="1" applyFont="1" applyFill="1" applyBorder="1" applyAlignment="1">
      <alignment horizontal="left" wrapText="1"/>
    </xf>
    <xf numFmtId="3" fontId="4" fillId="0" borderId="19" xfId="1" applyNumberFormat="1" applyFont="1" applyBorder="1" applyAlignment="1">
      <alignment horizontal="left" vertical="center" wrapText="1"/>
    </xf>
    <xf numFmtId="3" fontId="0" fillId="6" borderId="9" xfId="1" applyNumberFormat="1" applyFont="1" applyFill="1" applyBorder="1" applyAlignment="1">
      <alignment horizontal="left" vertical="center" wrapText="1"/>
    </xf>
    <xf numFmtId="14" fontId="4" fillId="6" borderId="19" xfId="1" applyNumberFormat="1" applyFont="1" applyFill="1" applyBorder="1" applyAlignment="1">
      <alignment horizontal="left" wrapText="1"/>
    </xf>
    <xf numFmtId="14" fontId="41" fillId="23" borderId="19" xfId="1" applyNumberFormat="1" applyFont="1" applyFill="1" applyBorder="1" applyAlignment="1">
      <alignment horizontal="left" vertical="center" wrapText="1"/>
    </xf>
    <xf numFmtId="0" fontId="41" fillId="23" borderId="19" xfId="0" applyFont="1" applyFill="1" applyBorder="1" applyAlignment="1">
      <alignment horizontal="left" vertical="center" wrapText="1"/>
    </xf>
    <xf numFmtId="0" fontId="41" fillId="23" borderId="6" xfId="0" applyFont="1" applyFill="1" applyBorder="1" applyAlignment="1">
      <alignment horizontal="left" vertical="center" wrapText="1"/>
    </xf>
    <xf numFmtId="165" fontId="41" fillId="23" borderId="19" xfId="0" applyNumberFormat="1" applyFont="1" applyFill="1" applyBorder="1" applyAlignment="1">
      <alignment horizontal="right" vertical="center" wrapText="1"/>
    </xf>
    <xf numFmtId="164" fontId="42" fillId="23" borderId="19" xfId="2" applyFont="1" applyFill="1" applyBorder="1" applyAlignment="1">
      <alignment horizontal="right" wrapText="1"/>
    </xf>
    <xf numFmtId="164" fontId="42" fillId="23" borderId="16" xfId="2" applyFont="1" applyFill="1" applyBorder="1" applyAlignment="1">
      <alignment horizontal="right" wrapText="1"/>
    </xf>
    <xf numFmtId="165" fontId="41" fillId="23" borderId="19" xfId="40" applyNumberFormat="1" applyFont="1" applyFill="1" applyBorder="1" applyAlignment="1">
      <alignment horizontal="left" wrapText="1"/>
    </xf>
    <xf numFmtId="3" fontId="41" fillId="23" borderId="11" xfId="1" applyNumberFormat="1" applyFont="1" applyFill="1" applyBorder="1" applyAlignment="1">
      <alignment horizontal="left" vertical="center" wrapText="1"/>
    </xf>
    <xf numFmtId="0" fontId="41" fillId="23" borderId="19" xfId="0" applyFont="1" applyFill="1" applyBorder="1" applyAlignment="1">
      <alignment horizontal="left" vertical="center"/>
    </xf>
    <xf numFmtId="3" fontId="41" fillId="23" borderId="19" xfId="0" applyNumberFormat="1" applyFont="1" applyFill="1" applyBorder="1" applyAlignment="1">
      <alignment horizontal="left"/>
    </xf>
    <xf numFmtId="3" fontId="41" fillId="23" borderId="19" xfId="0" applyNumberFormat="1" applyFont="1" applyFill="1" applyBorder="1" applyAlignment="1">
      <alignment horizontal="left" wrapText="1"/>
    </xf>
    <xf numFmtId="4" fontId="41" fillId="23" borderId="19" xfId="0" applyNumberFormat="1" applyFont="1" applyFill="1" applyBorder="1" applyAlignment="1">
      <alignment horizontal="left" wrapText="1"/>
    </xf>
    <xf numFmtId="3" fontId="19" fillId="6" borderId="11" xfId="1" applyNumberFormat="1" applyFont="1" applyFill="1" applyBorder="1" applyAlignment="1">
      <alignment horizontal="right" wrapText="1"/>
    </xf>
    <xf numFmtId="3" fontId="42" fillId="22" borderId="10" xfId="1" applyNumberFormat="1" applyFont="1" applyFill="1" applyBorder="1" applyAlignment="1">
      <alignment horizontal="left" wrapText="1"/>
    </xf>
    <xf numFmtId="0" fontId="42" fillId="22" borderId="19" xfId="0" applyFont="1" applyFill="1" applyBorder="1" applyAlignment="1">
      <alignment horizontal="left" vertical="center"/>
    </xf>
    <xf numFmtId="165" fontId="41" fillId="22" borderId="19" xfId="0" applyNumberFormat="1" applyFont="1" applyFill="1" applyBorder="1" applyAlignment="1">
      <alignment horizontal="right"/>
    </xf>
    <xf numFmtId="0" fontId="41" fillId="22" borderId="19" xfId="0" applyFont="1" applyFill="1" applyBorder="1" applyAlignment="1">
      <alignment horizontal="left"/>
    </xf>
    <xf numFmtId="14" fontId="41" fillId="22" borderId="19" xfId="0" applyNumberFormat="1" applyFont="1" applyFill="1" applyBorder="1" applyAlignment="1">
      <alignment horizontal="left" vertical="center"/>
    </xf>
    <xf numFmtId="4" fontId="0" fillId="6" borderId="19" xfId="0" applyNumberFormat="1" applyFont="1" applyFill="1" applyBorder="1" applyAlignment="1">
      <alignment horizontal="left" wrapText="1"/>
    </xf>
    <xf numFmtId="164" fontId="42" fillId="22" borderId="19" xfId="2" applyFont="1" applyFill="1" applyBorder="1" applyAlignment="1">
      <alignment horizontal="right" wrapText="1"/>
    </xf>
    <xf numFmtId="14" fontId="41" fillId="24" borderId="19" xfId="1" applyNumberFormat="1" applyFont="1" applyFill="1" applyBorder="1" applyAlignment="1">
      <alignment horizontal="left" vertical="center" wrapText="1"/>
    </xf>
    <xf numFmtId="3" fontId="41" fillId="24" borderId="19" xfId="1" applyNumberFormat="1" applyFont="1" applyFill="1" applyBorder="1" applyAlignment="1">
      <alignment horizontal="left" vertical="center" wrapText="1"/>
    </xf>
    <xf numFmtId="165" fontId="41" fillId="24" borderId="19" xfId="1" applyNumberFormat="1" applyFont="1" applyFill="1" applyBorder="1" applyAlignment="1">
      <alignment horizontal="left" vertical="center" wrapText="1"/>
    </xf>
    <xf numFmtId="165" fontId="41" fillId="24" borderId="19" xfId="0" applyNumberFormat="1" applyFont="1" applyFill="1" applyBorder="1" applyAlignment="1">
      <alignment horizontal="right" vertical="center" wrapText="1"/>
    </xf>
    <xf numFmtId="164" fontId="41" fillId="24" borderId="19" xfId="2" applyFont="1" applyFill="1" applyBorder="1" applyAlignment="1">
      <alignment horizontal="right" wrapText="1"/>
    </xf>
    <xf numFmtId="165" fontId="41" fillId="24" borderId="19" xfId="2" applyNumberFormat="1" applyFont="1" applyFill="1" applyBorder="1" applyAlignment="1">
      <alignment horizontal="right" vertical="center" wrapText="1"/>
    </xf>
    <xf numFmtId="165" fontId="41" fillId="24" borderId="19" xfId="40" applyNumberFormat="1" applyFont="1" applyFill="1" applyBorder="1" applyAlignment="1">
      <alignment horizontal="left" vertical="center" wrapText="1"/>
    </xf>
    <xf numFmtId="0" fontId="41" fillId="24" borderId="19" xfId="0" applyFont="1" applyFill="1" applyBorder="1" applyAlignment="1">
      <alignment horizontal="left" vertical="center"/>
    </xf>
    <xf numFmtId="0" fontId="41" fillId="24" borderId="19" xfId="0" applyFont="1" applyFill="1" applyBorder="1" applyAlignment="1">
      <alignment horizontal="left" vertical="center" wrapText="1"/>
    </xf>
    <xf numFmtId="0" fontId="41" fillId="22" borderId="6" xfId="0" applyFont="1" applyFill="1" applyBorder="1" applyAlignment="1">
      <alignment horizontal="left" vertical="center" wrapText="1"/>
    </xf>
    <xf numFmtId="165" fontId="41" fillId="22" borderId="19" xfId="40" applyNumberFormat="1" applyFont="1" applyFill="1" applyBorder="1" applyAlignment="1">
      <alignment horizontal="lef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164" fontId="42" fillId="6" borderId="27" xfId="2" applyFont="1" applyFill="1" applyBorder="1" applyAlignment="1">
      <alignment horizontal="right" vertical="center" wrapText="1"/>
    </xf>
    <xf numFmtId="14" fontId="0" fillId="0" borderId="0" xfId="0" applyNumberFormat="1" applyAlignment="1">
      <alignment horizontal="left" vertical="center"/>
    </xf>
    <xf numFmtId="14" fontId="41" fillId="22" borderId="0" xfId="0" applyNumberFormat="1" applyFont="1" applyFill="1" applyAlignment="1">
      <alignment horizontal="left" vertical="center"/>
    </xf>
    <xf numFmtId="0" fontId="41" fillId="22" borderId="0" xfId="0" applyFont="1" applyFill="1" applyAlignment="1">
      <alignment horizontal="left" vertical="center"/>
    </xf>
    <xf numFmtId="165" fontId="41" fillId="22" borderId="0" xfId="0" applyNumberFormat="1" applyFont="1" applyFill="1" applyAlignment="1">
      <alignment horizontal="left" vertical="center"/>
    </xf>
    <xf numFmtId="0" fontId="41" fillId="22" borderId="6" xfId="0" applyFont="1" applyFill="1" applyBorder="1" applyAlignment="1">
      <alignment horizontal="left" vertical="center"/>
    </xf>
    <xf numFmtId="0" fontId="41" fillId="22" borderId="19" xfId="0" applyFont="1" applyFill="1" applyBorder="1" applyAlignment="1">
      <alignment horizontal="left" wrapText="1"/>
    </xf>
    <xf numFmtId="165" fontId="4" fillId="6" borderId="37" xfId="40" applyNumberFormat="1" applyFont="1" applyFill="1" applyBorder="1" applyAlignment="1">
      <alignment horizontal="left" vertical="center" wrapText="1"/>
    </xf>
    <xf numFmtId="3" fontId="4" fillId="6" borderId="38" xfId="1" applyNumberFormat="1" applyFont="1" applyFill="1" applyBorder="1" applyAlignment="1">
      <alignment horizontal="left" vertical="center" wrapText="1"/>
    </xf>
    <xf numFmtId="3" fontId="4" fillId="6" borderId="31" xfId="1" applyNumberFormat="1" applyFont="1" applyFill="1" applyBorder="1" applyAlignment="1">
      <alignment horizontal="left" vertical="center" wrapText="1"/>
    </xf>
    <xf numFmtId="3" fontId="4" fillId="6" borderId="17" xfId="1" applyNumberFormat="1" applyFont="1" applyFill="1" applyBorder="1" applyAlignment="1">
      <alignment horizontal="left" vertical="center" wrapText="1"/>
    </xf>
    <xf numFmtId="3" fontId="0" fillId="6" borderId="17" xfId="0" applyNumberFormat="1" applyFont="1" applyFill="1" applyBorder="1" applyAlignment="1">
      <alignment horizontal="left" vertical="center" wrapText="1"/>
    </xf>
    <xf numFmtId="4" fontId="0" fillId="6" borderId="39" xfId="0" applyNumberFormat="1" applyFont="1" applyFill="1" applyBorder="1" applyAlignment="1">
      <alignment horizontal="left" vertical="center" wrapText="1"/>
    </xf>
    <xf numFmtId="14" fontId="41" fillId="6" borderId="31" xfId="1" applyNumberFormat="1" applyFont="1" applyFill="1" applyBorder="1" applyAlignment="1">
      <alignment horizontal="left" wrapText="1"/>
    </xf>
    <xf numFmtId="3" fontId="41" fillId="6" borderId="17" xfId="1" applyNumberFormat="1" applyFont="1" applyFill="1" applyBorder="1" applyAlignment="1">
      <alignment horizontal="left" wrapText="1"/>
    </xf>
    <xf numFmtId="165" fontId="41" fillId="6" borderId="17" xfId="1" applyNumberFormat="1" applyFont="1" applyFill="1" applyBorder="1" applyAlignment="1">
      <alignment horizontal="left" wrapText="1"/>
    </xf>
    <xf numFmtId="164" fontId="41" fillId="6" borderId="17" xfId="2" applyFont="1" applyFill="1" applyBorder="1" applyAlignment="1">
      <alignment horizontal="right" wrapText="1"/>
    </xf>
    <xf numFmtId="165" fontId="41" fillId="6" borderId="17" xfId="40" applyNumberFormat="1" applyFont="1" applyFill="1" applyBorder="1" applyAlignment="1">
      <alignment horizontal="left" vertical="center" wrapText="1"/>
    </xf>
    <xf numFmtId="164" fontId="41" fillId="22" borderId="16" xfId="2" applyFont="1" applyFill="1" applyBorder="1" applyAlignment="1">
      <alignment horizontal="right" wrapText="1"/>
    </xf>
    <xf numFmtId="165" fontId="41" fillId="22" borderId="9" xfId="40" applyNumberFormat="1" applyFont="1" applyFill="1" applyBorder="1" applyAlignment="1">
      <alignment horizontal="left" wrapText="1"/>
    </xf>
    <xf numFmtId="3" fontId="0" fillId="6" borderId="11" xfId="0" applyNumberFormat="1" applyFont="1" applyFill="1" applyBorder="1" applyAlignment="1">
      <alignment horizontal="left" wrapText="1"/>
    </xf>
    <xf numFmtId="0" fontId="42" fillId="22" borderId="19" xfId="0" applyFont="1" applyFill="1" applyBorder="1" applyAlignment="1">
      <alignment horizontal="left" wrapText="1"/>
    </xf>
    <xf numFmtId="165" fontId="41" fillId="22" borderId="19" xfId="2" applyNumberFormat="1" applyFont="1" applyFill="1" applyBorder="1" applyAlignment="1">
      <alignment horizontal="right" wrapText="1"/>
    </xf>
    <xf numFmtId="4" fontId="19" fillId="6" borderId="11" xfId="1" applyNumberFormat="1" applyFont="1" applyFill="1" applyBorder="1" applyAlignment="1">
      <alignment horizontal="right" wrapText="1"/>
    </xf>
    <xf numFmtId="3" fontId="41" fillId="22" borderId="19" xfId="1" applyNumberFormat="1" applyFont="1" applyFill="1" applyBorder="1" applyAlignment="1">
      <alignment horizontal="left" wrapText="1"/>
    </xf>
    <xf numFmtId="165" fontId="41" fillId="22" borderId="19" xfId="1" applyNumberFormat="1" applyFont="1" applyFill="1" applyBorder="1" applyAlignment="1">
      <alignment horizontal="left" wrapText="1"/>
    </xf>
    <xf numFmtId="14" fontId="41" fillId="22" borderId="19" xfId="1" applyNumberFormat="1" applyFont="1" applyFill="1" applyBorder="1" applyAlignment="1">
      <alignment horizontal="left" wrapText="1"/>
    </xf>
    <xf numFmtId="0" fontId="76" fillId="22" borderId="19" xfId="0" applyFont="1" applyFill="1" applyBorder="1" applyAlignment="1">
      <alignment horizontal="left" vertical="center" wrapText="1"/>
    </xf>
    <xf numFmtId="165" fontId="0" fillId="6" borderId="16" xfId="0" applyNumberFormat="1" applyFont="1" applyFill="1" applyBorder="1" applyAlignment="1">
      <alignment horizontal="right" vertical="center"/>
    </xf>
    <xf numFmtId="165" fontId="41" fillId="0" borderId="27" xfId="0" applyNumberFormat="1" applyFont="1" applyBorder="1" applyAlignment="1">
      <alignment horizontal="right" vertical="center"/>
    </xf>
    <xf numFmtId="165" fontId="0" fillId="6" borderId="6" xfId="1" applyNumberFormat="1" applyFont="1" applyFill="1" applyBorder="1" applyAlignment="1">
      <alignment horizontal="left" vertical="center" wrapText="1"/>
    </xf>
    <xf numFmtId="164" fontId="0" fillId="6" borderId="7" xfId="2" applyFont="1" applyFill="1" applyBorder="1" applyAlignment="1">
      <alignment horizontal="right" vertical="center" wrapText="1"/>
    </xf>
    <xf numFmtId="164" fontId="4" fillId="6" borderId="5" xfId="2" applyFont="1" applyFill="1" applyBorder="1" applyAlignment="1">
      <alignment horizontal="right" vertical="center" wrapText="1"/>
    </xf>
    <xf numFmtId="4" fontId="4" fillId="6" borderId="16" xfId="1" applyNumberFormat="1" applyFont="1" applyFill="1" applyBorder="1" applyAlignment="1">
      <alignment horizontal="right" wrapText="1"/>
    </xf>
    <xf numFmtId="164" fontId="0" fillId="0" borderId="0" xfId="2" applyFont="1" applyAlignment="1">
      <alignment horizontal="right" wrapText="1"/>
    </xf>
    <xf numFmtId="0" fontId="16" fillId="6" borderId="65" xfId="0" applyFont="1" applyFill="1" applyBorder="1" applyAlignment="1">
      <alignment horizontal="center" vertical="center"/>
    </xf>
    <xf numFmtId="0" fontId="16" fillId="6" borderId="53" xfId="0" applyFont="1" applyFill="1" applyBorder="1" applyAlignment="1">
      <alignment horizontal="center" vertical="center"/>
    </xf>
    <xf numFmtId="0" fontId="16" fillId="6" borderId="42" xfId="0" applyFont="1" applyFill="1" applyBorder="1" applyAlignment="1">
      <alignment vertical="center"/>
    </xf>
    <xf numFmtId="0" fontId="16" fillId="6" borderId="13" xfId="0" applyFont="1" applyFill="1" applyBorder="1" applyAlignment="1">
      <alignment vertical="center"/>
    </xf>
    <xf numFmtId="0" fontId="15" fillId="6" borderId="6" xfId="0" applyFont="1" applyFill="1" applyBorder="1" applyAlignment="1">
      <alignment vertical="center"/>
    </xf>
    <xf numFmtId="0" fontId="24" fillId="6" borderId="6" xfId="0" applyFont="1" applyFill="1" applyBorder="1" applyAlignment="1">
      <alignment vertical="center"/>
    </xf>
    <xf numFmtId="0" fontId="14" fillId="0" borderId="66" xfId="0" applyFont="1" applyBorder="1"/>
    <xf numFmtId="3" fontId="63" fillId="6" borderId="9" xfId="0" applyNumberFormat="1" applyFont="1" applyFill="1" applyBorder="1" applyAlignment="1">
      <alignment vertical="center"/>
    </xf>
    <xf numFmtId="0" fontId="14" fillId="0" borderId="9" xfId="0" applyFont="1" applyBorder="1"/>
    <xf numFmtId="0" fontId="16" fillId="6" borderId="65" xfId="0" applyFont="1" applyFill="1" applyBorder="1" applyAlignment="1">
      <alignment vertical="center"/>
    </xf>
    <xf numFmtId="0" fontId="16" fillId="6" borderId="23" xfId="0" applyFont="1" applyFill="1" applyBorder="1" applyAlignment="1">
      <alignment vertical="center"/>
    </xf>
    <xf numFmtId="164" fontId="16" fillId="6" borderId="14" xfId="2" applyFont="1" applyFill="1" applyBorder="1" applyAlignment="1">
      <alignment horizontal="right" vertical="center" wrapText="1"/>
    </xf>
    <xf numFmtId="0" fontId="15" fillId="6" borderId="42" xfId="0" applyFont="1" applyFill="1" applyBorder="1" applyAlignment="1">
      <alignment vertical="center"/>
    </xf>
    <xf numFmtId="0" fontId="16" fillId="6" borderId="48" xfId="0" applyFont="1" applyFill="1" applyBorder="1" applyAlignment="1">
      <alignment vertical="center"/>
    </xf>
    <xf numFmtId="3" fontId="16" fillId="6" borderId="49" xfId="0" applyNumberFormat="1" applyFont="1" applyFill="1" applyBorder="1" applyAlignment="1">
      <alignment vertical="center"/>
    </xf>
    <xf numFmtId="0" fontId="15" fillId="6" borderId="23" xfId="0" applyFont="1" applyFill="1" applyBorder="1" applyAlignment="1">
      <alignment vertical="center"/>
    </xf>
    <xf numFmtId="0" fontId="16" fillId="6" borderId="14" xfId="0" applyFont="1" applyFill="1" applyBorder="1" applyAlignment="1">
      <alignment vertical="center"/>
    </xf>
    <xf numFmtId="0" fontId="23" fillId="6" borderId="23" xfId="0" applyFont="1" applyFill="1" applyBorder="1" applyAlignment="1">
      <alignment horizontal="center" vertical="center"/>
    </xf>
    <xf numFmtId="0" fontId="22" fillId="6" borderId="14" xfId="0" applyFont="1" applyFill="1" applyBorder="1" applyAlignment="1">
      <alignment vertical="center"/>
    </xf>
    <xf numFmtId="14" fontId="15" fillId="6" borderId="23" xfId="0" applyNumberFormat="1" applyFont="1" applyFill="1" applyBorder="1" applyAlignment="1">
      <alignment horizontal="center" vertical="center"/>
    </xf>
    <xf numFmtId="0" fontId="43" fillId="0" borderId="23" xfId="0" applyFont="1" applyBorder="1"/>
    <xf numFmtId="165" fontId="14" fillId="0" borderId="14" xfId="0" applyNumberFormat="1" applyFont="1" applyBorder="1"/>
    <xf numFmtId="17" fontId="43" fillId="0" borderId="34" xfId="0" applyNumberFormat="1" applyFont="1" applyBorder="1" applyAlignment="1">
      <alignment horizontal="center"/>
    </xf>
    <xf numFmtId="165" fontId="14" fillId="0" borderId="35" xfId="0" applyNumberFormat="1" applyFont="1" applyBorder="1"/>
    <xf numFmtId="0" fontId="14" fillId="0" borderId="36" xfId="0" applyFont="1" applyBorder="1"/>
    <xf numFmtId="165" fontId="20" fillId="0" borderId="49" xfId="0" applyNumberFormat="1" applyFont="1" applyBorder="1"/>
    <xf numFmtId="165" fontId="20" fillId="0" borderId="70" xfId="0" applyNumberFormat="1" applyFont="1" applyBorder="1"/>
    <xf numFmtId="0" fontId="14" fillId="0" borderId="65" xfId="0" applyFont="1" applyBorder="1"/>
    <xf numFmtId="165" fontId="14" fillId="0" borderId="70" xfId="0" applyNumberFormat="1" applyFont="1" applyBorder="1"/>
    <xf numFmtId="0" fontId="20" fillId="0" borderId="53" xfId="0" applyFont="1" applyBorder="1"/>
    <xf numFmtId="0" fontId="14" fillId="0" borderId="56" xfId="0" applyFont="1" applyBorder="1"/>
    <xf numFmtId="169" fontId="20" fillId="0" borderId="70" xfId="0" applyNumberFormat="1" applyFont="1" applyBorder="1"/>
    <xf numFmtId="0" fontId="20" fillId="0" borderId="47" xfId="0" applyFont="1" applyBorder="1"/>
    <xf numFmtId="165" fontId="20" fillId="0" borderId="71" xfId="0" applyNumberFormat="1" applyFont="1" applyBorder="1" applyAlignment="1">
      <alignment horizontal="right" wrapText="1"/>
    </xf>
    <xf numFmtId="0" fontId="61" fillId="11" borderId="48" xfId="0" applyFont="1" applyFill="1" applyBorder="1" applyAlignment="1">
      <alignment horizontal="center" vertical="center"/>
    </xf>
    <xf numFmtId="0" fontId="61" fillId="11" borderId="3" xfId="0" applyFont="1" applyFill="1" applyBorder="1" applyAlignment="1">
      <alignment horizontal="center" vertical="center"/>
    </xf>
    <xf numFmtId="0" fontId="59" fillId="11" borderId="18" xfId="0" applyFont="1" applyFill="1" applyBorder="1" applyAlignment="1">
      <alignment vertical="center"/>
    </xf>
    <xf numFmtId="0" fontId="59" fillId="11" borderId="15" xfId="0" applyFont="1" applyFill="1" applyBorder="1" applyAlignment="1">
      <alignment vertical="center"/>
    </xf>
    <xf numFmtId="0" fontId="61" fillId="11" borderId="13" xfId="0" applyFont="1" applyFill="1" applyBorder="1" applyAlignment="1">
      <alignment horizontal="center" vertical="center"/>
    </xf>
    <xf numFmtId="14" fontId="14" fillId="0" borderId="11" xfId="0" applyNumberFormat="1" applyFont="1" applyBorder="1" applyAlignment="1">
      <alignment horizontal="left" vertical="center"/>
    </xf>
    <xf numFmtId="0" fontId="14" fillId="0" borderId="16" xfId="0" applyFont="1" applyBorder="1" applyAlignment="1">
      <alignment horizontal="center" vertical="center"/>
    </xf>
    <xf numFmtId="0" fontId="14" fillId="0" borderId="32" xfId="0" applyFont="1" applyBorder="1" applyAlignment="1">
      <alignment vertical="center"/>
    </xf>
    <xf numFmtId="0" fontId="14" fillId="0" borderId="47" xfId="0" applyFont="1" applyBorder="1" applyAlignment="1">
      <alignment vertical="center"/>
    </xf>
    <xf numFmtId="0" fontId="14" fillId="0" borderId="46" xfId="0" applyFont="1" applyBorder="1" applyAlignment="1">
      <alignment vertical="center"/>
    </xf>
    <xf numFmtId="3" fontId="16" fillId="0" borderId="45" xfId="0" applyNumberFormat="1" applyFont="1" applyBorder="1" applyAlignment="1">
      <alignment vertical="center"/>
    </xf>
    <xf numFmtId="14" fontId="15" fillId="7" borderId="18" xfId="0" applyNumberFormat="1" applyFont="1" applyFill="1" applyBorder="1" applyAlignment="1">
      <alignment horizontal="left" vertical="center"/>
    </xf>
    <xf numFmtId="0" fontId="16" fillId="7" borderId="15" xfId="0" applyFont="1" applyFill="1" applyBorder="1" applyAlignment="1">
      <alignment vertical="center"/>
    </xf>
    <xf numFmtId="0" fontId="15" fillId="7" borderId="15" xfId="0" applyFont="1" applyFill="1" applyBorder="1" applyAlignment="1">
      <alignment vertical="center"/>
    </xf>
    <xf numFmtId="3" fontId="15" fillId="7" borderId="15" xfId="0" applyNumberFormat="1" applyFont="1" applyFill="1" applyBorder="1" applyAlignment="1">
      <alignment vertical="center"/>
    </xf>
    <xf numFmtId="0" fontId="16" fillId="7" borderId="27" xfId="0" applyFont="1" applyFill="1" applyBorder="1" applyAlignment="1">
      <alignment vertical="center"/>
    </xf>
    <xf numFmtId="0" fontId="59" fillId="11" borderId="29" xfId="0" applyFont="1" applyFill="1" applyBorder="1" applyAlignment="1">
      <alignment vertical="center"/>
    </xf>
    <xf numFmtId="0" fontId="61" fillId="11" borderId="52" xfId="0" applyFont="1" applyFill="1" applyBorder="1" applyAlignment="1">
      <alignment horizontal="center" vertical="center"/>
    </xf>
    <xf numFmtId="3" fontId="14" fillId="0" borderId="53" xfId="0" applyNumberFormat="1" applyFont="1" applyBorder="1" applyAlignment="1">
      <alignment vertical="center"/>
    </xf>
    <xf numFmtId="3" fontId="14" fillId="0" borderId="56" xfId="0" applyNumberFormat="1" applyFont="1" applyBorder="1" applyAlignment="1">
      <alignment vertical="center"/>
    </xf>
    <xf numFmtId="0" fontId="59" fillId="11" borderId="28" xfId="0" applyFont="1" applyFill="1" applyBorder="1" applyAlignment="1">
      <alignment vertical="center"/>
    </xf>
    <xf numFmtId="0" fontId="61" fillId="11" borderId="40" xfId="0" applyFont="1" applyFill="1" applyBorder="1" applyAlignment="1">
      <alignment horizontal="center" vertical="center"/>
    </xf>
    <xf numFmtId="0" fontId="14" fillId="0" borderId="41" xfId="0" applyFont="1" applyBorder="1" applyAlignment="1">
      <alignment vertical="center"/>
    </xf>
    <xf numFmtId="164" fontId="14" fillId="0" borderId="41" xfId="2" applyFont="1" applyBorder="1" applyAlignment="1">
      <alignment horizontal="right" vertical="center" wrapText="1"/>
    </xf>
    <xf numFmtId="168" fontId="14" fillId="0" borderId="41" xfId="2" applyNumberFormat="1" applyFont="1" applyBorder="1" applyAlignment="1">
      <alignment horizontal="right" vertical="center" wrapText="1"/>
    </xf>
    <xf numFmtId="3" fontId="14" fillId="0" borderId="41" xfId="0" applyNumberFormat="1" applyFont="1" applyBorder="1" applyAlignment="1">
      <alignment vertical="center"/>
    </xf>
    <xf numFmtId="3" fontId="14" fillId="0" borderId="51" xfId="0" applyNumberFormat="1" applyFont="1" applyBorder="1" applyAlignment="1">
      <alignment vertical="center"/>
    </xf>
    <xf numFmtId="0" fontId="0" fillId="0" borderId="0" xfId="0" applyNumberFormat="1" applyAlignment="1">
      <alignment wrapText="1"/>
    </xf>
    <xf numFmtId="165" fontId="0" fillId="6" borderId="16" xfId="0" applyNumberFormat="1" applyFont="1" applyFill="1" applyBorder="1" applyAlignment="1">
      <alignment horizontal="right" vertical="center" wrapText="1"/>
    </xf>
    <xf numFmtId="165" fontId="1" fillId="0" borderId="19" xfId="0" applyNumberFormat="1" applyFont="1" applyBorder="1" applyAlignment="1">
      <alignment horizontal="left"/>
    </xf>
    <xf numFmtId="14" fontId="4" fillId="6" borderId="19" xfId="1" applyNumberFormat="1" applyFont="1" applyFill="1" applyBorder="1" applyAlignment="1">
      <alignment horizontal="left"/>
    </xf>
    <xf numFmtId="3" fontId="0" fillId="6" borderId="19" xfId="1" applyNumberFormat="1" applyFont="1" applyFill="1" applyBorder="1" applyAlignment="1">
      <alignment horizontal="left"/>
    </xf>
    <xf numFmtId="165" fontId="0" fillId="6" borderId="19" xfId="1" applyNumberFormat="1" applyFont="1" applyFill="1" applyBorder="1" applyAlignment="1">
      <alignment horizontal="left"/>
    </xf>
    <xf numFmtId="164" fontId="19" fillId="6" borderId="19" xfId="2" applyFont="1" applyFill="1" applyBorder="1" applyAlignment="1">
      <alignment horizontal="right"/>
    </xf>
    <xf numFmtId="4" fontId="4" fillId="6" borderId="19" xfId="1" applyNumberFormat="1" applyFont="1" applyFill="1" applyBorder="1" applyAlignment="1">
      <alignment horizontal="right"/>
    </xf>
    <xf numFmtId="165" fontId="4" fillId="6" borderId="19" xfId="2" applyNumberFormat="1" applyFont="1" applyFill="1" applyBorder="1" applyAlignment="1">
      <alignment horizontal="right"/>
    </xf>
    <xf numFmtId="3" fontId="19" fillId="6" borderId="11" xfId="1" applyNumberFormat="1" applyFont="1" applyFill="1" applyBorder="1" applyAlignment="1">
      <alignment horizontal="left"/>
    </xf>
    <xf numFmtId="14" fontId="0" fillId="6" borderId="19" xfId="0" applyNumberFormat="1" applyFont="1" applyFill="1" applyBorder="1" applyAlignment="1">
      <alignment horizontal="left" wrapText="1"/>
    </xf>
    <xf numFmtId="165" fontId="1" fillId="0" borderId="19" xfId="0" applyNumberFormat="1" applyFont="1" applyBorder="1" applyAlignment="1">
      <alignment horizontal="left" wrapText="1"/>
    </xf>
    <xf numFmtId="3" fontId="3" fillId="0" borderId="19" xfId="0" applyNumberFormat="1" applyFont="1" applyBorder="1" applyAlignment="1">
      <alignment horizontal="left" wrapText="1"/>
    </xf>
    <xf numFmtId="164" fontId="4" fillId="8" borderId="16" xfId="2" applyFont="1" applyFill="1" applyBorder="1" applyAlignment="1">
      <alignment horizontal="right" vertical="center" wrapText="1"/>
    </xf>
    <xf numFmtId="164" fontId="0" fillId="8" borderId="19" xfId="2" applyFont="1" applyFill="1" applyBorder="1" applyAlignment="1">
      <alignment horizontal="right" vertical="center" wrapText="1"/>
    </xf>
    <xf numFmtId="164" fontId="4" fillId="8" borderId="19" xfId="2" applyFont="1" applyFill="1" applyBorder="1" applyAlignment="1">
      <alignment horizontal="right" vertical="center" wrapText="1"/>
    </xf>
    <xf numFmtId="3" fontId="41" fillId="6" borderId="19" xfId="1" applyNumberFormat="1" applyFont="1" applyFill="1" applyBorder="1" applyAlignment="1">
      <alignment horizontal="left" vertical="center"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165" fontId="68" fillId="0" borderId="4" xfId="0" applyNumberFormat="1" applyFont="1" applyBorder="1" applyAlignment="1">
      <alignment horizontal="center" vertical="center" wrapText="1"/>
    </xf>
    <xf numFmtId="165" fontId="68" fillId="0" borderId="2" xfId="0" applyNumberFormat="1" applyFont="1" applyBorder="1" applyAlignment="1">
      <alignment horizontal="center" vertical="center" wrapText="1"/>
    </xf>
    <xf numFmtId="0" fontId="69" fillId="0" borderId="0" xfId="0" applyFont="1" applyAlignment="1">
      <alignment horizontal="center" vertical="center"/>
    </xf>
    <xf numFmtId="0" fontId="69" fillId="11" borderId="18" xfId="0" applyFont="1" applyFill="1" applyBorder="1" applyAlignment="1">
      <alignment horizontal="center" vertical="center"/>
    </xf>
    <xf numFmtId="0" fontId="69" fillId="11" borderId="15" xfId="0" applyFont="1" applyFill="1" applyBorder="1" applyAlignment="1">
      <alignment horizontal="center" vertical="center"/>
    </xf>
    <xf numFmtId="0" fontId="69" fillId="11" borderId="27" xfId="0" applyFont="1" applyFill="1" applyBorder="1" applyAlignment="1">
      <alignment horizontal="center" vertical="center"/>
    </xf>
    <xf numFmtId="0" fontId="69" fillId="6" borderId="0" xfId="0" applyFont="1" applyFill="1" applyBorder="1" applyAlignment="1">
      <alignment horizontal="center" vertical="center"/>
    </xf>
    <xf numFmtId="0" fontId="21" fillId="0" borderId="0" xfId="0" applyFont="1" applyAlignment="1">
      <alignment horizontal="center" vertical="center"/>
    </xf>
    <xf numFmtId="0" fontId="69" fillId="0" borderId="0" xfId="0" applyFont="1" applyBorder="1" applyAlignment="1">
      <alignment horizontal="center" vertical="center"/>
    </xf>
    <xf numFmtId="0" fontId="69" fillId="0" borderId="6" xfId="0" applyFont="1" applyBorder="1" applyAlignment="1">
      <alignment horizontal="center" vertical="center"/>
    </xf>
    <xf numFmtId="0" fontId="69" fillId="0" borderId="8" xfId="0" applyFont="1" applyBorder="1" applyAlignment="1">
      <alignment horizontal="center" vertical="center"/>
    </xf>
    <xf numFmtId="0" fontId="69" fillId="0" borderId="9" xfId="0" applyFont="1" applyBorder="1" applyAlignment="1">
      <alignment horizontal="center" vertical="center"/>
    </xf>
    <xf numFmtId="165" fontId="68" fillId="0" borderId="10" xfId="0" applyNumberFormat="1" applyFont="1" applyBorder="1" applyAlignment="1">
      <alignment horizontal="left" vertical="center"/>
    </xf>
    <xf numFmtId="165" fontId="68" fillId="0" borderId="11" xfId="0" applyNumberFormat="1" applyFont="1" applyBorder="1" applyAlignment="1">
      <alignment horizontal="left" vertical="center"/>
    </xf>
    <xf numFmtId="165" fontId="68" fillId="0" borderId="0" xfId="0" applyNumberFormat="1" applyFont="1" applyAlignment="1">
      <alignment horizontal="left" vertical="center"/>
    </xf>
    <xf numFmtId="165" fontId="68" fillId="0" borderId="7" xfId="0" applyNumberFormat="1" applyFont="1" applyBorder="1" applyAlignment="1">
      <alignment horizontal="left" vertical="center"/>
    </xf>
    <xf numFmtId="0" fontId="69" fillId="0" borderId="20" xfId="0" applyFont="1" applyBorder="1" applyAlignment="1">
      <alignment horizontal="center" vertical="center"/>
    </xf>
    <xf numFmtId="0" fontId="69" fillId="0" borderId="21" xfId="0" applyFont="1" applyBorder="1" applyAlignment="1">
      <alignment horizontal="center" vertical="center"/>
    </xf>
    <xf numFmtId="0" fontId="69" fillId="0" borderId="22" xfId="0" applyFont="1" applyBorder="1" applyAlignment="1">
      <alignment horizontal="center" vertical="center"/>
    </xf>
    <xf numFmtId="165" fontId="68" fillId="0" borderId="19" xfId="0" applyNumberFormat="1" applyFont="1" applyBorder="1" applyAlignment="1">
      <alignment horizontal="left" vertical="center"/>
    </xf>
    <xf numFmtId="165" fontId="68" fillId="0" borderId="14" xfId="0" applyNumberFormat="1" applyFont="1" applyBorder="1" applyAlignment="1">
      <alignment horizontal="left" vertical="center"/>
    </xf>
    <xf numFmtId="49" fontId="19" fillId="6" borderId="19" xfId="0" applyNumberFormat="1" applyFont="1" applyFill="1" applyBorder="1" applyAlignment="1">
      <alignment horizontal="left" vertical="center"/>
    </xf>
    <xf numFmtId="49" fontId="19" fillId="6" borderId="14" xfId="0" applyNumberFormat="1" applyFont="1" applyFill="1" applyBorder="1" applyAlignment="1">
      <alignment horizontal="left" vertical="center"/>
    </xf>
    <xf numFmtId="165" fontId="68" fillId="0" borderId="25" xfId="0" applyNumberFormat="1" applyFont="1" applyBorder="1" applyAlignment="1">
      <alignment horizontal="center" vertical="center" wrapText="1"/>
    </xf>
    <xf numFmtId="165" fontId="68" fillId="0" borderId="26" xfId="0" applyNumberFormat="1" applyFont="1" applyBorder="1" applyAlignment="1">
      <alignment horizontal="center" vertical="center" wrapText="1"/>
    </xf>
    <xf numFmtId="0" fontId="61" fillId="6" borderId="19" xfId="0" applyFont="1" applyFill="1" applyBorder="1" applyAlignment="1">
      <alignment horizontal="center" vertical="center"/>
    </xf>
    <xf numFmtId="0" fontId="74" fillId="6" borderId="20" xfId="0" applyFont="1" applyFill="1" applyBorder="1" applyAlignment="1">
      <alignment horizontal="center" vertical="center"/>
    </xf>
    <xf numFmtId="0" fontId="74" fillId="6" borderId="21" xfId="0" applyFont="1" applyFill="1" applyBorder="1" applyAlignment="1">
      <alignment horizontal="center" vertical="center"/>
    </xf>
    <xf numFmtId="0" fontId="74" fillId="6" borderId="22" xfId="0" applyFont="1" applyFill="1" applyBorder="1" applyAlignment="1">
      <alignment horizontal="center" vertical="center"/>
    </xf>
    <xf numFmtId="0" fontId="61" fillId="6" borderId="23" xfId="0" applyFont="1" applyFill="1" applyBorder="1" applyAlignment="1">
      <alignment horizontal="center" vertical="center"/>
    </xf>
    <xf numFmtId="0" fontId="61" fillId="6" borderId="14" xfId="0" applyFont="1" applyFill="1" applyBorder="1" applyAlignment="1">
      <alignment horizontal="center" vertical="center"/>
    </xf>
    <xf numFmtId="0" fontId="61" fillId="0" borderId="0" xfId="0" applyFont="1" applyBorder="1" applyAlignment="1">
      <alignment horizontal="center" vertical="center"/>
    </xf>
    <xf numFmtId="0" fontId="62" fillId="0" borderId="0" xfId="0" applyFont="1" applyBorder="1" applyAlignment="1">
      <alignment horizontal="left" vertical="center"/>
    </xf>
    <xf numFmtId="0" fontId="62" fillId="6" borderId="0" xfId="0" applyFont="1" applyFill="1" applyBorder="1" applyAlignment="1">
      <alignment horizontal="center" vertical="center" wrapText="1"/>
    </xf>
    <xf numFmtId="0" fontId="69" fillId="0" borderId="52" xfId="0" applyFont="1" applyBorder="1" applyAlignment="1">
      <alignment horizontal="center" vertical="center"/>
    </xf>
    <xf numFmtId="0" fontId="69" fillId="0" borderId="59" xfId="0" applyFont="1" applyBorder="1" applyAlignment="1">
      <alignment horizontal="center" vertical="center"/>
    </xf>
    <xf numFmtId="0" fontId="69" fillId="0" borderId="60" xfId="0" applyFont="1" applyBorder="1" applyAlignment="1">
      <alignment horizontal="center" vertical="center"/>
    </xf>
    <xf numFmtId="165" fontId="68" fillId="0" borderId="61"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62" xfId="0" applyNumberFormat="1" applyFont="1" applyBorder="1" applyAlignment="1">
      <alignment horizontal="left" vertical="center"/>
    </xf>
    <xf numFmtId="165" fontId="68" fillId="0" borderId="44" xfId="0" applyNumberFormat="1" applyFont="1" applyBorder="1" applyAlignment="1">
      <alignment horizontal="center" vertical="center" wrapText="1"/>
    </xf>
    <xf numFmtId="165" fontId="68" fillId="0" borderId="64" xfId="0" applyNumberFormat="1" applyFont="1" applyBorder="1" applyAlignment="1">
      <alignment horizontal="center" vertical="center" wrapText="1"/>
    </xf>
    <xf numFmtId="0" fontId="61" fillId="11" borderId="31"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39" xfId="0" applyFont="1" applyFill="1" applyBorder="1" applyAlignment="1">
      <alignment horizontal="center" vertical="center"/>
    </xf>
    <xf numFmtId="0" fontId="61" fillId="6" borderId="0"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0" xfId="0" applyNumberFormat="1" applyFont="1" applyAlignment="1">
      <alignment horizontal="left" vertical="center"/>
    </xf>
    <xf numFmtId="49" fontId="17" fillId="0" borderId="7" xfId="0" applyNumberFormat="1" applyFont="1" applyBorder="1" applyAlignment="1">
      <alignment horizontal="left" vertical="center"/>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0">
    <dxf>
      <alignment wrapText="1" readingOrder="0"/>
    </dxf>
    <dxf>
      <alignment horizontal="right" readingOrder="0"/>
    </dxf>
    <dxf>
      <numFmt numFmtId="164" formatCode="_-* #,##0.00\ _€_-;\-* #,##0.00\ _€_-;_-* &quot;-&quot;??\ _€_-;_-@_-"/>
    </dxf>
    <dxf>
      <numFmt numFmtId="164" formatCode="_-* #,##0.00\ _€_-;\-* #,##0.00\ _€_-;_-* &quot;-&quot;??\ _€_-;_-@_-"/>
    </dxf>
    <dxf>
      <alignment horizontal="right" readingOrder="0"/>
    </dxf>
    <dxf>
      <alignment wrapText="1" readingOrder="0"/>
    </dxf>
    <dxf>
      <alignment wrapText="1" readingOrder="0"/>
    </dxf>
    <dxf>
      <alignment horizontal="right" readingOrder="0"/>
    </dxf>
    <dxf>
      <numFmt numFmtId="164" formatCode="_-* #,##0.00\ _€_-;\-* #,##0.00\ _€_-;_-* &quot;-&quot;??\ _€_-;_-@_-"/>
    </dxf>
    <dxf>
      <alignment wrapText="1" readingOrder="0"/>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s>
</file>

<file path=xl/drawings/drawing1.xml><?xml version="1.0" encoding="utf-8"?>
<xdr:wsDr xmlns:xdr="http://schemas.openxmlformats.org/drawingml/2006/spreadsheetDrawing" xmlns:a="http://schemas.openxmlformats.org/drawingml/2006/main">
  <xdr:twoCellAnchor editAs="oneCell">
    <xdr:from>
      <xdr:col>8</xdr:col>
      <xdr:colOff>137160</xdr:colOff>
      <xdr:row>19</xdr:row>
      <xdr:rowOff>0</xdr:rowOff>
    </xdr:from>
    <xdr:to>
      <xdr:col>8</xdr:col>
      <xdr:colOff>213360</xdr:colOff>
      <xdr:row>20</xdr:row>
      <xdr:rowOff>63119</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5715000" y="3429000"/>
          <a:ext cx="76200" cy="229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19</xdr:row>
      <xdr:rowOff>0</xdr:rowOff>
    </xdr:from>
    <xdr:to>
      <xdr:col>8</xdr:col>
      <xdr:colOff>704850</xdr:colOff>
      <xdr:row>20</xdr:row>
      <xdr:rowOff>44069</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19</xdr:row>
      <xdr:rowOff>0</xdr:rowOff>
    </xdr:from>
    <xdr:to>
      <xdr:col>8</xdr:col>
      <xdr:colOff>190500</xdr:colOff>
      <xdr:row>20</xdr:row>
      <xdr:rowOff>60579</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19</xdr:row>
      <xdr:rowOff>0</xdr:rowOff>
    </xdr:from>
    <xdr:to>
      <xdr:col>8</xdr:col>
      <xdr:colOff>704850</xdr:colOff>
      <xdr:row>20</xdr:row>
      <xdr:rowOff>41529</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19</xdr:row>
      <xdr:rowOff>0</xdr:rowOff>
    </xdr:from>
    <xdr:to>
      <xdr:col>8</xdr:col>
      <xdr:colOff>190500</xdr:colOff>
      <xdr:row>20</xdr:row>
      <xdr:rowOff>60579</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19</xdr:row>
      <xdr:rowOff>0</xdr:rowOff>
    </xdr:from>
    <xdr:to>
      <xdr:col>8</xdr:col>
      <xdr:colOff>704850</xdr:colOff>
      <xdr:row>20</xdr:row>
      <xdr:rowOff>41529</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19</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19</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22</xdr:row>
      <xdr:rowOff>0</xdr:rowOff>
    </xdr:from>
    <xdr:to>
      <xdr:col>7</xdr:col>
      <xdr:colOff>190500</xdr:colOff>
      <xdr:row>22</xdr:row>
      <xdr:rowOff>229235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22</xdr:row>
      <xdr:rowOff>0</xdr:rowOff>
    </xdr:from>
    <xdr:to>
      <xdr:col>8</xdr:col>
      <xdr:colOff>19050</xdr:colOff>
      <xdr:row>22</xdr:row>
      <xdr:rowOff>210185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22</xdr:row>
      <xdr:rowOff>0</xdr:rowOff>
    </xdr:from>
    <xdr:to>
      <xdr:col>7</xdr:col>
      <xdr:colOff>190500</xdr:colOff>
      <xdr:row>22</xdr:row>
      <xdr:rowOff>226695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22</xdr:row>
      <xdr:rowOff>0</xdr:rowOff>
    </xdr:from>
    <xdr:to>
      <xdr:col>8</xdr:col>
      <xdr:colOff>19050</xdr:colOff>
      <xdr:row>22</xdr:row>
      <xdr:rowOff>207645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22</xdr:row>
      <xdr:rowOff>0</xdr:rowOff>
    </xdr:from>
    <xdr:to>
      <xdr:col>7</xdr:col>
      <xdr:colOff>190500</xdr:colOff>
      <xdr:row>22</xdr:row>
      <xdr:rowOff>226695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22</xdr:row>
      <xdr:rowOff>0</xdr:rowOff>
    </xdr:from>
    <xdr:to>
      <xdr:col>8</xdr:col>
      <xdr:colOff>19050</xdr:colOff>
      <xdr:row>22</xdr:row>
      <xdr:rowOff>207645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22</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22</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22</xdr:row>
      <xdr:rowOff>0</xdr:rowOff>
    </xdr:from>
    <xdr:to>
      <xdr:col>8</xdr:col>
      <xdr:colOff>190500</xdr:colOff>
      <xdr:row>22</xdr:row>
      <xdr:rowOff>229235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22</xdr:row>
      <xdr:rowOff>210185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22</xdr:row>
      <xdr:rowOff>226695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22</xdr:row>
      <xdr:rowOff>207645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22</xdr:row>
      <xdr:rowOff>226695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22</xdr:row>
      <xdr:rowOff>207645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22</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22</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42</xdr:row>
      <xdr:rowOff>0</xdr:rowOff>
    </xdr:from>
    <xdr:to>
      <xdr:col>7</xdr:col>
      <xdr:colOff>190500</xdr:colOff>
      <xdr:row>43</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45</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45</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42</xdr:row>
      <xdr:rowOff>0</xdr:rowOff>
    </xdr:from>
    <xdr:to>
      <xdr:col>8</xdr:col>
      <xdr:colOff>190500</xdr:colOff>
      <xdr:row>43</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45</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45</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549.630178240739" createdVersion="5" refreshedVersion="5" minRefreshableVersion="3" recordCount="119">
  <cacheSource type="worksheet">
    <worksheetSource ref="A2:H121" sheet="UGX Cash Box August 24"/>
  </cacheSource>
  <cacheFields count="8">
    <cacheField name="Date" numFmtId="14">
      <sharedItems containsSemiMixedTypes="0" containsNonDate="0" containsDate="1" containsString="0" minDate="2024-08-01T00:00:00" maxDate="2024-08-3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164">
      <sharedItems containsString="0" containsBlank="1" containsNumber="1" containsInteger="1" minValue="6000" maxValue="1269100"/>
    </cacheField>
    <cacheField name="Received" numFmtId="164">
      <sharedItems containsString="0" containsBlank="1" containsNumber="1" containsInteger="1" minValue="1000" maxValue="8042900"/>
    </cacheField>
    <cacheField name="Balance" numFmtId="164">
      <sharedItems containsSemiMixedTypes="0" containsString="0" containsNumber="1" containsInteger="1" minValue="2779976" maxValue="10958876"/>
    </cacheField>
    <cacheField name="Name" numFmtId="0">
      <sharedItems containsBlank="1" count="7">
        <m/>
        <s v="Grace"/>
        <s v="i18"/>
        <s v="Lydia"/>
        <s v="Airtime"/>
        <s v="i07"/>
        <s v="Ashiraf"/>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549.63017916667" createdVersion="5" refreshedVersion="5" minRefreshableVersion="3" recordCount="458">
  <cacheSource type="worksheet">
    <worksheetSource ref="A2:H460" sheet="Total Expenses"/>
  </cacheSource>
  <cacheFields count="8">
    <cacheField name="Date" numFmtId="14">
      <sharedItems containsSemiMixedTypes="0" containsNonDate="0" containsDate="1" containsString="0" minDate="2024-08-01T00:00:00" maxDate="2024-08-31T00:00:00"/>
    </cacheField>
    <cacheField name="Details" numFmtId="0">
      <sharedItems/>
    </cacheField>
    <cacheField name="Type of expenses " numFmtId="0">
      <sharedItems count="16">
        <s v="Transport"/>
        <s v="Trust Building"/>
        <s v="Personnel"/>
        <s v="Bank Fees"/>
        <s v="Services"/>
        <s v="Telephone"/>
        <s v="Rent&amp; Utilities"/>
        <s v="Office Materials"/>
        <s v="Travel Subsistence"/>
        <s v="Eqippment"/>
        <s v="Equipment"/>
        <s v="Lwayer Fees"/>
        <s v="transfer fees"/>
        <s v="Investigation Materials"/>
        <s v="Jail Visit"/>
        <s v="Internet"/>
      </sharedItems>
    </cacheField>
    <cacheField name="Department" numFmtId="0">
      <sharedItems count="5">
        <s v="Legal"/>
        <s v="Investigations"/>
        <s v="Office"/>
        <s v="Management"/>
        <s v="Team Building"/>
      </sharedItems>
    </cacheField>
    <cacheField name="Spent  in national currency (UGX)" numFmtId="0">
      <sharedItems containsSemiMixedTypes="0" containsString="0" containsNumber="1" containsInteger="1" minValue="400" maxValue="3933000"/>
    </cacheField>
    <cacheField name="Exchange Rate $" numFmtId="4">
      <sharedItems containsSemiMixedTypes="0" containsString="0" containsNumber="1" containsInteger="1" minValue="3865" maxValue="3886"/>
    </cacheField>
    <cacheField name="Spent in $" numFmtId="165">
      <sharedItems containsSemiMixedTypes="0" containsString="0" containsNumber="1" minValue="0.10346611484738748" maxValue="1017.3305742369374"/>
    </cacheField>
    <cacheField name="Name" numFmtId="0">
      <sharedItems containsBlank="1" count="9">
        <s v="Grace"/>
        <s v="i18"/>
        <s v="Bank Opp"/>
        <s v="Lydia"/>
        <s v="i07"/>
        <s v="Bank UGX"/>
        <s v="Ashiraf"/>
        <s v="Rebecca"/>
        <m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549.630179745371" createdVersion="5" refreshedVersion="5" minRefreshableVersion="3" recordCount="27">
  <cacheSource type="worksheet">
    <worksheetSource ref="A3:H30" sheet="Airtime summary"/>
  </cacheSource>
  <cacheFields count="8">
    <cacheField name="Date" numFmtId="14">
      <sharedItems containsSemiMixedTypes="0" containsNonDate="0" containsDate="1" containsString="0" minDate="2024-08-01T00:00:00" maxDate="2024-08-27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5000" maxValue="50000"/>
    </cacheField>
    <cacheField name="Received" numFmtId="164">
      <sharedItems containsString="0" containsBlank="1" containsNumber="1" containsInteger="1" minValue="110000" maxValue="180000"/>
    </cacheField>
    <cacheField name="Balance" numFmtId="164">
      <sharedItems containsSemiMixedTypes="0" containsString="0" containsNumber="1" containsInteger="1" minValue="0" maxValue="180000"/>
    </cacheField>
    <cacheField name="Name" numFmtId="0">
      <sharedItems containsBlank="1" count="8">
        <m/>
        <s v="Lydia"/>
        <s v="Grace"/>
        <s v="i07"/>
        <s v="i18"/>
        <s v="Ashiraf"/>
        <s v="Rebecca"/>
        <s v="Stacey"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9">
  <r>
    <d v="2024-08-01T00:00:00"/>
    <s v="Cash Box July 2024"/>
    <m/>
    <m/>
    <m/>
    <m/>
    <n v="3906276"/>
    <x v="0"/>
  </r>
  <r>
    <d v="2024-08-01T00:00:00"/>
    <s v="Mission Budget for 1 day"/>
    <s v="Advance"/>
    <s v="Legal"/>
    <n v="20000"/>
    <m/>
    <n v="3886276"/>
    <x v="1"/>
  </r>
  <r>
    <d v="2024-08-01T00:00:00"/>
    <s v="Mission Budget for 1 day"/>
    <s v="Advance"/>
    <s v="Investigations"/>
    <n v="49000"/>
    <m/>
    <n v="3837276"/>
    <x v="2"/>
  </r>
  <r>
    <d v="2024-08-02T00:00:00"/>
    <s v="Mission Budget for 1 day"/>
    <s v="Advance"/>
    <s v="Investigations"/>
    <n v="48000"/>
    <m/>
    <n v="3789276"/>
    <x v="2"/>
  </r>
  <r>
    <d v="2024-08-05T00:00:00"/>
    <s v="Mission Budget for 1 day"/>
    <s v="Advance"/>
    <s v="Investigations"/>
    <n v="80000"/>
    <m/>
    <n v="3709276"/>
    <x v="2"/>
  </r>
  <r>
    <d v="2024-08-05T00:00:00"/>
    <s v="Mission Budget for 1 day"/>
    <s v="Advance"/>
    <s v="Legal"/>
    <n v="23000"/>
    <m/>
    <n v="3686276"/>
    <x v="1"/>
  </r>
  <r>
    <d v="2024-08-05T00:00:00"/>
    <s v="Mission Budget for 1 day"/>
    <s v="Advance"/>
    <s v="Management"/>
    <n v="8000"/>
    <m/>
    <n v="3678276"/>
    <x v="3"/>
  </r>
  <r>
    <d v="2024-08-06T00:00:00"/>
    <s v="Mission Budget for 1 day"/>
    <s v="Advance"/>
    <s v="Investigations"/>
    <n v="51000"/>
    <m/>
    <n v="3627276"/>
    <x v="2"/>
  </r>
  <r>
    <d v="2024-08-06T00:00:00"/>
    <s v="Mission Budget for 1 day"/>
    <s v="Advance"/>
    <s v="Management"/>
    <n v="38000"/>
    <m/>
    <n v="3589276"/>
    <x v="3"/>
  </r>
  <r>
    <d v="2024-08-06T00:00:00"/>
    <s v="Mission Budget for 1 day"/>
    <s v="Advance"/>
    <s v="Legal"/>
    <n v="20000"/>
    <m/>
    <n v="3569276"/>
    <x v="1"/>
  </r>
  <r>
    <d v="2024-08-06T00:00:00"/>
    <s v="Mission Budget for 1 day"/>
    <s v="Advance"/>
    <s v="Management"/>
    <n v="160000"/>
    <m/>
    <n v="3409276"/>
    <x v="4"/>
  </r>
  <r>
    <d v="2024-08-06T00:00:00"/>
    <s v="Cash withdraw chq:373"/>
    <s v="Internal Transfer"/>
    <s v="Management"/>
    <m/>
    <n v="1269100"/>
    <n v="4678376"/>
    <x v="0"/>
  </r>
  <r>
    <d v="2024-08-06T00:00:00"/>
    <s v="Mission Budget for 1 day"/>
    <s v="Advance"/>
    <s v="Investigations"/>
    <n v="1269100"/>
    <m/>
    <n v="3409276"/>
    <x v="5"/>
  </r>
  <r>
    <d v="2024-08-06T00:00:00"/>
    <s v="Mission Budget for 1 day"/>
    <s v="Advance"/>
    <s v="Management"/>
    <n v="69000"/>
    <m/>
    <n v="3340276"/>
    <x v="2"/>
  </r>
  <r>
    <d v="2024-08-06T00:00:00"/>
    <s v="Reimbursement to the project"/>
    <s v="Advance"/>
    <s v="Management"/>
    <m/>
    <n v="18000"/>
    <n v="3358276"/>
    <x v="3"/>
  </r>
  <r>
    <d v="2024-08-07T00:00:00"/>
    <s v="Reimbursement to the project"/>
    <s v="Advance"/>
    <s v="Investigations"/>
    <m/>
    <n v="10000"/>
    <n v="3368276"/>
    <x v="2"/>
  </r>
  <r>
    <d v="2024-08-07T00:00:00"/>
    <s v="Reimbursement to the project"/>
    <s v="Advance"/>
    <s v="Legal"/>
    <m/>
    <n v="6000"/>
    <n v="3374276"/>
    <x v="1"/>
  </r>
  <r>
    <d v="2024-08-07T00:00:00"/>
    <s v="Mission Budget for 1 day"/>
    <s v="Advance"/>
    <s v="Management"/>
    <n v="50000"/>
    <m/>
    <n v="3324276"/>
    <x v="3"/>
  </r>
  <r>
    <d v="2024-08-07T00:00:00"/>
    <s v="Mission Budget for 1 day"/>
    <s v="Advance"/>
    <s v="Management"/>
    <n v="90000"/>
    <m/>
    <n v="3234276"/>
    <x v="3"/>
  </r>
  <r>
    <d v="2024-08-07T00:00:00"/>
    <s v="Mission Budget for 1 day"/>
    <s v="Advance"/>
    <s v="Management"/>
    <n v="150000"/>
    <m/>
    <n v="3084276"/>
    <x v="3"/>
  </r>
  <r>
    <d v="2024-08-07T00:00:00"/>
    <s v="Mission Budget for 1 day"/>
    <s v="Advance"/>
    <s v="Legal"/>
    <n v="30000"/>
    <m/>
    <n v="3054276"/>
    <x v="1"/>
  </r>
  <r>
    <d v="2024-08-07T00:00:00"/>
    <s v="Mission Budget for 1 day"/>
    <s v="Advance"/>
    <s v="Management"/>
    <n v="164000"/>
    <m/>
    <n v="2890276"/>
    <x v="3"/>
  </r>
  <r>
    <d v="2024-08-07T00:00:00"/>
    <s v="Mission Budget for 1 day"/>
    <s v="Advance"/>
    <s v="Management"/>
    <n v="15000"/>
    <m/>
    <n v="2875276"/>
    <x v="3"/>
  </r>
  <r>
    <d v="2024-08-07T00:00:00"/>
    <s v="Cash withdraw chq: 374"/>
    <s v="Internal Transfer"/>
    <m/>
    <m/>
    <n v="6398000"/>
    <n v="9273276"/>
    <x v="0"/>
  </r>
  <r>
    <d v="2024-08-08T00:00:00"/>
    <s v="Mission Budget for 1 day"/>
    <s v="Advance"/>
    <s v="Investigations"/>
    <n v="138000"/>
    <m/>
    <n v="9135276"/>
    <x v="2"/>
  </r>
  <r>
    <d v="2024-08-08T00:00:00"/>
    <s v="Mission Budget for 1 day"/>
    <s v="Advance"/>
    <s v="Legal"/>
    <n v="30000"/>
    <m/>
    <n v="9105276"/>
    <x v="1"/>
  </r>
  <r>
    <d v="2024-08-08T00:00:00"/>
    <s v="Mission Budget for 1 day"/>
    <s v="Advance"/>
    <s v="Management"/>
    <n v="180000"/>
    <m/>
    <n v="8925276"/>
    <x v="3"/>
  </r>
  <r>
    <d v="2024-08-08T00:00:00"/>
    <s v="Mission Budget for 1 day"/>
    <s v="Advance"/>
    <s v="Management"/>
    <n v="80000"/>
    <m/>
    <n v="8845276"/>
    <x v="3"/>
  </r>
  <r>
    <d v="2024-08-09T00:00:00"/>
    <s v="Mission Budget for 1 day"/>
    <s v="Advance"/>
    <s v="Management"/>
    <n v="150000"/>
    <m/>
    <n v="8695276"/>
    <x v="3"/>
  </r>
  <r>
    <d v="2024-08-09T00:00:00"/>
    <s v="Mission Budget for 1 day"/>
    <s v="Advance"/>
    <s v="Legal"/>
    <n v="20000"/>
    <m/>
    <n v="8675276"/>
    <x v="1"/>
  </r>
  <r>
    <d v="2024-08-09T00:00:00"/>
    <s v="Mission Budget for 1 day"/>
    <s v="Advance"/>
    <s v="Management"/>
    <n v="40000"/>
    <m/>
    <n v="8635276"/>
    <x v="3"/>
  </r>
  <r>
    <d v="2024-08-09T00:00:00"/>
    <s v="Mission Budget for 1 day"/>
    <s v="Advance"/>
    <s v="Management"/>
    <n v="275000"/>
    <m/>
    <n v="8360276"/>
    <x v="3"/>
  </r>
  <r>
    <d v="2024-08-09T00:00:00"/>
    <s v="Mission Budget for 1 day"/>
    <s v="Advance"/>
    <s v="Management"/>
    <n v="150000"/>
    <m/>
    <n v="8210276"/>
    <x v="3"/>
  </r>
  <r>
    <d v="2024-08-09T00:00:00"/>
    <s v="Mission Budget for 1 day"/>
    <s v="Advance"/>
    <s v="Management"/>
    <n v="150000"/>
    <m/>
    <n v="8060276"/>
    <x v="3"/>
  </r>
  <r>
    <d v="2024-08-09T00:00:00"/>
    <s v="Mission Budget for 1 day"/>
    <s v="Advance"/>
    <s v="Management"/>
    <n v="72000"/>
    <m/>
    <n v="7988276"/>
    <x v="3"/>
  </r>
  <r>
    <d v="2024-08-09T00:00:00"/>
    <s v="Mission Budget for 1 day"/>
    <s v="Advance"/>
    <s v="Investigations"/>
    <n v="750000"/>
    <m/>
    <n v="7238276"/>
    <x v="5"/>
  </r>
  <r>
    <d v="2024-08-09T00:00:00"/>
    <s v="Reimbursement to i07"/>
    <s v="Advance"/>
    <s v="Investigations"/>
    <n v="20000"/>
    <m/>
    <n v="7218276"/>
    <x v="5"/>
  </r>
  <r>
    <d v="2024-08-12T00:00:00"/>
    <s v="Mission Budget for 1 day"/>
    <s v="Advance"/>
    <s v="Investigations"/>
    <n v="56000"/>
    <m/>
    <n v="7162276"/>
    <x v="2"/>
  </r>
  <r>
    <d v="2024-08-12T00:00:00"/>
    <s v="Mission Budget for 1 day"/>
    <s v="Advance"/>
    <s v="Management"/>
    <n v="26000"/>
    <m/>
    <n v="7136276"/>
    <x v="3"/>
  </r>
  <r>
    <d v="2024-08-13T00:00:00"/>
    <s v="Mission Budget for 1 day"/>
    <s v="Advance"/>
    <s v="Legal"/>
    <n v="20000"/>
    <m/>
    <n v="7116276"/>
    <x v="1"/>
  </r>
  <r>
    <d v="2024-08-13T00:00:00"/>
    <s v="Mission Budget for 1 day"/>
    <s v="Advance"/>
    <s v="Management"/>
    <n v="14000"/>
    <m/>
    <n v="7102276"/>
    <x v="3"/>
  </r>
  <r>
    <d v="2024-08-13T00:00:00"/>
    <s v="Mission Budget for 1 day"/>
    <s v="Advance"/>
    <s v="Management"/>
    <n v="110000"/>
    <m/>
    <n v="6992276"/>
    <x v="4"/>
  </r>
  <r>
    <d v="2024-08-13T00:00:00"/>
    <s v="Mission Budget for 1 day"/>
    <s v="Advance"/>
    <s v="Management"/>
    <n v="30000"/>
    <m/>
    <n v="6962276"/>
    <x v="3"/>
  </r>
  <r>
    <d v="2024-08-13T00:00:00"/>
    <s v="Mission Budget for 1 day"/>
    <s v="Advance"/>
    <s v="Investigations"/>
    <n v="53000"/>
    <m/>
    <n v="6909276"/>
    <x v="2"/>
  </r>
  <r>
    <d v="2024-08-14T00:00:00"/>
    <s v="Mission Budget for 1 day"/>
    <s v="Advance"/>
    <s v="Legal"/>
    <n v="20000"/>
    <m/>
    <n v="6889276"/>
    <x v="1"/>
  </r>
  <r>
    <d v="2024-08-14T00:00:00"/>
    <s v="Mission Budget for 1 day"/>
    <s v="Advance"/>
    <s v="Investigations"/>
    <n v="63000"/>
    <m/>
    <n v="6826276"/>
    <x v="2"/>
  </r>
  <r>
    <d v="2024-08-14T00:00:00"/>
    <s v="Mission Budget for 1 day"/>
    <s v="Advance"/>
    <s v="Investigations"/>
    <n v="35000"/>
    <m/>
    <n v="6791276"/>
    <x v="5"/>
  </r>
  <r>
    <d v="2024-08-15T00:00:00"/>
    <s v="Mission Budget for 1 day"/>
    <s v="Advance"/>
    <s v="Investigations"/>
    <n v="58000"/>
    <m/>
    <n v="6733276"/>
    <x v="2"/>
  </r>
  <r>
    <d v="2024-08-15T00:00:00"/>
    <s v="Mission Budget for 1 day"/>
    <s v="Advance"/>
    <s v="Investigations"/>
    <n v="102500"/>
    <m/>
    <n v="6630776"/>
    <x v="5"/>
  </r>
  <r>
    <d v="2024-08-15T00:00:00"/>
    <s v="Mission Budget for 1 day"/>
    <s v="Advance"/>
    <s v="Management"/>
    <n v="80000"/>
    <m/>
    <n v="6550776"/>
    <x v="3"/>
  </r>
  <r>
    <d v="2024-08-16T00:00:00"/>
    <s v="Mission Budget for 1 day"/>
    <s v="Advance"/>
    <s v="Investigations"/>
    <n v="300000"/>
    <m/>
    <n v="6250776"/>
    <x v="2"/>
  </r>
  <r>
    <d v="2024-08-16T00:00:00"/>
    <s v="Mission Budget for 1 day"/>
    <s v="Advance"/>
    <s v="Investigations"/>
    <n v="39000"/>
    <m/>
    <n v="6211776"/>
    <x v="2"/>
  </r>
  <r>
    <d v="2024-08-16T00:00:00"/>
    <s v="Mission Budget for 1 day"/>
    <s v="Advance"/>
    <s v="Legal"/>
    <n v="6000"/>
    <m/>
    <n v="6205776"/>
    <x v="1"/>
  </r>
  <r>
    <d v="2024-08-16T00:00:00"/>
    <s v="Mission Budget for 1 day"/>
    <s v="Advance"/>
    <s v="Management"/>
    <n v="114000"/>
    <m/>
    <n v="6091776"/>
    <x v="3"/>
  </r>
  <r>
    <d v="2024-08-16T00:00:00"/>
    <s v="Mission Budget for 1 day"/>
    <s v="Advance"/>
    <s v="Investigations"/>
    <n v="44000"/>
    <m/>
    <n v="6047776"/>
    <x v="5"/>
  </r>
  <r>
    <d v="2024-08-16T00:00:00"/>
    <s v="Mission Budget for 1 day"/>
    <s v="Advance"/>
    <s v="Management"/>
    <n v="420000"/>
    <m/>
    <n v="5627776"/>
    <x v="3"/>
  </r>
  <r>
    <d v="2024-08-16T00:00:00"/>
    <s v="Mission Budget for 1 day"/>
    <s v="Advance"/>
    <s v="Management"/>
    <n v="100000"/>
    <m/>
    <n v="5527776"/>
    <x v="3"/>
  </r>
  <r>
    <d v="2024-08-19T00:00:00"/>
    <s v="Reimbursement to the project"/>
    <s v="Advance"/>
    <s v="Management"/>
    <m/>
    <n v="10000"/>
    <n v="5537776"/>
    <x v="3"/>
  </r>
  <r>
    <d v="2024-08-19T00:00:00"/>
    <s v="Reimbursement to the project"/>
    <s v="Advance"/>
    <s v="Investigations"/>
    <m/>
    <n v="2000"/>
    <n v="5539776"/>
    <x v="2"/>
  </r>
  <r>
    <d v="2024-08-19T00:00:00"/>
    <s v="Mission Budget for 1 day"/>
    <s v="Advance"/>
    <s v="Legal"/>
    <n v="20000"/>
    <m/>
    <n v="5519776"/>
    <x v="1"/>
  </r>
  <r>
    <d v="2024-08-19T00:00:00"/>
    <s v="Mission Budget for 1 day"/>
    <s v="Advance"/>
    <s v="Legal"/>
    <n v="20000"/>
    <m/>
    <n v="5499776"/>
    <x v="6"/>
  </r>
  <r>
    <d v="2024-08-19T00:00:00"/>
    <s v="Mission Budget for 1 day"/>
    <s v="Advance"/>
    <s v="Management"/>
    <n v="8000"/>
    <m/>
    <n v="5491776"/>
    <x v="3"/>
  </r>
  <r>
    <d v="2024-08-19T00:00:00"/>
    <s v="Mission Budget for 1 day"/>
    <s v="Advance"/>
    <s v="Investigations"/>
    <n v="62000"/>
    <m/>
    <n v="5429776"/>
    <x v="2"/>
  </r>
  <r>
    <d v="2024-08-19T00:00:00"/>
    <s v="Mission Budget for 1 day"/>
    <s v="Advance"/>
    <s v="Investigations"/>
    <n v="105000"/>
    <m/>
    <n v="5324776"/>
    <x v="5"/>
  </r>
  <r>
    <d v="2024-08-19T00:00:00"/>
    <s v="Mission Budget for 1 day"/>
    <s v="Advance"/>
    <s v="Investigations"/>
    <n v="110000"/>
    <m/>
    <n v="5214776"/>
    <x v="5"/>
  </r>
  <r>
    <d v="2024-08-19T00:00:00"/>
    <s v="Mission Budget for 1 day"/>
    <s v="Advance"/>
    <s v="Management"/>
    <n v="140000"/>
    <m/>
    <n v="5074776"/>
    <x v="4"/>
  </r>
  <r>
    <d v="2024-08-19T00:00:00"/>
    <s v="Mission Budget for 1 day"/>
    <s v="Advance"/>
    <s v="Legal"/>
    <n v="30000"/>
    <m/>
    <n v="5044776"/>
    <x v="6"/>
  </r>
  <r>
    <d v="2024-08-19T00:00:00"/>
    <s v="Reimbursement to the project"/>
    <s v="Advance"/>
    <s v="Legal"/>
    <m/>
    <n v="8700"/>
    <n v="5053476"/>
    <x v="1"/>
  </r>
  <r>
    <d v="2024-08-19T00:00:00"/>
    <s v="Reimbursement to the project"/>
    <s v="Advance"/>
    <s v="Legal"/>
    <m/>
    <n v="3000"/>
    <n v="5056476"/>
    <x v="6"/>
  </r>
  <r>
    <d v="2024-08-20T00:00:00"/>
    <s v="Mission Budget for 1 day"/>
    <s v="Advance"/>
    <s v="Management"/>
    <n v="65000"/>
    <m/>
    <n v="4991476"/>
    <x v="3"/>
  </r>
  <r>
    <d v="2024-08-20T00:00:00"/>
    <s v="Mission Budget for 1 day"/>
    <s v="Advance"/>
    <s v="Legal"/>
    <n v="57000"/>
    <m/>
    <n v="4934476"/>
    <x v="1"/>
  </r>
  <r>
    <d v="2024-08-20T00:00:00"/>
    <s v="Mission Budget for 1 day"/>
    <s v="Advance"/>
    <s v="Investigations"/>
    <n v="68000"/>
    <m/>
    <n v="4866476"/>
    <x v="2"/>
  </r>
  <r>
    <d v="2024-08-20T00:00:00"/>
    <s v="Mission Budget for 1 day"/>
    <s v="Advance"/>
    <s v="Management"/>
    <n v="30000"/>
    <m/>
    <n v="4836476"/>
    <x v="3"/>
  </r>
  <r>
    <d v="2024-08-20T00:00:00"/>
    <s v="Mission Budget for 1 day"/>
    <s v="Advance"/>
    <s v="Legal"/>
    <n v="50000"/>
    <m/>
    <n v="4786476"/>
    <x v="6"/>
  </r>
  <r>
    <d v="2024-08-21T00:00:00"/>
    <s v="Mission Budget for 1 day"/>
    <s v="Advance"/>
    <s v="Investigations"/>
    <n v="525000"/>
    <m/>
    <n v="4261476"/>
    <x v="5"/>
  </r>
  <r>
    <d v="2024-08-21T00:00:00"/>
    <s v="Mission Budget for 1 day"/>
    <s v="Advance"/>
    <s v="Investigations"/>
    <n v="48000"/>
    <m/>
    <n v="4213476"/>
    <x v="2"/>
  </r>
  <r>
    <d v="2024-08-21T00:00:00"/>
    <s v="Mission Budget for 1 day"/>
    <s v="Advance"/>
    <s v="Investigations"/>
    <n v="159500"/>
    <m/>
    <n v="4053976"/>
    <x v="3"/>
  </r>
  <r>
    <d v="2024-08-21T00:00:00"/>
    <s v="Mission Budget for 1 day"/>
    <s v="Advance"/>
    <s v="Legal"/>
    <n v="30000"/>
    <m/>
    <n v="4023976"/>
    <x v="6"/>
  </r>
  <r>
    <d v="2024-08-21T00:00:00"/>
    <s v="Mission Budget for 1 day"/>
    <s v="Advance"/>
    <s v="Management"/>
    <n v="60000"/>
    <m/>
    <n v="3963976"/>
    <x v="3"/>
  </r>
  <r>
    <d v="2024-08-21T00:00:00"/>
    <s v="Reimbursement to the project"/>
    <s v="Advance"/>
    <s v="Investigations"/>
    <m/>
    <n v="9000"/>
    <n v="3972976"/>
    <x v="2"/>
  </r>
  <r>
    <d v="2024-08-21T00:00:00"/>
    <s v="Reimbursement to the project"/>
    <s v="Advance"/>
    <s v="Management"/>
    <m/>
    <n v="5000"/>
    <n v="3977976"/>
    <x v="3"/>
  </r>
  <r>
    <d v="2024-08-21T00:00:00"/>
    <s v="Reimbursement to the problem"/>
    <s v="Advance"/>
    <s v="Legal"/>
    <m/>
    <n v="4000"/>
    <n v="3981976"/>
    <x v="1"/>
  </r>
  <r>
    <d v="2024-08-22T00:00:00"/>
    <s v="Mission Budget for 1 day"/>
    <s v="Advance"/>
    <s v="Investigations"/>
    <n v="50000"/>
    <m/>
    <n v="3931976"/>
    <x v="2"/>
  </r>
  <r>
    <d v="2024-08-22T00:00:00"/>
    <s v="Mission Budget for 1 day"/>
    <s v="Advance"/>
    <s v="Legal"/>
    <n v="30000"/>
    <m/>
    <n v="3901976"/>
    <x v="6"/>
  </r>
  <r>
    <d v="2024-08-22T00:00:00"/>
    <s v="Mission Budget for 1 day"/>
    <s v="Advance"/>
    <s v="Management"/>
    <n v="125000"/>
    <m/>
    <n v="3776976"/>
    <x v="3"/>
  </r>
  <r>
    <d v="2024-08-23T00:00:00"/>
    <s v="Mission Budget for 1 day"/>
    <s v="Advance"/>
    <s v="Investigations"/>
    <n v="53000"/>
    <m/>
    <n v="3723976"/>
    <x v="2"/>
  </r>
  <r>
    <d v="2024-08-23T00:00:00"/>
    <s v="Mission Budget for 1 day"/>
    <s v="Advance"/>
    <s v="Legal"/>
    <n v="30000"/>
    <m/>
    <n v="3693976"/>
    <x v="6"/>
  </r>
  <r>
    <d v="2024-08-26T00:00:00"/>
    <s v="Mission Budget for 1 day"/>
    <s v="Advance"/>
    <s v="Management"/>
    <n v="180000"/>
    <m/>
    <n v="3513976"/>
    <x v="4"/>
  </r>
  <r>
    <d v="2024-08-26T00:00:00"/>
    <s v="Mission Budget for 1 day"/>
    <s v="Advance"/>
    <s v="Investigations"/>
    <n v="70000"/>
    <m/>
    <n v="3443976"/>
    <x v="2"/>
  </r>
  <r>
    <d v="2024-08-26T00:00:00"/>
    <s v="Mission Budget for 1 day"/>
    <s v="Advance"/>
    <s v="Management"/>
    <n v="54000"/>
    <m/>
    <n v="3389976"/>
    <x v="3"/>
  </r>
  <r>
    <d v="2024-08-26T00:00:00"/>
    <s v="Mission Budget for 1 day"/>
    <s v="Advance"/>
    <s v="Legal"/>
    <n v="60000"/>
    <m/>
    <n v="3329976"/>
    <x v="6"/>
  </r>
  <r>
    <d v="2024-08-26T00:00:00"/>
    <s v="Mission Budget for 1 day"/>
    <s v="Advance"/>
    <s v="Management"/>
    <n v="550000"/>
    <m/>
    <n v="2779976"/>
    <x v="3"/>
  </r>
  <r>
    <d v="2024-08-26T00:00:00"/>
    <s v="Reimbursement to the project"/>
    <s v="Advance"/>
    <s v="Management"/>
    <m/>
    <n v="1000"/>
    <n v="2780976"/>
    <x v="3"/>
  </r>
  <r>
    <d v="2024-08-26T00:00:00"/>
    <s v="Cash withdraw chq:377"/>
    <s v="Internal Transfer"/>
    <m/>
    <m/>
    <n v="8042900"/>
    <n v="10823876"/>
    <x v="0"/>
  </r>
  <r>
    <d v="2024-08-27T00:00:00"/>
    <s v="Reimbursement from Lydia-July Advance"/>
    <s v="Advance"/>
    <s v="Management"/>
    <m/>
    <n v="81000"/>
    <n v="10904876"/>
    <x v="3"/>
  </r>
  <r>
    <d v="2024-08-27T00:00:00"/>
    <s v="Addvance reimbursement by i18"/>
    <s v="Advance"/>
    <s v="Investigations"/>
    <m/>
    <n v="34000"/>
    <n v="10938876"/>
    <x v="2"/>
  </r>
  <r>
    <d v="2024-08-27T00:00:00"/>
    <s v="Reimbursement to the project"/>
    <s v="Advance"/>
    <s v="Investigations"/>
    <m/>
    <n v="20000"/>
    <n v="10958876"/>
    <x v="2"/>
  </r>
  <r>
    <d v="2024-08-27T00:00:00"/>
    <s v="Mission Budget for 1 day"/>
    <s v="Advance"/>
    <s v="Investigations"/>
    <n v="38000"/>
    <m/>
    <n v="10920876"/>
    <x v="2"/>
  </r>
  <r>
    <d v="2024-08-27T00:00:00"/>
    <s v="Mission Budget for 1 day"/>
    <s v="Advance"/>
    <s v="Management"/>
    <n v="340000"/>
    <m/>
    <n v="10580876"/>
    <x v="3"/>
  </r>
  <r>
    <d v="2024-08-27T00:00:00"/>
    <s v="Mission Budget for 1 day"/>
    <s v="Advance"/>
    <s v="Legal"/>
    <n v="50000"/>
    <m/>
    <n v="10530876"/>
    <x v="6"/>
  </r>
  <r>
    <d v="2024-08-27T00:00:00"/>
    <s v="Mission Budget for 1 day"/>
    <s v="Advance"/>
    <s v="Legal"/>
    <n v="20000"/>
    <m/>
    <n v="10510876"/>
    <x v="1"/>
  </r>
  <r>
    <d v="2024-08-27T00:00:00"/>
    <s v="Mission Budget for 1 day"/>
    <s v="Advance"/>
    <s v="Management"/>
    <n v="132000"/>
    <m/>
    <n v="10378876"/>
    <x v="3"/>
  </r>
  <r>
    <d v="2024-08-27T00:00:00"/>
    <s v="Mission Budget for 1 day"/>
    <s v="Advance"/>
    <s v="Management"/>
    <n v="75000"/>
    <m/>
    <n v="10303876"/>
    <x v="3"/>
  </r>
  <r>
    <d v="2024-08-27T00:00:00"/>
    <s v="Mission Budget for 1 day"/>
    <s v="Advance"/>
    <s v="Management"/>
    <n v="14000"/>
    <m/>
    <n v="10289876"/>
    <x v="3"/>
  </r>
  <r>
    <d v="2024-08-28T00:00:00"/>
    <s v="Mission Budget for 1 day"/>
    <s v="Advance"/>
    <s v="Investigations"/>
    <n v="53000"/>
    <m/>
    <n v="10236876"/>
    <x v="2"/>
  </r>
  <r>
    <d v="2024-08-28T00:00:00"/>
    <s v="Mission Budget for 1 day"/>
    <s v="Advance"/>
    <s v="Legal"/>
    <n v="53000"/>
    <m/>
    <n v="10183876"/>
    <x v="6"/>
  </r>
  <r>
    <d v="2024-08-28T00:00:00"/>
    <s v="Mission Budget for 1 day"/>
    <s v="Advance"/>
    <s v="Legal"/>
    <n v="25000"/>
    <m/>
    <n v="10158876"/>
    <x v="1"/>
  </r>
  <r>
    <d v="2024-08-28T00:00:00"/>
    <s v="Mission Budget for 1 day"/>
    <s v="Advance"/>
    <s v="Investigations"/>
    <n v="405000"/>
    <m/>
    <n v="9753876"/>
    <x v="2"/>
  </r>
  <r>
    <d v="2024-08-28T00:00:00"/>
    <s v="Mission Budget for 1 day"/>
    <s v="Advance"/>
    <s v="Investigations"/>
    <n v="270000"/>
    <m/>
    <n v="9483876"/>
    <x v="5"/>
  </r>
  <r>
    <d v="2024-08-29T00:00:00"/>
    <s v="Mission Budget for 1 day"/>
    <s v="Advance"/>
    <s v="Management"/>
    <n v="300000"/>
    <m/>
    <n v="9183876"/>
    <x v="3"/>
  </r>
  <r>
    <d v="2024-08-29T00:00:00"/>
    <s v="Mission Budget for 1 day"/>
    <s v="Advance"/>
    <s v="Management"/>
    <n v="14000"/>
    <m/>
    <n v="9169876"/>
    <x v="3"/>
  </r>
  <r>
    <d v="2024-08-29T00:00:00"/>
    <s v="Mission Budget for 1 day"/>
    <s v="Advance"/>
    <s v="Legal"/>
    <n v="50000"/>
    <m/>
    <n v="9119876"/>
    <x v="6"/>
  </r>
  <r>
    <d v="2024-08-29T00:00:00"/>
    <s v="Mission Budget for 1 day"/>
    <s v="Advance"/>
    <s v="Legal"/>
    <n v="20000"/>
    <m/>
    <n v="9099876"/>
    <x v="1"/>
  </r>
  <r>
    <d v="2024-08-29T00:00:00"/>
    <s v="Mission Budget for 1 day"/>
    <s v="Advance"/>
    <s v="Management"/>
    <n v="95000"/>
    <m/>
    <n v="9004876"/>
    <x v="3"/>
  </r>
  <r>
    <d v="2024-08-30T00:00:00"/>
    <s v="Mission Budget for 1 day"/>
    <s v="Advance"/>
    <s v="Management"/>
    <n v="300000"/>
    <m/>
    <n v="8704876"/>
    <x v="3"/>
  </r>
  <r>
    <d v="2024-08-30T00:00:00"/>
    <s v="Mission Budget for 1 day"/>
    <s v="Advance"/>
    <s v="Management"/>
    <n v="210000"/>
    <m/>
    <n v="8494876"/>
    <x v="3"/>
  </r>
  <r>
    <d v="2024-08-30T00:00:00"/>
    <s v="Jerome's July salary top up"/>
    <s v="Personnel"/>
    <s v="Investigations"/>
    <n v="230900"/>
    <m/>
    <n v="8263976"/>
    <x v="5"/>
  </r>
  <r>
    <d v="2024-08-30T00:00:00"/>
    <s v="Reimbursement to the project"/>
    <s v="Advance"/>
    <s v="Management"/>
    <m/>
    <n v="45000"/>
    <n v="8308976"/>
    <x v="3"/>
  </r>
  <r>
    <d v="2024-08-30T00:00:00"/>
    <s v="Reimbursement to the project"/>
    <s v="Advance"/>
    <s v="Legal"/>
    <m/>
    <n v="11000"/>
    <n v="8319976"/>
    <x v="1"/>
  </r>
</pivotCacheRecords>
</file>

<file path=xl/pivotCache/pivotCacheRecords2.xml><?xml version="1.0" encoding="utf-8"?>
<pivotCacheRecords xmlns="http://schemas.openxmlformats.org/spreadsheetml/2006/main" xmlns:r="http://schemas.openxmlformats.org/officeDocument/2006/relationships" count="458">
  <r>
    <d v="2024-08-01T00:00:00"/>
    <s v="Local Transport"/>
    <x v="0"/>
    <x v="0"/>
    <n v="10000"/>
    <n v="3866"/>
    <n v="2.586652871184687"/>
    <x v="0"/>
  </r>
  <r>
    <d v="2024-08-01T00:00:00"/>
    <s v="Local Transport"/>
    <x v="0"/>
    <x v="0"/>
    <n v="10000"/>
    <n v="3866"/>
    <n v="2.586652871184687"/>
    <x v="0"/>
  </r>
  <r>
    <d v="2024-08-01T00:00:00"/>
    <s v="Local Transport"/>
    <x v="0"/>
    <x v="1"/>
    <n v="10000"/>
    <n v="3866"/>
    <n v="2.586652871184687"/>
    <x v="1"/>
  </r>
  <r>
    <d v="2024-08-01T00:00:00"/>
    <s v="Local Transport"/>
    <x v="0"/>
    <x v="1"/>
    <n v="3000"/>
    <n v="3866"/>
    <n v="0.7759958613554061"/>
    <x v="1"/>
  </r>
  <r>
    <d v="2024-08-01T00:00:00"/>
    <s v="Trust Building"/>
    <x v="1"/>
    <x v="1"/>
    <n v="10000"/>
    <n v="3866"/>
    <n v="2.586652871184687"/>
    <x v="1"/>
  </r>
  <r>
    <d v="2024-08-01T00:00:00"/>
    <s v="Trust Building"/>
    <x v="1"/>
    <x v="1"/>
    <n v="10000"/>
    <n v="3866"/>
    <n v="2.586652871184687"/>
    <x v="1"/>
  </r>
  <r>
    <d v="2024-08-01T00:00:00"/>
    <s v="Grace's July salary chq:367"/>
    <x v="2"/>
    <x v="0"/>
    <n v="1500000"/>
    <n v="3866"/>
    <n v="387.99793067770304"/>
    <x v="2"/>
  </r>
  <r>
    <d v="2024-08-01T00:00:00"/>
    <s v="Bank charges chq:367"/>
    <x v="3"/>
    <x v="2"/>
    <n v="3000"/>
    <n v="3866"/>
    <n v="0.7759958613554061"/>
    <x v="2"/>
  </r>
  <r>
    <d v="2024-08-01T00:00:00"/>
    <s v="i18's July salary chq:370"/>
    <x v="2"/>
    <x v="1"/>
    <n v="1000000"/>
    <n v="3866"/>
    <n v="258.66528711846871"/>
    <x v="2"/>
  </r>
  <r>
    <d v="2024-08-01T00:00:00"/>
    <s v="i18's July advance"/>
    <x v="2"/>
    <x v="1"/>
    <n v="34000"/>
    <n v="3866"/>
    <n v="8.7946197620279367"/>
    <x v="2"/>
  </r>
  <r>
    <d v="2024-08-01T00:00:00"/>
    <s v="Bank charges chq:370"/>
    <x v="3"/>
    <x v="2"/>
    <n v="3000"/>
    <n v="3866"/>
    <n v="0.7759958613554061"/>
    <x v="2"/>
  </r>
  <r>
    <d v="2024-08-02T00:00:00"/>
    <s v="Local Transport"/>
    <x v="0"/>
    <x v="1"/>
    <n v="18000"/>
    <n v="3866"/>
    <n v="4.6559751681324366"/>
    <x v="1"/>
  </r>
  <r>
    <d v="2024-08-02T00:00:00"/>
    <s v="Local Transport"/>
    <x v="0"/>
    <x v="1"/>
    <n v="4000"/>
    <n v="3866"/>
    <n v="1.0346611484738748"/>
    <x v="1"/>
  </r>
  <r>
    <d v="2024-08-02T00:00:00"/>
    <s v="Local Transport"/>
    <x v="0"/>
    <x v="1"/>
    <n v="6000"/>
    <n v="3866"/>
    <n v="1.5519917227108122"/>
    <x v="1"/>
  </r>
  <r>
    <d v="2024-08-02T00:00:00"/>
    <s v="Trust Building"/>
    <x v="1"/>
    <x v="1"/>
    <n v="7000"/>
    <n v="3866"/>
    <n v="1.8106570098292809"/>
    <x v="1"/>
  </r>
  <r>
    <d v="2024-08-02T00:00:00"/>
    <s v="Trust Building"/>
    <x v="1"/>
    <x v="1"/>
    <n v="13000"/>
    <n v="3866"/>
    <n v="3.3626487325400931"/>
    <x v="1"/>
  </r>
  <r>
    <d v="2024-08-05T00:00:00"/>
    <s v="Local Transport"/>
    <x v="0"/>
    <x v="1"/>
    <n v="40000"/>
    <n v="3866"/>
    <n v="10.346611484738748"/>
    <x v="1"/>
  </r>
  <r>
    <d v="2024-08-05T00:00:00"/>
    <s v="Local Transport"/>
    <x v="0"/>
    <x v="1"/>
    <n v="20000"/>
    <n v="3866"/>
    <n v="5.173305742369374"/>
    <x v="1"/>
  </r>
  <r>
    <d v="2024-08-05T00:00:00"/>
    <s v="Trust Building"/>
    <x v="1"/>
    <x v="1"/>
    <n v="10000"/>
    <n v="3866"/>
    <n v="2.586652871184687"/>
    <x v="1"/>
  </r>
  <r>
    <d v="2024-08-05T00:00:00"/>
    <s v="Trust Building"/>
    <x v="1"/>
    <x v="1"/>
    <n v="10000"/>
    <n v="3866"/>
    <n v="2.586652871184687"/>
    <x v="1"/>
  </r>
  <r>
    <d v="2024-08-05T00:00:00"/>
    <s v="Local Transport"/>
    <x v="0"/>
    <x v="0"/>
    <n v="3000"/>
    <n v="3866"/>
    <n v="0.7759958613554061"/>
    <x v="0"/>
  </r>
  <r>
    <d v="2024-08-05T00:00:00"/>
    <s v="Local Transport"/>
    <x v="0"/>
    <x v="0"/>
    <n v="7000"/>
    <n v="3866"/>
    <n v="1.8106570098292809"/>
    <x v="0"/>
  </r>
  <r>
    <d v="2024-08-05T00:00:00"/>
    <s v="Local Transport"/>
    <x v="0"/>
    <x v="0"/>
    <n v="10000"/>
    <n v="3866"/>
    <n v="2.586652871184687"/>
    <x v="0"/>
  </r>
  <r>
    <d v="2024-08-05T00:00:00"/>
    <s v="Local Transport"/>
    <x v="0"/>
    <x v="3"/>
    <n v="4000"/>
    <n v="3866"/>
    <n v="1.0346611484738748"/>
    <x v="3"/>
  </r>
  <r>
    <d v="2024-08-05T00:00:00"/>
    <s v="Local Transport"/>
    <x v="0"/>
    <x v="3"/>
    <n v="4000"/>
    <n v="3866"/>
    <n v="1.0346611484738748"/>
    <x v="3"/>
  </r>
  <r>
    <d v="2024-08-05T00:00:00"/>
    <s v="July security charges:chq 372"/>
    <x v="4"/>
    <x v="2"/>
    <n v="1888000"/>
    <n v="3866"/>
    <n v="488.36006207966892"/>
    <x v="2"/>
  </r>
  <r>
    <d v="2024-08-05T00:00:00"/>
    <s v="Bank charges on chq:372"/>
    <x v="3"/>
    <x v="2"/>
    <n v="3000"/>
    <n v="3866"/>
    <n v="0.7759958613554061"/>
    <x v="2"/>
  </r>
  <r>
    <d v="2024-08-06T00:00:00"/>
    <s v="Local Transport"/>
    <x v="0"/>
    <x v="1"/>
    <n v="20000"/>
    <n v="3866"/>
    <n v="5.173305742369374"/>
    <x v="1"/>
  </r>
  <r>
    <d v="2024-08-06T00:00:00"/>
    <s v="Local Transport"/>
    <x v="0"/>
    <x v="1"/>
    <n v="5000"/>
    <n v="3866"/>
    <n v="1.2933264355923435"/>
    <x v="1"/>
  </r>
  <r>
    <d v="2024-08-06T00:00:00"/>
    <s v="Trust Building"/>
    <x v="1"/>
    <x v="1"/>
    <n v="10000"/>
    <n v="3866"/>
    <n v="2.586652871184687"/>
    <x v="1"/>
  </r>
  <r>
    <d v="2024-08-06T00:00:00"/>
    <s v="Trust Building"/>
    <x v="1"/>
    <x v="1"/>
    <n v="5000"/>
    <n v="3866"/>
    <n v="1.2933264355923435"/>
    <x v="1"/>
  </r>
  <r>
    <d v="2024-08-06T00:00:00"/>
    <s v="Trust Building"/>
    <x v="1"/>
    <x v="1"/>
    <n v="5000"/>
    <n v="3866"/>
    <n v="1.2933264355923435"/>
    <x v="1"/>
  </r>
  <r>
    <d v="2024-08-06T00:00:00"/>
    <s v="Local Transport"/>
    <x v="0"/>
    <x v="3"/>
    <n v="7000"/>
    <n v="3866"/>
    <n v="1.8106570098292809"/>
    <x v="3"/>
  </r>
  <r>
    <d v="2024-08-06T00:00:00"/>
    <s v="Local Transport"/>
    <x v="0"/>
    <x v="3"/>
    <n v="4000"/>
    <n v="3866"/>
    <n v="0.56999999999999995"/>
    <x v="3"/>
  </r>
  <r>
    <d v="2024-08-06T00:00:00"/>
    <s v="Local Transport"/>
    <x v="0"/>
    <x v="3"/>
    <n v="9000"/>
    <n v="3866"/>
    <n v="2.3279875840662183"/>
    <x v="3"/>
  </r>
  <r>
    <d v="2024-08-06T00:00:00"/>
    <s v="Local Transport"/>
    <x v="0"/>
    <x v="0"/>
    <n v="7000"/>
    <n v="3866"/>
    <n v="1.8106570098292809"/>
    <x v="0"/>
  </r>
  <r>
    <d v="2024-08-06T00:00:00"/>
    <s v="Local Transport"/>
    <x v="0"/>
    <x v="0"/>
    <n v="7000"/>
    <n v="3866"/>
    <n v="1.8106570098292809"/>
    <x v="0"/>
  </r>
  <r>
    <d v="2024-08-06T00:00:00"/>
    <s v="Airtime for Lydia"/>
    <x v="5"/>
    <x v="3"/>
    <n v="40000"/>
    <n v="3866"/>
    <n v="10.346611484738748"/>
    <x v="3"/>
  </r>
  <r>
    <d v="2024-08-06T00:00:00"/>
    <s v="Airtime for Grace"/>
    <x v="5"/>
    <x v="0"/>
    <n v="20000"/>
    <n v="3866"/>
    <n v="5.173305742369374"/>
    <x v="0"/>
  </r>
  <r>
    <d v="2024-08-06T00:00:00"/>
    <s v="Airtime for i07"/>
    <x v="5"/>
    <x v="1"/>
    <n v="25000"/>
    <n v="3866"/>
    <n v="6.466632177961718"/>
    <x v="4"/>
  </r>
  <r>
    <d v="2024-08-06T00:00:00"/>
    <s v="Airtime for i18"/>
    <x v="5"/>
    <x v="1"/>
    <n v="25000"/>
    <n v="3866"/>
    <n v="6.466632177961718"/>
    <x v="1"/>
  </r>
  <r>
    <d v="2024-08-06T00:00:00"/>
    <s v="Bank Transfer Charges"/>
    <x v="3"/>
    <x v="2"/>
    <n v="2000"/>
    <n v="3866"/>
    <n v="0.5173305742369374"/>
    <x v="5"/>
  </r>
  <r>
    <d v="2024-08-06T00:00:00"/>
    <s v="Bank withdraw charges chq:373"/>
    <x v="3"/>
    <x v="2"/>
    <n v="20000"/>
    <n v="3866"/>
    <n v="5.173305742369374"/>
    <x v="2"/>
  </r>
  <r>
    <d v="2024-08-06T00:00:00"/>
    <s v="i07 July salary"/>
    <x v="2"/>
    <x v="1"/>
    <n v="1269100"/>
    <n v="3866"/>
    <n v="328.27211588204864"/>
    <x v="4"/>
  </r>
  <r>
    <d v="2024-08-07T00:00:00"/>
    <s v="Local Transport"/>
    <x v="0"/>
    <x v="1"/>
    <n v="28000"/>
    <n v="3866"/>
    <n v="7.2426280393171236"/>
    <x v="1"/>
  </r>
  <r>
    <d v="2024-08-07T00:00:00"/>
    <s v="Local Transport"/>
    <x v="0"/>
    <x v="1"/>
    <n v="8000"/>
    <n v="3866"/>
    <n v="2.0693222969477496"/>
    <x v="1"/>
  </r>
  <r>
    <d v="2024-08-07T00:00:00"/>
    <s v="Local Transport"/>
    <x v="0"/>
    <x v="1"/>
    <n v="6000"/>
    <n v="3866"/>
    <n v="1.5519917227108122"/>
    <x v="1"/>
  </r>
  <r>
    <d v="2024-08-07T00:00:00"/>
    <s v="Local Transport"/>
    <x v="0"/>
    <x v="1"/>
    <n v="4000"/>
    <n v="3866"/>
    <n v="1.0346611484738748"/>
    <x v="1"/>
  </r>
  <r>
    <d v="2024-08-07T00:00:00"/>
    <s v="Local Transport"/>
    <x v="0"/>
    <x v="1"/>
    <n v="15000"/>
    <n v="3866"/>
    <n v="3.8799793067770305"/>
    <x v="1"/>
  </r>
  <r>
    <d v="2024-08-07T00:00:00"/>
    <s v="Trust Building"/>
    <x v="1"/>
    <x v="1"/>
    <n v="10000"/>
    <n v="3866"/>
    <n v="2.586652871184687"/>
    <x v="1"/>
  </r>
  <r>
    <d v="2024-08-07T00:00:00"/>
    <s v="Trust Building"/>
    <x v="1"/>
    <x v="1"/>
    <n v="10000"/>
    <n v="3866"/>
    <n v="2.586652871184687"/>
    <x v="1"/>
  </r>
  <r>
    <d v="2024-08-07T00:00:00"/>
    <s v="July Garbagge collection:Globe clean services"/>
    <x v="6"/>
    <x v="2"/>
    <n v="50000"/>
    <n v="3866"/>
    <n v="12.933264355923436"/>
    <x v="3"/>
  </r>
  <r>
    <d v="2024-08-07T00:00:00"/>
    <s v="Compound slashing &amp; maintenance"/>
    <x v="4"/>
    <x v="2"/>
    <n v="90000"/>
    <n v="3866"/>
    <n v="23.279875840662182"/>
    <x v="3"/>
  </r>
  <r>
    <d v="2024-08-07T00:00:00"/>
    <s v="Registration fees for the french class"/>
    <x v="2"/>
    <x v="4"/>
    <n v="150000"/>
    <n v="3866"/>
    <n v="38.799793067770302"/>
    <x v="3"/>
  </r>
  <r>
    <d v="2024-08-07T00:00:00"/>
    <s v="Local Transport"/>
    <x v="0"/>
    <x v="0"/>
    <n v="23000"/>
    <n v="3866"/>
    <n v="5.9493016037247806"/>
    <x v="0"/>
  </r>
  <r>
    <d v="2024-08-07T00:00:00"/>
    <s v="Local Transport"/>
    <x v="0"/>
    <x v="0"/>
    <n v="6000"/>
    <n v="3866"/>
    <n v="1.5519917227108122"/>
    <x v="0"/>
  </r>
  <r>
    <d v="2024-08-07T00:00:00"/>
    <s v="7 sackets of powdered milk"/>
    <x v="7"/>
    <x v="2"/>
    <n v="84000"/>
    <n v="3866"/>
    <n v="21.727884117951373"/>
    <x v="3"/>
  </r>
  <r>
    <d v="2024-08-07T00:00:00"/>
    <s v="4 kgs of sugar@5,500"/>
    <x v="7"/>
    <x v="2"/>
    <n v="17200"/>
    <n v="3866"/>
    <n v="4.4490429384376613"/>
    <x v="3"/>
  </r>
  <r>
    <d v="2024-08-07T00:00:00"/>
    <s v="4 boxes of Rwenzori water@18,000"/>
    <x v="7"/>
    <x v="2"/>
    <n v="72000"/>
    <n v="3866"/>
    <n v="18.623900672529746"/>
    <x v="3"/>
  </r>
  <r>
    <d v="2024-08-07T00:00:00"/>
    <s v="Local Transport"/>
    <x v="0"/>
    <x v="3"/>
    <n v="7000"/>
    <n v="3866"/>
    <n v="1.8106570098292809"/>
    <x v="3"/>
  </r>
  <r>
    <d v="2024-08-07T00:00:00"/>
    <s v="Local Transport"/>
    <x v="0"/>
    <x v="3"/>
    <n v="4000"/>
    <n v="3866"/>
    <n v="1.0346611484738748"/>
    <x v="3"/>
  </r>
  <r>
    <d v="2024-08-07T00:00:00"/>
    <s v="Local Transport"/>
    <x v="0"/>
    <x v="3"/>
    <n v="4000"/>
    <n v="3866"/>
    <n v="1.0346611484738748"/>
    <x v="3"/>
  </r>
  <r>
    <d v="2024-08-07T00:00:00"/>
    <s v="Cash withdraw charges"/>
    <x v="3"/>
    <x v="2"/>
    <n v="30000"/>
    <n v="3866"/>
    <n v="7.759958613554061"/>
    <x v="2"/>
  </r>
  <r>
    <d v="2024-08-08T00:00:00"/>
    <s v="Local Transport"/>
    <x v="0"/>
    <x v="1"/>
    <n v="8000"/>
    <n v="3866"/>
    <n v="2.0693222969477496"/>
    <x v="1"/>
  </r>
  <r>
    <d v="2024-08-08T00:00:00"/>
    <s v="Intercity Transport(Kla-Mityana)"/>
    <x v="0"/>
    <x v="1"/>
    <n v="25000"/>
    <n v="3866"/>
    <n v="6.466632177961718"/>
    <x v="1"/>
  </r>
  <r>
    <d v="2024-08-08T00:00:00"/>
    <s v="Local Transport"/>
    <x v="0"/>
    <x v="1"/>
    <n v="4000"/>
    <n v="3865"/>
    <n v="1.0349288486416559"/>
    <x v="1"/>
  </r>
  <r>
    <d v="2024-08-08T00:00:00"/>
    <s v="Local Transport"/>
    <x v="0"/>
    <x v="1"/>
    <n v="5000"/>
    <n v="3866"/>
    <n v="1.2933264355923435"/>
    <x v="1"/>
  </r>
  <r>
    <d v="2024-08-08T00:00:00"/>
    <s v="Intercity Transport (Mityana-Kampala)"/>
    <x v="0"/>
    <x v="1"/>
    <n v="25000"/>
    <n v="3866"/>
    <n v="6.466632177961718"/>
    <x v="1"/>
  </r>
  <r>
    <d v="2024-08-08T00:00:00"/>
    <s v="Local Transport"/>
    <x v="0"/>
    <x v="1"/>
    <n v="10000"/>
    <n v="3866"/>
    <n v="2.586652871184687"/>
    <x v="1"/>
  </r>
  <r>
    <d v="2024-08-08T00:00:00"/>
    <s v="Water for i18"/>
    <x v="8"/>
    <x v="1"/>
    <n v="4000"/>
    <n v="3866"/>
    <n v="1.0346611484738748"/>
    <x v="1"/>
  </r>
  <r>
    <d v="2024-08-08T00:00:00"/>
    <s v="Lunch for i18"/>
    <x v="8"/>
    <x v="1"/>
    <n v="25000"/>
    <n v="3866"/>
    <n v="6.466632177961718"/>
    <x v="1"/>
  </r>
  <r>
    <d v="2024-08-08T00:00:00"/>
    <s v="Soda for i18"/>
    <x v="8"/>
    <x v="1"/>
    <n v="1000"/>
    <n v="3866"/>
    <n v="0.2586652871184687"/>
    <x v="1"/>
  </r>
  <r>
    <d v="2024-08-08T00:00:00"/>
    <s v="Local Transport"/>
    <x v="0"/>
    <x v="0"/>
    <n v="13000"/>
    <n v="3866"/>
    <n v="3.3626487325400931"/>
    <x v="0"/>
  </r>
  <r>
    <d v="2024-08-08T00:00:00"/>
    <s v="Local Transport"/>
    <x v="0"/>
    <x v="0"/>
    <n v="16000"/>
    <n v="3866"/>
    <n v="4.1386445938954992"/>
    <x v="0"/>
  </r>
  <r>
    <d v="2024-08-09T00:00:00"/>
    <s v="2.5mm generator power cable"/>
    <x v="4"/>
    <x v="2"/>
    <n v="120000"/>
    <n v="3866"/>
    <n v="31.039834454216244"/>
    <x v="3"/>
  </r>
  <r>
    <d v="2024-08-09T00:00:00"/>
    <s v="Tower clips"/>
    <x v="4"/>
    <x v="2"/>
    <n v="15000"/>
    <n v="3866"/>
    <n v="3.8799793067770305"/>
    <x v="3"/>
  </r>
  <r>
    <d v="2024-08-09T00:00:00"/>
    <s v="Tranking"/>
    <x v="4"/>
    <x v="2"/>
    <n v="15000"/>
    <n v="3866"/>
    <n v="3.8799793067770305"/>
    <x v="3"/>
  </r>
  <r>
    <d v="2024-08-09T00:00:00"/>
    <s v="Plug"/>
    <x v="4"/>
    <x v="2"/>
    <n v="30000"/>
    <n v="3866"/>
    <n v="7.759958613554061"/>
    <x v="3"/>
  </r>
  <r>
    <d v="2024-08-09T00:00:00"/>
    <s v="Labour for fixing office generator"/>
    <x v="4"/>
    <x v="2"/>
    <n v="80000"/>
    <n v="3866"/>
    <n v="20.693222969477496"/>
    <x v="3"/>
  </r>
  <r>
    <d v="2024-08-09T00:00:00"/>
    <s v="One off village security fees"/>
    <x v="4"/>
    <x v="2"/>
    <n v="150000"/>
    <n v="3866"/>
    <n v="38.799793067770302"/>
    <x v="3"/>
  </r>
  <r>
    <d v="2024-08-09T00:00:00"/>
    <s v="Local Transport"/>
    <x v="0"/>
    <x v="0"/>
    <n v="10000"/>
    <n v="3866"/>
    <n v="2.586652871184687"/>
    <x v="0"/>
  </r>
  <r>
    <d v="2024-08-09T00:00:00"/>
    <s v="Local Transport"/>
    <x v="0"/>
    <x v="0"/>
    <n v="10000"/>
    <n v="3866"/>
    <n v="2.586652871184687"/>
    <x v="0"/>
  </r>
  <r>
    <d v="2024-08-09T00:00:00"/>
    <s v="2 fay toilet paper"/>
    <x v="7"/>
    <x v="2"/>
    <n v="37000"/>
    <n v="3866"/>
    <n v="9.5706156233833415"/>
    <x v="3"/>
  </r>
  <r>
    <d v="2024-08-09T00:00:00"/>
    <s v="6 diaries @10,000"/>
    <x v="7"/>
    <x v="2"/>
    <n v="60000"/>
    <n v="3866"/>
    <n v="15.519917227108122"/>
    <x v="3"/>
  </r>
  <r>
    <d v="2024-08-09T00:00:00"/>
    <s v="2 diaries@19,900"/>
    <x v="7"/>
    <x v="2"/>
    <n v="39800"/>
    <n v="3866"/>
    <n v="10.294878427315055"/>
    <x v="3"/>
  </r>
  <r>
    <d v="2024-08-09T00:00:00"/>
    <s v="120 office rings@ 1000"/>
    <x v="7"/>
    <x v="2"/>
    <n v="120000"/>
    <n v="3866"/>
    <n v="31.039834454216244"/>
    <x v="3"/>
  </r>
  <r>
    <d v="2024-08-09T00:00:00"/>
    <s v="20 curtain tapes@3000"/>
    <x v="7"/>
    <x v="2"/>
    <n v="60000"/>
    <n v="3866"/>
    <n v="15.519917227108122"/>
    <x v="3"/>
  </r>
  <r>
    <d v="2024-08-09T00:00:00"/>
    <s v="Labour for sewing curtains"/>
    <x v="7"/>
    <x v="2"/>
    <n v="42000"/>
    <n v="3866"/>
    <n v="10.863942058975686"/>
    <x v="3"/>
  </r>
  <r>
    <d v="2024-08-09T00:00:00"/>
    <s v="Purchase of new investigator phone"/>
    <x v="9"/>
    <x v="1"/>
    <n v="770000"/>
    <n v="3866"/>
    <n v="199.17227108122091"/>
    <x v="4"/>
  </r>
  <r>
    <d v="2024-08-12T00:00:00"/>
    <s v="Local Transport"/>
    <x v="0"/>
    <x v="1"/>
    <n v="20000"/>
    <n v="3866"/>
    <n v="5.173305742369374"/>
    <x v="1"/>
  </r>
  <r>
    <d v="2024-08-12T00:00:00"/>
    <s v="Local Transport"/>
    <x v="0"/>
    <x v="1"/>
    <n v="10000"/>
    <n v="3866"/>
    <n v="2.586652871184687"/>
    <x v="1"/>
  </r>
  <r>
    <d v="2024-08-12T00:00:00"/>
    <s v="Trust Building"/>
    <x v="1"/>
    <x v="1"/>
    <n v="10000"/>
    <n v="3866"/>
    <n v="2.586652871184687"/>
    <x v="1"/>
  </r>
  <r>
    <d v="2024-08-12T00:00:00"/>
    <s v="Trust Building"/>
    <x v="1"/>
    <x v="1"/>
    <n v="10000"/>
    <n v="3866"/>
    <n v="2.586652871184687"/>
    <x v="1"/>
  </r>
  <r>
    <d v="2024-08-12T00:00:00"/>
    <s v="6 realms of photocoping paper@14,000"/>
    <x v="7"/>
    <x v="2"/>
    <n v="84000"/>
    <n v="3866"/>
    <n v="21.727884117951373"/>
    <x v="3"/>
  </r>
  <r>
    <d v="2024-08-12T00:00:00"/>
    <s v="Local Transport"/>
    <x v="0"/>
    <x v="3"/>
    <n v="8000"/>
    <n v="3866"/>
    <n v="2.0693222969477496"/>
    <x v="3"/>
  </r>
  <r>
    <d v="2024-08-12T00:00:00"/>
    <s v="Local Transport"/>
    <x v="0"/>
    <x v="3"/>
    <n v="2000"/>
    <n v="3866"/>
    <n v="0.5173305742369374"/>
    <x v="3"/>
  </r>
  <r>
    <d v="2024-08-12T00:00:00"/>
    <s v="Local Transport"/>
    <x v="0"/>
    <x v="3"/>
    <n v="4000"/>
    <n v="3866"/>
    <n v="1.0346611484738748"/>
    <x v="3"/>
  </r>
  <r>
    <d v="2024-08-12T00:00:00"/>
    <s v="Local Transport"/>
    <x v="0"/>
    <x v="3"/>
    <n v="4000"/>
    <n v="3866"/>
    <n v="1.0346611484738748"/>
    <x v="3"/>
  </r>
  <r>
    <d v="2024-08-12T00:00:00"/>
    <s v="Local Transport"/>
    <x v="0"/>
    <x v="3"/>
    <n v="4000"/>
    <n v="3866"/>
    <n v="1.0346611484738748"/>
    <x v="3"/>
  </r>
  <r>
    <d v="2024-08-12T00:00:00"/>
    <s v="Bought an office laptop bag"/>
    <x v="10"/>
    <x v="2"/>
    <n v="70000"/>
    <n v="3866"/>
    <n v="18.10657009829281"/>
    <x v="3"/>
  </r>
  <r>
    <d v="2024-08-13T00:00:00"/>
    <s v="Local Transport"/>
    <x v="0"/>
    <x v="0"/>
    <n v="8000"/>
    <n v="3866"/>
    <n v="2.0693222969477496"/>
    <x v="0"/>
  </r>
  <r>
    <d v="2024-08-13T00:00:00"/>
    <s v="Local Transport"/>
    <x v="0"/>
    <x v="0"/>
    <n v="8000"/>
    <n v="3866"/>
    <n v="2.0693222969477496"/>
    <x v="0"/>
  </r>
  <r>
    <d v="2024-08-13T00:00:00"/>
    <s v="Local Transport"/>
    <x v="0"/>
    <x v="3"/>
    <n v="10000"/>
    <n v="3866"/>
    <n v="2.586652871184687"/>
    <x v="3"/>
  </r>
  <r>
    <d v="2024-08-13T00:00:00"/>
    <s v="Local Transport"/>
    <x v="0"/>
    <x v="3"/>
    <n v="4000"/>
    <n v="3866"/>
    <n v="1.0346611484738748"/>
    <x v="3"/>
  </r>
  <r>
    <d v="2024-08-13T00:00:00"/>
    <s v="Local Transport"/>
    <x v="0"/>
    <x v="3"/>
    <n v="8000"/>
    <n v="3866"/>
    <n v="2.0693222969477496"/>
    <x v="3"/>
  </r>
  <r>
    <d v="2024-08-13T00:00:00"/>
    <s v="Airtime for Lydia"/>
    <x v="5"/>
    <x v="3"/>
    <n v="40000"/>
    <n v="3866"/>
    <n v="10.346611484738748"/>
    <x v="3"/>
  </r>
  <r>
    <d v="2024-08-13T00:00:00"/>
    <s v="Airtime for Grace"/>
    <x v="5"/>
    <x v="0"/>
    <n v="20000"/>
    <n v="3866"/>
    <n v="5.173305742369374"/>
    <x v="0"/>
  </r>
  <r>
    <d v="2024-08-13T00:00:00"/>
    <s v="Airtime for i07"/>
    <x v="5"/>
    <x v="1"/>
    <n v="25000"/>
    <n v="3866"/>
    <n v="6.466632177961718"/>
    <x v="4"/>
  </r>
  <r>
    <d v="2024-08-13T00:00:00"/>
    <s v="Airtime for i18"/>
    <x v="5"/>
    <x v="1"/>
    <n v="25000"/>
    <n v="3866"/>
    <n v="6.466632177961718"/>
    <x v="1"/>
  </r>
  <r>
    <d v="2024-08-13T00:00:00"/>
    <s v="Picked a smoothie from YMCA"/>
    <x v="8"/>
    <x v="3"/>
    <n v="15000"/>
    <n v="3866"/>
    <n v="3.8799793067770305"/>
    <x v="3"/>
  </r>
  <r>
    <d v="2024-08-13T00:00:00"/>
    <s v="Picked a smoothie from YMCA"/>
    <x v="8"/>
    <x v="3"/>
    <n v="6000"/>
    <n v="3866"/>
    <n v="1.5519917227108122"/>
    <x v="3"/>
  </r>
  <r>
    <d v="2024-08-13T00:00:00"/>
    <s v="Local Transport"/>
    <x v="0"/>
    <x v="1"/>
    <n v="13000"/>
    <n v="3866"/>
    <n v="3.3626487325400931"/>
    <x v="1"/>
  </r>
  <r>
    <d v="2024-08-13T00:00:00"/>
    <s v="Local Transport"/>
    <x v="0"/>
    <x v="1"/>
    <n v="4000"/>
    <n v="3866"/>
    <n v="1.0346611484738748"/>
    <x v="1"/>
  </r>
  <r>
    <d v="2024-08-13T00:00:00"/>
    <s v="Local Transport"/>
    <x v="0"/>
    <x v="1"/>
    <n v="15000"/>
    <n v="3866"/>
    <n v="3.8799793067770305"/>
    <x v="1"/>
  </r>
  <r>
    <d v="2024-08-13T00:00:00"/>
    <s v="Trust Building"/>
    <x v="1"/>
    <x v="1"/>
    <n v="7000"/>
    <n v="3866"/>
    <n v="1.8106570098292809"/>
    <x v="1"/>
  </r>
  <r>
    <d v="2024-08-13T00:00:00"/>
    <s v="Trust Building"/>
    <x v="1"/>
    <x v="1"/>
    <n v="13000"/>
    <n v="3866"/>
    <n v="3.3626487325400931"/>
    <x v="1"/>
  </r>
  <r>
    <d v="2024-08-14T00:00:00"/>
    <s v="Legal services from Counsel   Blair"/>
    <x v="11"/>
    <x v="0"/>
    <n v="750000"/>
    <n v="3866"/>
    <n v="193.99896533885152"/>
    <x v="3"/>
  </r>
  <r>
    <d v="2024-08-14T00:00:00"/>
    <s v="Local Transport"/>
    <x v="0"/>
    <x v="0"/>
    <n v="10000"/>
    <n v="3866"/>
    <n v="2.586652871184687"/>
    <x v="0"/>
  </r>
  <r>
    <d v="2024-08-14T00:00:00"/>
    <s v="Local Transport"/>
    <x v="0"/>
    <x v="0"/>
    <n v="10000"/>
    <n v="3866"/>
    <n v="2.586652871184687"/>
    <x v="0"/>
  </r>
  <r>
    <d v="2024-08-14T00:00:00"/>
    <s v="Local Transport"/>
    <x v="0"/>
    <x v="1"/>
    <n v="10000"/>
    <n v="3866"/>
    <n v="2.586652871184687"/>
    <x v="1"/>
  </r>
  <r>
    <d v="2024-08-14T00:00:00"/>
    <s v="Local Transport"/>
    <x v="0"/>
    <x v="1"/>
    <n v="15000"/>
    <n v="3866"/>
    <n v="3.8799793067770305"/>
    <x v="1"/>
  </r>
  <r>
    <d v="2024-08-14T00:00:00"/>
    <s v="Local Transport"/>
    <x v="0"/>
    <x v="1"/>
    <n v="20000"/>
    <n v="3866"/>
    <n v="5.173305742369374"/>
    <x v="1"/>
  </r>
  <r>
    <d v="2024-08-14T00:00:00"/>
    <s v="Trust Building"/>
    <x v="1"/>
    <x v="1"/>
    <n v="10000"/>
    <n v="3866"/>
    <n v="2.586652871184687"/>
    <x v="1"/>
  </r>
  <r>
    <d v="2024-08-14T00:00:00"/>
    <s v="Trust Building"/>
    <x v="1"/>
    <x v="1"/>
    <n v="10000"/>
    <n v="3866"/>
    <n v="2.586652871184687"/>
    <x v="1"/>
  </r>
  <r>
    <d v="2024-08-14T00:00:00"/>
    <s v="Local Transport"/>
    <x v="0"/>
    <x v="1"/>
    <n v="15000"/>
    <n v="3866"/>
    <n v="3.8799793067770305"/>
    <x v="4"/>
  </r>
  <r>
    <d v="2024-08-14T00:00:00"/>
    <s v="Trust Building"/>
    <x v="1"/>
    <x v="1"/>
    <n v="10000"/>
    <n v="3866"/>
    <n v="2.586652871184687"/>
    <x v="4"/>
  </r>
  <r>
    <d v="2024-08-14T00:00:00"/>
    <s v="Trust Building"/>
    <x v="1"/>
    <x v="1"/>
    <n v="10000"/>
    <n v="3866"/>
    <n v="2.586652871184687"/>
    <x v="4"/>
  </r>
  <r>
    <d v="2024-08-15T00:00:00"/>
    <s v="Local Transport"/>
    <x v="0"/>
    <x v="1"/>
    <n v="10000"/>
    <n v="3866"/>
    <n v="2.586652871184687"/>
    <x v="1"/>
  </r>
  <r>
    <d v="2024-08-15T00:00:00"/>
    <s v="Local Transport"/>
    <x v="0"/>
    <x v="1"/>
    <n v="10000"/>
    <n v="3866"/>
    <n v="2.586652871184687"/>
    <x v="1"/>
  </r>
  <r>
    <d v="2024-08-15T00:00:00"/>
    <s v="Local Transport"/>
    <x v="0"/>
    <x v="1"/>
    <n v="18000"/>
    <n v="3866"/>
    <n v="4.6559751681324366"/>
    <x v="1"/>
  </r>
  <r>
    <d v="2024-08-15T00:00:00"/>
    <s v="Trust Building"/>
    <x v="1"/>
    <x v="1"/>
    <n v="20000"/>
    <n v="3866"/>
    <n v="5.173305742369374"/>
    <x v="1"/>
  </r>
  <r>
    <d v="2024-08-15T00:00:00"/>
    <s v="Local Transport"/>
    <x v="0"/>
    <x v="1"/>
    <n v="25000"/>
    <n v="3866"/>
    <n v="6.466632177961718"/>
    <x v="4"/>
  </r>
  <r>
    <d v="2024-08-15T00:00:00"/>
    <s v="Local Transport"/>
    <x v="0"/>
    <x v="1"/>
    <n v="15000"/>
    <n v="3866"/>
    <n v="3.8799793067770305"/>
    <x v="4"/>
  </r>
  <r>
    <d v="2024-08-15T00:00:00"/>
    <s v="Local Transport"/>
    <x v="0"/>
    <x v="1"/>
    <n v="15000"/>
    <n v="3866"/>
    <n v="3.8799793067770305"/>
    <x v="4"/>
  </r>
  <r>
    <d v="2024-08-15T00:00:00"/>
    <s v="Local Transport"/>
    <x v="0"/>
    <x v="1"/>
    <n v="20000"/>
    <n v="3866"/>
    <n v="5.173305742369374"/>
    <x v="4"/>
  </r>
  <r>
    <d v="2024-08-15T00:00:00"/>
    <s v="Local Transport"/>
    <x v="0"/>
    <x v="1"/>
    <n v="12000"/>
    <n v="3866"/>
    <n v="3.1039834454216244"/>
    <x v="4"/>
  </r>
  <r>
    <d v="2024-08-15T00:00:00"/>
    <s v="Trust Building"/>
    <x v="1"/>
    <x v="1"/>
    <n v="11000"/>
    <n v="3866"/>
    <n v="2.8453181583031557"/>
    <x v="4"/>
  </r>
  <r>
    <d v="2024-08-15T00:00:00"/>
    <s v="Trust Building"/>
    <x v="1"/>
    <x v="1"/>
    <n v="10000"/>
    <n v="3866"/>
    <n v="2.586652871184687"/>
    <x v="4"/>
  </r>
  <r>
    <d v="2024-08-15T00:00:00"/>
    <s v="Local Transport"/>
    <x v="0"/>
    <x v="3"/>
    <n v="5000"/>
    <n v="3866"/>
    <n v="1.2933264355923435"/>
    <x v="3"/>
  </r>
  <r>
    <d v="2024-08-15T00:00:00"/>
    <s v="Local Transport"/>
    <x v="0"/>
    <x v="3"/>
    <n v="15000"/>
    <n v="3866"/>
    <n v="3.8799793067770305"/>
    <x v="3"/>
  </r>
  <r>
    <d v="2024-08-15T00:00:00"/>
    <s v="Local Transport-Junior"/>
    <x v="0"/>
    <x v="3"/>
    <n v="20000"/>
    <n v="3866"/>
    <n v="5.173305742369374"/>
    <x v="3"/>
  </r>
  <r>
    <d v="2024-08-15T00:00:00"/>
    <s v="Local Transport"/>
    <x v="0"/>
    <x v="3"/>
    <n v="20000"/>
    <n v="3866"/>
    <n v="5.173305742369374"/>
    <x v="3"/>
  </r>
  <r>
    <d v="2024-08-15T00:00:00"/>
    <s v="Local Transport-Junior"/>
    <x v="0"/>
    <x v="3"/>
    <n v="15000"/>
    <n v="3866"/>
    <n v="3.8799793067770305"/>
    <x v="3"/>
  </r>
  <r>
    <d v="2024-08-15T00:00:00"/>
    <s v="Local Transport-Junior"/>
    <x v="0"/>
    <x v="3"/>
    <n v="5000"/>
    <n v="3866"/>
    <n v="1.2933264355923435"/>
    <x v="3"/>
  </r>
  <r>
    <d v="2024-08-15T00:00:00"/>
    <s v="Airtime for i18"/>
    <x v="5"/>
    <x v="1"/>
    <n v="15000"/>
    <n v="3866"/>
    <n v="3.8799793067770305"/>
    <x v="1"/>
  </r>
  <r>
    <d v="2024-08-15T00:00:00"/>
    <s v="Airtime for i07"/>
    <x v="5"/>
    <x v="1"/>
    <n v="20000"/>
    <n v="3866"/>
    <n v="5.173305742369374"/>
    <x v="4"/>
  </r>
  <r>
    <d v="2024-08-15T00:00:00"/>
    <s v="Airtime for Lydia"/>
    <x v="5"/>
    <x v="3"/>
    <n v="15000"/>
    <n v="3866"/>
    <n v="3.8799793067770305"/>
    <x v="3"/>
  </r>
  <r>
    <d v="2024-08-16T00:00:00"/>
    <s v="Repairs to i18's phone"/>
    <x v="2"/>
    <x v="1"/>
    <n v="300000"/>
    <n v="3866"/>
    <n v="77.599586135540605"/>
    <x v="1"/>
  </r>
  <r>
    <d v="2024-08-16T00:00:00"/>
    <s v="Local Transport"/>
    <x v="0"/>
    <x v="1"/>
    <n v="9000"/>
    <n v="3866"/>
    <n v="2.3279875840662183"/>
    <x v="1"/>
  </r>
  <r>
    <d v="2024-08-16T00:00:00"/>
    <s v="Local Transport"/>
    <x v="0"/>
    <x v="1"/>
    <n v="4000"/>
    <n v="3866"/>
    <n v="1.0346611484738748"/>
    <x v="1"/>
  </r>
  <r>
    <d v="2024-08-16T00:00:00"/>
    <s v="Local Transport"/>
    <x v="0"/>
    <x v="1"/>
    <n v="15000"/>
    <n v="3866"/>
    <n v="3.8799793067770305"/>
    <x v="1"/>
  </r>
  <r>
    <d v="2024-08-16T00:00:00"/>
    <s v="Trust Building"/>
    <x v="1"/>
    <x v="1"/>
    <n v="10000"/>
    <n v="3866"/>
    <n v="2.586652871184687"/>
    <x v="1"/>
  </r>
  <r>
    <d v="2024-08-16T00:00:00"/>
    <s v="Local Transport"/>
    <x v="0"/>
    <x v="0"/>
    <n v="3000"/>
    <n v="3866"/>
    <n v="0.7759958613554061"/>
    <x v="0"/>
  </r>
  <r>
    <d v="2024-08-16T00:00:00"/>
    <s v="Local Transport"/>
    <x v="0"/>
    <x v="0"/>
    <n v="3000"/>
    <n v="3866"/>
    <n v="0.7759958613554061"/>
    <x v="0"/>
  </r>
  <r>
    <d v="2024-08-16T00:00:00"/>
    <s v="Local Transport"/>
    <x v="0"/>
    <x v="3"/>
    <n v="20000"/>
    <n v="3866"/>
    <n v="5.173305742369374"/>
    <x v="3"/>
  </r>
  <r>
    <d v="2024-08-16T00:00:00"/>
    <s v="Local Transport"/>
    <x v="0"/>
    <x v="3"/>
    <n v="10000"/>
    <n v="3866"/>
    <n v="2.586652871184687"/>
    <x v="3"/>
  </r>
  <r>
    <d v="2024-08-16T00:00:00"/>
    <s v="Local Transport"/>
    <x v="0"/>
    <x v="3"/>
    <n v="10000"/>
    <n v="3866"/>
    <n v="2.586652871184687"/>
    <x v="3"/>
  </r>
  <r>
    <d v="2024-08-16T00:00:00"/>
    <s v="Local Transport"/>
    <x v="0"/>
    <x v="3"/>
    <n v="10000"/>
    <n v="3866"/>
    <n v="2.586652871184687"/>
    <x v="3"/>
  </r>
  <r>
    <d v="2024-08-16T00:00:00"/>
    <s v="Local Transport"/>
    <x v="0"/>
    <x v="3"/>
    <n v="10000"/>
    <n v="3866"/>
    <n v="2.586652871184687"/>
    <x v="3"/>
  </r>
  <r>
    <d v="2024-08-16T00:00:00"/>
    <s v="Local Transport"/>
    <x v="0"/>
    <x v="3"/>
    <n v="10000"/>
    <n v="3866"/>
    <n v="2.586652871184687"/>
    <x v="3"/>
  </r>
  <r>
    <d v="2024-08-16T00:00:00"/>
    <s v="Local Transport"/>
    <x v="0"/>
    <x v="3"/>
    <n v="10000"/>
    <n v="3866"/>
    <n v="2.586652871184687"/>
    <x v="3"/>
  </r>
  <r>
    <d v="2024-08-16T00:00:00"/>
    <s v="Local Transport"/>
    <x v="0"/>
    <x v="3"/>
    <n v="10000"/>
    <n v="3866"/>
    <n v="2.586652871184687"/>
    <x v="3"/>
  </r>
  <r>
    <d v="2024-08-16T00:00:00"/>
    <s v="Local Transport"/>
    <x v="0"/>
    <x v="3"/>
    <n v="4000"/>
    <n v="3866"/>
    <n v="1.0346611484738748"/>
    <x v="3"/>
  </r>
  <r>
    <d v="2024-08-16T00:00:00"/>
    <s v="Local Transport"/>
    <x v="0"/>
    <x v="1"/>
    <n v="8000"/>
    <n v="3866"/>
    <n v="2.0693222969477496"/>
    <x v="4"/>
  </r>
  <r>
    <d v="2024-08-16T00:00:00"/>
    <s v="Local Transport"/>
    <x v="0"/>
    <x v="1"/>
    <n v="8000"/>
    <n v="3866"/>
    <n v="2.0693222969477496"/>
    <x v="4"/>
  </r>
  <r>
    <d v="2024-08-16T00:00:00"/>
    <s v="Local Transport"/>
    <x v="0"/>
    <x v="1"/>
    <n v="7000"/>
    <n v="3866"/>
    <n v="1.8106570098292809"/>
    <x v="4"/>
  </r>
  <r>
    <d v="2024-08-16T00:00:00"/>
    <s v="Local Transport"/>
    <x v="0"/>
    <x v="1"/>
    <n v="10000"/>
    <n v="3866"/>
    <n v="2.586652871184687"/>
    <x v="4"/>
  </r>
  <r>
    <d v="2024-08-16T00:00:00"/>
    <s v="Local Transport"/>
    <x v="0"/>
    <x v="1"/>
    <n v="3000"/>
    <n v="3866"/>
    <n v="0.7759958613554061"/>
    <x v="4"/>
  </r>
  <r>
    <d v="2024-08-16T00:00:00"/>
    <s v="Trust Building"/>
    <x v="1"/>
    <x v="1"/>
    <n v="5000"/>
    <n v="3866"/>
    <n v="1.2933264355923435"/>
    <x v="4"/>
  </r>
  <r>
    <d v="2024-08-16T00:00:00"/>
    <s v="Trust Building"/>
    <x v="1"/>
    <x v="1"/>
    <n v="5000"/>
    <n v="3866"/>
    <n v="1.2933264355923435"/>
    <x v="4"/>
  </r>
  <r>
    <d v="2024-08-16T00:00:00"/>
    <s v="1 pick n peel"/>
    <x v="2"/>
    <x v="4"/>
    <n v="10000"/>
    <n v="3866"/>
    <n v="2.586652871184687"/>
    <x v="3"/>
  </r>
  <r>
    <d v="2024-08-16T00:00:00"/>
    <s v="1 pick n peel"/>
    <x v="2"/>
    <x v="4"/>
    <n v="11000"/>
    <n v="3866"/>
    <n v="2.8453181583031557"/>
    <x v="3"/>
  </r>
  <r>
    <d v="2024-08-16T00:00:00"/>
    <s v="2 ltr sprite soda"/>
    <x v="2"/>
    <x v="4"/>
    <n v="5000"/>
    <n v="3866"/>
    <n v="1.2933264355923435"/>
    <x v="3"/>
  </r>
  <r>
    <d v="2024-08-16T00:00:00"/>
    <s v="1 pizza"/>
    <x v="2"/>
    <x v="4"/>
    <n v="35000"/>
    <n v="3866"/>
    <n v="9.053285049146405"/>
    <x v="3"/>
  </r>
  <r>
    <d v="2024-08-16T00:00:00"/>
    <s v="Local Transport"/>
    <x v="0"/>
    <x v="3"/>
    <n v="5000"/>
    <n v="3866"/>
    <n v="1.2933264355923435"/>
    <x v="3"/>
  </r>
  <r>
    <d v="2024-08-16T00:00:00"/>
    <s v="Baron for family meal"/>
    <x v="2"/>
    <x v="4"/>
    <n v="39900"/>
    <n v="3866"/>
    <n v="10.320744956026902"/>
    <x v="3"/>
  </r>
  <r>
    <d v="2024-08-16T00:00:00"/>
    <s v="Splash Appleil"/>
    <x v="2"/>
    <x v="4"/>
    <n v="9000"/>
    <n v="3866"/>
    <n v="2.3279875840662183"/>
    <x v="3"/>
  </r>
  <r>
    <d v="2024-08-16T00:00:00"/>
    <s v="Carefour bag"/>
    <x v="2"/>
    <x v="4"/>
    <n v="400"/>
    <n v="3866"/>
    <n v="0.10346611484738748"/>
    <x v="3"/>
  </r>
  <r>
    <d v="2024-08-16T00:00:00"/>
    <s v="1 tray local food"/>
    <x v="2"/>
    <x v="4"/>
    <n v="80000"/>
    <n v="3866"/>
    <n v="20.693222969477496"/>
    <x v="3"/>
  </r>
  <r>
    <d v="2024-08-16T00:00:00"/>
    <s v="1 tray local food"/>
    <x v="2"/>
    <x v="4"/>
    <n v="75000"/>
    <n v="3866"/>
    <n v="19.399896533885151"/>
    <x v="3"/>
  </r>
  <r>
    <d v="2024-08-16T00:00:00"/>
    <s v="Pork"/>
    <x v="2"/>
    <x v="4"/>
    <n v="80000"/>
    <n v="3866"/>
    <n v="20.693222969477496"/>
    <x v="3"/>
  </r>
  <r>
    <d v="2024-08-16T00:00:00"/>
    <s v="Local Transport"/>
    <x v="0"/>
    <x v="3"/>
    <n v="7000"/>
    <n v="3866"/>
    <n v="1.8106570098292809"/>
    <x v="3"/>
  </r>
  <r>
    <d v="2024-08-16T00:00:00"/>
    <s v="1 pizza"/>
    <x v="2"/>
    <x v="4"/>
    <n v="40000"/>
    <n v="3866"/>
    <n v="10.346611484738748"/>
    <x v="3"/>
  </r>
  <r>
    <d v="2024-08-16T00:00:00"/>
    <s v="Fuel to transport police officers to wabulege"/>
    <x v="0"/>
    <x v="3"/>
    <n v="100000"/>
    <n v="3866"/>
    <n v="25.866528711846872"/>
    <x v="3"/>
  </r>
  <r>
    <d v="2024-08-19T00:00:00"/>
    <s v="Local Transport"/>
    <x v="0"/>
    <x v="0"/>
    <n v="8000"/>
    <n v="3866"/>
    <n v="2.0693222969477496"/>
    <x v="0"/>
  </r>
  <r>
    <d v="2024-08-19T00:00:00"/>
    <s v="Local Transport"/>
    <x v="0"/>
    <x v="0"/>
    <n v="9000"/>
    <n v="3866"/>
    <n v="2.3279875840662183"/>
    <x v="0"/>
  </r>
  <r>
    <d v="2024-08-19T00:00:00"/>
    <s v="Local Transport"/>
    <x v="0"/>
    <x v="0"/>
    <n v="9000"/>
    <n v="3866"/>
    <n v="2.3279875840662183"/>
    <x v="6"/>
  </r>
  <r>
    <d v="2024-08-19T00:00:00"/>
    <s v="Local Transport"/>
    <x v="0"/>
    <x v="0"/>
    <n v="8000"/>
    <n v="3866"/>
    <n v="2.0693222969477496"/>
    <x v="6"/>
  </r>
  <r>
    <d v="2024-08-19T00:00:00"/>
    <s v="Local Transport"/>
    <x v="0"/>
    <x v="3"/>
    <n v="4000"/>
    <n v="3866"/>
    <n v="1.0346611484738748"/>
    <x v="3"/>
  </r>
  <r>
    <d v="2024-08-19T00:00:00"/>
    <s v="Local Transport"/>
    <x v="0"/>
    <x v="3"/>
    <n v="4000"/>
    <n v="3866"/>
    <n v="1.0346611484738748"/>
    <x v="3"/>
  </r>
  <r>
    <d v="2024-08-19T00:00:00"/>
    <s v="Local Transport"/>
    <x v="0"/>
    <x v="1"/>
    <n v="18000"/>
    <n v="3866"/>
    <n v="4.6559751681324366"/>
    <x v="1"/>
  </r>
  <r>
    <d v="2024-08-19T00:00:00"/>
    <s v="Local Transport"/>
    <x v="0"/>
    <x v="1"/>
    <n v="20000"/>
    <n v="3866"/>
    <n v="5.173305742369374"/>
    <x v="1"/>
  </r>
  <r>
    <d v="2024-08-19T00:00:00"/>
    <s v="Local Transport"/>
    <x v="0"/>
    <x v="1"/>
    <n v="6000"/>
    <n v="3866"/>
    <n v="1.5519917227108122"/>
    <x v="1"/>
  </r>
  <r>
    <d v="2024-08-19T00:00:00"/>
    <s v="Trust Building"/>
    <x v="1"/>
    <x v="1"/>
    <n v="10000"/>
    <n v="3866"/>
    <n v="2.586652871184687"/>
    <x v="1"/>
  </r>
  <r>
    <d v="2024-08-19T00:00:00"/>
    <s v="Trust Building"/>
    <x v="1"/>
    <x v="1"/>
    <n v="10000"/>
    <n v="3866"/>
    <n v="2.586652871184687"/>
    <x v="1"/>
  </r>
  <r>
    <d v="2024-08-19T00:00:00"/>
    <s v="Local Transport"/>
    <x v="0"/>
    <x v="1"/>
    <n v="37000"/>
    <n v="3866"/>
    <n v="9.5706156233833415"/>
    <x v="4"/>
  </r>
  <r>
    <d v="2024-08-19T00:00:00"/>
    <s v="Local Transport"/>
    <x v="0"/>
    <x v="1"/>
    <n v="4000"/>
    <n v="3866"/>
    <n v="1.0346611484738748"/>
    <x v="4"/>
  </r>
  <r>
    <d v="2024-08-19T00:00:00"/>
    <s v="Local Transport"/>
    <x v="0"/>
    <x v="1"/>
    <n v="40000"/>
    <n v="3866"/>
    <n v="10.346611484738748"/>
    <x v="4"/>
  </r>
  <r>
    <d v="2024-08-19T00:00:00"/>
    <s v="Local Transport"/>
    <x v="0"/>
    <x v="1"/>
    <n v="8000"/>
    <n v="3866"/>
    <n v="2.0693222969477496"/>
    <x v="4"/>
  </r>
  <r>
    <d v="2024-08-19T00:00:00"/>
    <s v="Trust Building"/>
    <x v="1"/>
    <x v="1"/>
    <n v="5000"/>
    <n v="3866"/>
    <n v="1.2933264355923435"/>
    <x v="4"/>
  </r>
  <r>
    <d v="2024-08-19T00:00:00"/>
    <s v="Trust Building"/>
    <x v="1"/>
    <x v="1"/>
    <n v="3000"/>
    <n v="3866"/>
    <n v="0.7759958613554061"/>
    <x v="4"/>
  </r>
  <r>
    <d v="2024-08-19T00:00:00"/>
    <s v="Trust Building"/>
    <x v="1"/>
    <x v="1"/>
    <n v="2000"/>
    <n v="3866"/>
    <n v="0.5173305742369374"/>
    <x v="4"/>
  </r>
  <r>
    <d v="2024-08-19T00:00:00"/>
    <s v="MM sending charges"/>
    <x v="12"/>
    <x v="1"/>
    <n v="1000"/>
    <n v="3866"/>
    <n v="0.2586652871184687"/>
    <x v="4"/>
  </r>
  <r>
    <d v="2024-08-19T00:00:00"/>
    <s v="Mm withdraw charge"/>
    <x v="12"/>
    <x v="1"/>
    <n v="5000"/>
    <n v="3866"/>
    <n v="1.2933264355923435"/>
    <x v="4"/>
  </r>
  <r>
    <d v="2024-08-19T00:00:00"/>
    <s v="Local Transport"/>
    <x v="0"/>
    <x v="0"/>
    <n v="15000"/>
    <n v="3866"/>
    <n v="3.8799793067770305"/>
    <x v="6"/>
  </r>
  <r>
    <d v="2024-08-19T00:00:00"/>
    <s v="Local Transport"/>
    <x v="0"/>
    <x v="0"/>
    <n v="15000"/>
    <n v="3866"/>
    <n v="3.8799793067770305"/>
    <x v="6"/>
  </r>
  <r>
    <d v="2024-08-19T00:00:00"/>
    <s v="Printing  of  100 trust building photos"/>
    <x v="13"/>
    <x v="1"/>
    <n v="150000"/>
    <n v="3866"/>
    <n v="38.799793067770302"/>
    <x v="3"/>
  </r>
  <r>
    <d v="2024-08-20T00:00:00"/>
    <s v="Local Transport"/>
    <x v="0"/>
    <x v="1"/>
    <n v="30000"/>
    <n v="3866"/>
    <n v="7.759958613554061"/>
    <x v="4"/>
  </r>
  <r>
    <d v="2024-08-20T00:00:00"/>
    <s v="Local Transport"/>
    <x v="0"/>
    <x v="1"/>
    <n v="12000"/>
    <n v="3866"/>
    <n v="3.1039834454216244"/>
    <x v="4"/>
  </r>
  <r>
    <d v="2024-08-20T00:00:00"/>
    <s v="Local Transport"/>
    <x v="0"/>
    <x v="1"/>
    <n v="12000"/>
    <n v="3866"/>
    <n v="3.1039834454216244"/>
    <x v="4"/>
  </r>
  <r>
    <d v="2024-08-20T00:00:00"/>
    <s v="Local Transport"/>
    <x v="0"/>
    <x v="1"/>
    <n v="30000"/>
    <n v="3866"/>
    <n v="7.759958613554061"/>
    <x v="4"/>
  </r>
  <r>
    <d v="2024-08-20T00:00:00"/>
    <s v="Local Transport"/>
    <x v="0"/>
    <x v="1"/>
    <n v="6000"/>
    <n v="3866"/>
    <n v="1.5519917227108122"/>
    <x v="4"/>
  </r>
  <r>
    <d v="2024-08-20T00:00:00"/>
    <s v="Trust Building"/>
    <x v="1"/>
    <x v="1"/>
    <n v="10000"/>
    <n v="3866"/>
    <n v="2.586652871184687"/>
    <x v="4"/>
  </r>
  <r>
    <d v="2024-08-20T00:00:00"/>
    <s v="Trust Building"/>
    <x v="1"/>
    <x v="1"/>
    <n v="10000"/>
    <n v="3866"/>
    <n v="2.586652871184687"/>
    <x v="4"/>
  </r>
  <r>
    <d v="2024-08-20T00:00:00"/>
    <s v="Airtime for Lydia"/>
    <x v="5"/>
    <x v="3"/>
    <n v="40000"/>
    <n v="3866"/>
    <n v="10.346611484738748"/>
    <x v="3"/>
  </r>
  <r>
    <d v="2024-08-20T00:00:00"/>
    <s v="Airtime for Grace"/>
    <x v="5"/>
    <x v="0"/>
    <n v="25000"/>
    <n v="3866"/>
    <n v="6.466632177961718"/>
    <x v="0"/>
  </r>
  <r>
    <d v="2024-08-20T00:00:00"/>
    <s v="Aairtime for Ashiraf"/>
    <x v="5"/>
    <x v="0"/>
    <n v="25000"/>
    <n v="3866"/>
    <n v="6.466632177961718"/>
    <x v="6"/>
  </r>
  <r>
    <d v="2024-08-20T00:00:00"/>
    <s v="Airtime for i18"/>
    <x v="5"/>
    <x v="1"/>
    <n v="25000"/>
    <n v="3866"/>
    <n v="6.466632177961718"/>
    <x v="1"/>
  </r>
  <r>
    <d v="2024-08-20T00:00:00"/>
    <s v="Airtime for i07"/>
    <x v="5"/>
    <x v="1"/>
    <n v="25000"/>
    <n v="3866"/>
    <n v="6.466632177961718"/>
    <x v="4"/>
  </r>
  <r>
    <d v="2024-08-20T00:00:00"/>
    <s v="Local Transport"/>
    <x v="0"/>
    <x v="0"/>
    <n v="8000"/>
    <n v="3866"/>
    <n v="2.0693222969477496"/>
    <x v="0"/>
  </r>
  <r>
    <d v="2024-08-20T00:00:00"/>
    <s v="Jail Visit"/>
    <x v="14"/>
    <x v="0"/>
    <n v="8000"/>
    <n v="3866"/>
    <n v="2.0693222969477496"/>
    <x v="0"/>
  </r>
  <r>
    <d v="2024-08-20T00:00:00"/>
    <s v="Jail Visit"/>
    <x v="14"/>
    <x v="0"/>
    <n v="10000"/>
    <n v="3866"/>
    <n v="2.586652871184687"/>
    <x v="0"/>
  </r>
  <r>
    <d v="2024-08-20T00:00:00"/>
    <s v="Jail Visit"/>
    <x v="14"/>
    <x v="0"/>
    <n v="15000"/>
    <n v="3866"/>
    <n v="3.8799793067770305"/>
    <x v="0"/>
  </r>
  <r>
    <d v="2024-08-20T00:00:00"/>
    <s v="Jail Visit"/>
    <x v="14"/>
    <x v="0"/>
    <n v="7000"/>
    <n v="3866"/>
    <n v="1.8106570098292809"/>
    <x v="0"/>
  </r>
  <r>
    <d v="2024-08-20T00:00:00"/>
    <s v="Jail Visit"/>
    <x v="14"/>
    <x v="0"/>
    <n v="5000"/>
    <n v="3866"/>
    <n v="1.2933264355923435"/>
    <x v="0"/>
  </r>
  <r>
    <d v="2024-08-20T00:00:00"/>
    <s v="Local Transport to Kireka (Junior)"/>
    <x v="0"/>
    <x v="3"/>
    <n v="10000"/>
    <n v="3866"/>
    <n v="2.586652871184687"/>
    <x v="3"/>
  </r>
  <r>
    <d v="2024-08-20T00:00:00"/>
    <s v="Local Transport to Mukono (Junior)"/>
    <x v="0"/>
    <x v="3"/>
    <n v="10000"/>
    <n v="3866"/>
    <n v="2.586652871184687"/>
    <x v="3"/>
  </r>
  <r>
    <d v="2024-08-20T00:00:00"/>
    <s v="Local Transport to Mukono (Kapi)"/>
    <x v="0"/>
    <x v="3"/>
    <n v="10000"/>
    <n v="3866"/>
    <n v="2.586652871184687"/>
    <x v="3"/>
  </r>
  <r>
    <d v="2024-08-20T00:00:00"/>
    <s v="Local Transport(Transport from Mukono- Junior)"/>
    <x v="0"/>
    <x v="3"/>
    <n v="10000"/>
    <n v="3866"/>
    <n v="2.586652871184687"/>
    <x v="3"/>
  </r>
  <r>
    <d v="2024-08-20T00:00:00"/>
    <s v="Local Transport(Transport from Mukono- Kapi)"/>
    <x v="0"/>
    <x v="3"/>
    <n v="10000"/>
    <n v="3866"/>
    <n v="2.586652871184687"/>
    <x v="3"/>
  </r>
  <r>
    <d v="2024-08-20T00:00:00"/>
    <s v="Local Transport (Transport to Namugongo-Junior)"/>
    <x v="0"/>
    <x v="3"/>
    <n v="10000"/>
    <n v="3866"/>
    <n v="2.586652871184687"/>
    <x v="3"/>
  </r>
  <r>
    <d v="2024-08-20T00:00:00"/>
    <s v="Local Transport"/>
    <x v="0"/>
    <x v="1"/>
    <n v="39000"/>
    <n v="3866"/>
    <n v="10.08794619762028"/>
    <x v="1"/>
  </r>
  <r>
    <d v="2024-08-20T00:00:00"/>
    <s v="Local Transport"/>
    <x v="0"/>
    <x v="1"/>
    <n v="8000"/>
    <n v="3866"/>
    <n v="2.0693222969477496"/>
    <x v="1"/>
  </r>
  <r>
    <d v="2024-08-20T00:00:00"/>
    <s v="Trust Building"/>
    <x v="1"/>
    <x v="1"/>
    <n v="20000"/>
    <n v="3866"/>
    <n v="5.173305742369374"/>
    <x v="1"/>
  </r>
  <r>
    <d v="2024-08-20T00:00:00"/>
    <s v="soda during interviews"/>
    <x v="8"/>
    <x v="3"/>
    <n v="3000"/>
    <n v="3866"/>
    <n v="0.7759958613554061"/>
    <x v="3"/>
  </r>
  <r>
    <d v="2024-08-20T00:00:00"/>
    <s v="lunch during interviews"/>
    <x v="8"/>
    <x v="3"/>
    <n v="25000"/>
    <n v="3866"/>
    <n v="6.466632177961718"/>
    <x v="3"/>
  </r>
  <r>
    <d v="2024-08-20T00:00:00"/>
    <s v="Local Transport"/>
    <x v="0"/>
    <x v="0"/>
    <n v="9000"/>
    <n v="3866"/>
    <n v="2.3279875840662183"/>
    <x v="6"/>
  </r>
  <r>
    <d v="2024-08-20T00:00:00"/>
    <s v="Local Transport"/>
    <x v="0"/>
    <x v="0"/>
    <n v="10000"/>
    <n v="3866"/>
    <n v="2.586652871184687"/>
    <x v="6"/>
  </r>
  <r>
    <d v="2024-08-20T00:00:00"/>
    <s v="Local Transport"/>
    <x v="0"/>
    <x v="0"/>
    <n v="15000"/>
    <n v="3866"/>
    <n v="3.8799793067770305"/>
    <x v="6"/>
  </r>
  <r>
    <d v="2024-08-20T00:00:00"/>
    <s v="Local Transport"/>
    <x v="0"/>
    <x v="0"/>
    <n v="15000"/>
    <n v="3866"/>
    <n v="3.8799793067770305"/>
    <x v="6"/>
  </r>
  <r>
    <d v="2024-08-21T00:00:00"/>
    <s v="Local Transport"/>
    <x v="0"/>
    <x v="1"/>
    <n v="9000"/>
    <n v="3866"/>
    <n v="2.3279875840662183"/>
    <x v="4"/>
  </r>
  <r>
    <d v="2024-08-21T00:00:00"/>
    <s v="Intercity transport (kampala-hoima)"/>
    <x v="0"/>
    <x v="1"/>
    <n v="20000"/>
    <n v="3866"/>
    <n v="5.173305742369374"/>
    <x v="4"/>
  </r>
  <r>
    <d v="2024-08-21T00:00:00"/>
    <s v="Breakfast for i07"/>
    <x v="8"/>
    <x v="1"/>
    <n v="13000"/>
    <n v="3866"/>
    <n v="3.3626487325400931"/>
    <x v="4"/>
  </r>
  <r>
    <d v="2024-08-21T00:00:00"/>
    <s v="Local Transport"/>
    <x v="0"/>
    <x v="1"/>
    <n v="6000"/>
    <n v="3866"/>
    <n v="1.5519917227108122"/>
    <x v="4"/>
  </r>
  <r>
    <d v="2024-08-21T00:00:00"/>
    <s v="Local Transport"/>
    <x v="0"/>
    <x v="1"/>
    <n v="6000"/>
    <n v="3866"/>
    <n v="1.5519917227108122"/>
    <x v="4"/>
  </r>
  <r>
    <d v="2024-08-21T00:00:00"/>
    <s v="Local Transport"/>
    <x v="0"/>
    <x v="1"/>
    <n v="6000"/>
    <n v="3866"/>
    <n v="1.5519917227108122"/>
    <x v="4"/>
  </r>
  <r>
    <d v="2024-08-21T00:00:00"/>
    <s v="Local Transport"/>
    <x v="0"/>
    <x v="1"/>
    <n v="5000"/>
    <n v="3866"/>
    <n v="1.2933264355923435"/>
    <x v="4"/>
  </r>
  <r>
    <d v="2024-08-21T00:00:00"/>
    <s v="Local Transport"/>
    <x v="0"/>
    <x v="1"/>
    <n v="5000"/>
    <n v="3866"/>
    <n v="1.2933264355923435"/>
    <x v="4"/>
  </r>
  <r>
    <d v="2024-08-21T00:00:00"/>
    <s v="Water for i07"/>
    <x v="8"/>
    <x v="1"/>
    <n v="1500"/>
    <n v="3866"/>
    <n v="0.38799793067770305"/>
    <x v="4"/>
  </r>
  <r>
    <d v="2024-08-21T00:00:00"/>
    <s v="1 chicken for i07"/>
    <x v="8"/>
    <x v="1"/>
    <n v="10000"/>
    <n v="3866"/>
    <n v="2.586652871184687"/>
    <x v="4"/>
  </r>
  <r>
    <d v="2024-08-21T00:00:00"/>
    <s v="salads for i07"/>
    <x v="8"/>
    <x v="1"/>
    <n v="9000"/>
    <n v="3866"/>
    <n v="2.3279875840662183"/>
    <x v="4"/>
  </r>
  <r>
    <d v="2024-08-21T00:00:00"/>
    <s v="vegtables for i07"/>
    <x v="8"/>
    <x v="1"/>
    <n v="9000"/>
    <n v="3866"/>
    <n v="2.3279875840662183"/>
    <x v="4"/>
  </r>
  <r>
    <d v="2024-08-21T00:00:00"/>
    <s v="food for  Fred"/>
    <x v="8"/>
    <x v="1"/>
    <n v="8500"/>
    <n v="3866"/>
    <n v="2.1986549405069842"/>
    <x v="4"/>
  </r>
  <r>
    <d v="2024-08-21T00:00:00"/>
    <s v="Local Transport"/>
    <x v="0"/>
    <x v="1"/>
    <n v="3000"/>
    <n v="3866"/>
    <n v="0.7759958613554061"/>
    <x v="4"/>
  </r>
  <r>
    <d v="2024-08-21T00:00:00"/>
    <s v="Local Transport"/>
    <x v="0"/>
    <x v="1"/>
    <n v="5000"/>
    <n v="3866"/>
    <n v="1.2933264355923435"/>
    <x v="4"/>
  </r>
  <r>
    <d v="2024-08-21T00:00:00"/>
    <s v="Local Transport"/>
    <x v="0"/>
    <x v="1"/>
    <n v="18000"/>
    <n v="3866"/>
    <n v="4.6559751681324366"/>
    <x v="1"/>
  </r>
  <r>
    <d v="2024-08-21T00:00:00"/>
    <s v="Local Transport"/>
    <x v="0"/>
    <x v="1"/>
    <n v="10000"/>
    <n v="3866"/>
    <n v="2.586652871184687"/>
    <x v="1"/>
  </r>
  <r>
    <d v="2024-08-21T00:00:00"/>
    <s v="Trust Building"/>
    <x v="1"/>
    <x v="1"/>
    <n v="10000"/>
    <n v="3866"/>
    <n v="2.586652871184687"/>
    <x v="1"/>
  </r>
  <r>
    <d v="2024-08-21T00:00:00"/>
    <s v="Trust Building"/>
    <x v="1"/>
    <x v="1"/>
    <n v="10000"/>
    <n v="3866"/>
    <n v="2.586652871184687"/>
    <x v="1"/>
  </r>
  <r>
    <d v="2024-08-21T00:00:00"/>
    <s v="Aug-September internet subscription"/>
    <x v="15"/>
    <x v="2"/>
    <n v="159500"/>
    <n v="3866"/>
    <n v="41.257113295395754"/>
    <x v="3"/>
  </r>
  <r>
    <d v="2024-08-21T00:00:00"/>
    <s v="Lydia's July PAYE chq:376"/>
    <x v="2"/>
    <x v="3"/>
    <n v="2002000"/>
    <n v="3866"/>
    <n v="517.84790481117432"/>
    <x v="2"/>
  </r>
  <r>
    <d v="2024-08-21T00:00:00"/>
    <s v="Grace's  July PAYE chq:376"/>
    <x v="2"/>
    <x v="0"/>
    <n v="549085"/>
    <n v="3866"/>
    <n v="142.02922917744439"/>
    <x v="2"/>
  </r>
  <r>
    <d v="2024-08-21T00:00:00"/>
    <s v="Lydia's July NSSF: chq 375"/>
    <x v="2"/>
    <x v="3"/>
    <n v="1050000"/>
    <n v="3866"/>
    <n v="271.59855147439214"/>
    <x v="2"/>
  </r>
  <r>
    <d v="2024-08-21T00:00:00"/>
    <s v="Grace's July NSSF chq 375"/>
    <x v="2"/>
    <x v="0"/>
    <n v="323543"/>
    <n v="3866"/>
    <n v="83.689342990170715"/>
    <x v="2"/>
  </r>
  <r>
    <d v="2024-08-21T00:00:00"/>
    <s v="Local Transport"/>
    <x v="0"/>
    <x v="0"/>
    <n v="15000"/>
    <n v="3866"/>
    <n v="3.8799793067770305"/>
    <x v="6"/>
  </r>
  <r>
    <d v="2024-08-21T00:00:00"/>
    <s v="Local Transport"/>
    <x v="0"/>
    <x v="0"/>
    <n v="15000"/>
    <n v="3866"/>
    <n v="3.8799793067770305"/>
    <x v="6"/>
  </r>
  <r>
    <d v="2024-08-21T00:00:00"/>
    <s v="Local Transport"/>
    <x v="0"/>
    <x v="3"/>
    <n v="15000"/>
    <n v="3866"/>
    <n v="3.8799793067770305"/>
    <x v="3"/>
  </r>
  <r>
    <d v="2024-08-21T00:00:00"/>
    <s v="Local Transport"/>
    <x v="0"/>
    <x v="3"/>
    <n v="35000"/>
    <n v="3866"/>
    <n v="9.053285049146405"/>
    <x v="3"/>
  </r>
  <r>
    <d v="2024-08-21T00:00:00"/>
    <s v="Local Transport"/>
    <x v="0"/>
    <x v="3"/>
    <n v="20000"/>
    <n v="3866"/>
    <n v="5.173305742369374"/>
    <x v="3"/>
  </r>
  <r>
    <d v="2024-08-22T00:00:00"/>
    <s v="Intercity Transport(Hoima/Masindi)"/>
    <x v="0"/>
    <x v="1"/>
    <n v="20000"/>
    <n v="3866"/>
    <n v="5.173305742369374"/>
    <x v="4"/>
  </r>
  <r>
    <d v="2024-08-22T00:00:00"/>
    <s v="Local Transport"/>
    <x v="0"/>
    <x v="1"/>
    <n v="5000"/>
    <n v="3866"/>
    <n v="1.2933264355923435"/>
    <x v="4"/>
  </r>
  <r>
    <d v="2024-08-22T00:00:00"/>
    <s v="Accommodation for 1 night"/>
    <x v="8"/>
    <x v="1"/>
    <n v="80000"/>
    <n v="3866"/>
    <n v="20.693222969477496"/>
    <x v="4"/>
  </r>
  <r>
    <d v="2024-08-22T00:00:00"/>
    <s v="Local Transport"/>
    <x v="0"/>
    <x v="1"/>
    <n v="5000"/>
    <n v="3866"/>
    <n v="1.2933264355923435"/>
    <x v="4"/>
  </r>
  <r>
    <d v="2024-08-22T00:00:00"/>
    <s v="Local Transport"/>
    <x v="0"/>
    <x v="1"/>
    <n v="10000"/>
    <n v="3866"/>
    <n v="2.586652871184687"/>
    <x v="4"/>
  </r>
  <r>
    <d v="2024-08-22T00:00:00"/>
    <s v="Local Transport"/>
    <x v="0"/>
    <x v="1"/>
    <n v="10000"/>
    <n v="3866"/>
    <n v="2.586652871184687"/>
    <x v="4"/>
  </r>
  <r>
    <d v="2024-08-22T00:00:00"/>
    <s v="Local Transport"/>
    <x v="0"/>
    <x v="1"/>
    <n v="5000"/>
    <n v="3866"/>
    <n v="1.2933264355923435"/>
    <x v="4"/>
  </r>
  <r>
    <d v="2024-08-22T00:00:00"/>
    <s v="Intercity Transport(Masindi/Bweyale)"/>
    <x v="0"/>
    <x v="1"/>
    <n v="20000"/>
    <n v="3866"/>
    <n v="5.173305742369374"/>
    <x v="4"/>
  </r>
  <r>
    <d v="2024-08-22T00:00:00"/>
    <s v="Local Transport"/>
    <x v="0"/>
    <x v="1"/>
    <n v="5000"/>
    <n v="3866"/>
    <n v="1.2933264355923435"/>
    <x v="4"/>
  </r>
  <r>
    <d v="2024-08-22T00:00:00"/>
    <s v="Lunch with Target"/>
    <x v="8"/>
    <x v="1"/>
    <n v="18000"/>
    <n v="3866"/>
    <n v="4.6559751681324366"/>
    <x v="4"/>
  </r>
  <r>
    <d v="2024-08-22T00:00:00"/>
    <s v="Local Transport"/>
    <x v="0"/>
    <x v="1"/>
    <n v="6000"/>
    <n v="3866"/>
    <n v="1.5519917227108122"/>
    <x v="4"/>
  </r>
  <r>
    <d v="2024-08-22T00:00:00"/>
    <s v="Local Transport"/>
    <x v="0"/>
    <x v="1"/>
    <n v="5000"/>
    <n v="3866"/>
    <n v="1.2933264355923435"/>
    <x v="4"/>
  </r>
  <r>
    <d v="2024-08-22T00:00:00"/>
    <s v="Refreshment "/>
    <x v="8"/>
    <x v="1"/>
    <n v="3000"/>
    <n v="3866"/>
    <n v="0.7759958613554061"/>
    <x v="4"/>
  </r>
  <r>
    <d v="2024-08-22T00:00:00"/>
    <s v="Supper for i07"/>
    <x v="8"/>
    <x v="1"/>
    <n v="12000"/>
    <n v="3866"/>
    <n v="3.1039834454216244"/>
    <x v="4"/>
  </r>
  <r>
    <d v="2024-08-22T00:00:00"/>
    <s v="Local Transport"/>
    <x v="0"/>
    <x v="1"/>
    <n v="5000"/>
    <n v="3866"/>
    <n v="1.2933264355923435"/>
    <x v="4"/>
  </r>
  <r>
    <d v="2024-08-22T00:00:00"/>
    <s v="Local Transport"/>
    <x v="0"/>
    <x v="1"/>
    <n v="14000"/>
    <n v="3866"/>
    <n v="3.6213140196585618"/>
    <x v="1"/>
  </r>
  <r>
    <d v="2024-08-22T00:00:00"/>
    <s v="Local Transport"/>
    <x v="0"/>
    <x v="1"/>
    <n v="8000"/>
    <n v="3866"/>
    <n v="2.0693222969477496"/>
    <x v="1"/>
  </r>
  <r>
    <d v="2024-08-22T00:00:00"/>
    <s v="Local Transport"/>
    <x v="0"/>
    <x v="1"/>
    <n v="9000"/>
    <n v="3866"/>
    <n v="2.3279875840662183"/>
    <x v="1"/>
  </r>
  <r>
    <d v="2024-08-22T00:00:00"/>
    <s v="Trust Building"/>
    <x v="1"/>
    <x v="1"/>
    <n v="10000"/>
    <n v="3866"/>
    <n v="2.586652871184687"/>
    <x v="1"/>
  </r>
  <r>
    <d v="2024-08-22T00:00:00"/>
    <s v="Trust Building"/>
    <x v="1"/>
    <x v="1"/>
    <n v="10000"/>
    <n v="3866"/>
    <n v="2.586652871184687"/>
    <x v="1"/>
  </r>
  <r>
    <d v="2024-08-22T00:00:00"/>
    <s v="Local Transport"/>
    <x v="0"/>
    <x v="0"/>
    <n v="15000"/>
    <n v="3866"/>
    <n v="3.8799793067770305"/>
    <x v="6"/>
  </r>
  <r>
    <d v="2024-08-22T00:00:00"/>
    <s v="Local Transport"/>
    <x v="0"/>
    <x v="0"/>
    <n v="15000"/>
    <n v="3866"/>
    <n v="3.8799793067770305"/>
    <x v="6"/>
  </r>
  <r>
    <d v="2024-08-22T00:00:00"/>
    <s v="Local Transport"/>
    <x v="0"/>
    <x v="3"/>
    <n v="10000"/>
    <n v="3866"/>
    <n v="2.586652871184687"/>
    <x v="3"/>
  </r>
  <r>
    <d v="2024-08-22T00:00:00"/>
    <s v="Local Transport"/>
    <x v="0"/>
    <x v="3"/>
    <n v="10000"/>
    <n v="3866"/>
    <n v="2.586652871184687"/>
    <x v="3"/>
  </r>
  <r>
    <d v="2024-08-22T00:00:00"/>
    <s v="Local Transport"/>
    <x v="0"/>
    <x v="3"/>
    <n v="20000"/>
    <n v="3866"/>
    <n v="5.173305742369374"/>
    <x v="3"/>
  </r>
  <r>
    <d v="2024-08-22T00:00:00"/>
    <s v="Local Transport"/>
    <x v="0"/>
    <x v="3"/>
    <n v="10000"/>
    <n v="3866"/>
    <n v="2.586652871184687"/>
    <x v="3"/>
  </r>
  <r>
    <d v="2024-08-22T00:00:00"/>
    <s v="Local Transport"/>
    <x v="0"/>
    <x v="3"/>
    <n v="10000"/>
    <n v="3866"/>
    <n v="2.586652871184687"/>
    <x v="3"/>
  </r>
  <r>
    <d v="2024-08-22T00:00:00"/>
    <s v="Local Transport"/>
    <x v="0"/>
    <x v="3"/>
    <n v="10000"/>
    <n v="3866"/>
    <n v="2.586652871184687"/>
    <x v="3"/>
  </r>
  <r>
    <d v="2024-08-22T00:00:00"/>
    <s v="Local Transport"/>
    <x v="0"/>
    <x v="3"/>
    <n v="5000"/>
    <n v="3866"/>
    <n v="1.2933264355923435"/>
    <x v="3"/>
  </r>
  <r>
    <d v="2024-08-23T00:00:00"/>
    <s v="Local Transport"/>
    <x v="0"/>
    <x v="1"/>
    <n v="15000"/>
    <n v="3866"/>
    <n v="3.8799793067770305"/>
    <x v="1"/>
  </r>
  <r>
    <d v="2024-08-23T00:00:00"/>
    <s v="Local Transport"/>
    <x v="0"/>
    <x v="1"/>
    <n v="9000"/>
    <n v="3866"/>
    <n v="2.3279875840662183"/>
    <x v="1"/>
  </r>
  <r>
    <d v="2024-08-23T00:00:00"/>
    <s v="Local Transport"/>
    <x v="0"/>
    <x v="1"/>
    <n v="12000"/>
    <n v="3866"/>
    <n v="3.1039834454216244"/>
    <x v="1"/>
  </r>
  <r>
    <d v="2024-08-23T00:00:00"/>
    <s v="Trust Building"/>
    <x v="1"/>
    <x v="1"/>
    <n v="10000"/>
    <n v="3866"/>
    <n v="2.586652871184687"/>
    <x v="1"/>
  </r>
  <r>
    <d v="2024-08-23T00:00:00"/>
    <s v="Trust Building"/>
    <x v="1"/>
    <x v="1"/>
    <n v="10000"/>
    <n v="3866"/>
    <n v="2.586652871184687"/>
    <x v="1"/>
  </r>
  <r>
    <d v="2024-08-23T00:00:00"/>
    <s v="Local Transport"/>
    <x v="0"/>
    <x v="0"/>
    <n v="15000"/>
    <n v="3866"/>
    <n v="3.8799793067770305"/>
    <x v="6"/>
  </r>
  <r>
    <d v="2024-08-23T00:00:00"/>
    <s v="Local Transport"/>
    <x v="0"/>
    <x v="0"/>
    <n v="15000"/>
    <n v="3866"/>
    <n v="3.8799793067770305"/>
    <x v="6"/>
  </r>
  <r>
    <d v="2024-08-23T00:00:00"/>
    <s v="Intercity transport(bweyale/gulu)"/>
    <x v="0"/>
    <x v="1"/>
    <n v="20000"/>
    <n v="3866"/>
    <n v="5.173305742369374"/>
    <x v="4"/>
  </r>
  <r>
    <d v="2024-08-23T00:00:00"/>
    <s v="Local Transport"/>
    <x v="0"/>
    <x v="1"/>
    <n v="7000"/>
    <n v="3866"/>
    <n v="1.8106570098292809"/>
    <x v="4"/>
  </r>
  <r>
    <d v="2024-08-23T00:00:00"/>
    <s v="Local Transport"/>
    <x v="0"/>
    <x v="1"/>
    <n v="7000"/>
    <n v="3866"/>
    <n v="1.8106570098292809"/>
    <x v="4"/>
  </r>
  <r>
    <d v="2024-08-23T00:00:00"/>
    <s v="Local Transport"/>
    <x v="0"/>
    <x v="1"/>
    <n v="5000"/>
    <n v="3866"/>
    <n v="1.2933264355923435"/>
    <x v="4"/>
  </r>
  <r>
    <d v="2024-08-23T00:00:00"/>
    <s v="Local Transport"/>
    <x v="0"/>
    <x v="1"/>
    <n v="5000"/>
    <n v="3866"/>
    <n v="1.2933264355923435"/>
    <x v="4"/>
  </r>
  <r>
    <d v="2024-08-23T00:00:00"/>
    <s v="Local Transport"/>
    <x v="0"/>
    <x v="1"/>
    <n v="6000"/>
    <n v="3866"/>
    <n v="1.5519917227108122"/>
    <x v="4"/>
  </r>
  <r>
    <d v="2024-08-23T00:00:00"/>
    <s v="Local Transport"/>
    <x v="0"/>
    <x v="1"/>
    <n v="4000"/>
    <n v="3866"/>
    <n v="1.0346611484738748"/>
    <x v="4"/>
  </r>
  <r>
    <d v="2024-08-23T00:00:00"/>
    <s v="Intercity transport (gulu/bweyaale)"/>
    <x v="0"/>
    <x v="1"/>
    <n v="40000"/>
    <n v="3866"/>
    <n v="10.346611484738748"/>
    <x v="4"/>
  </r>
  <r>
    <d v="2024-08-23T00:00:00"/>
    <s v="Intercity transport (Bweyaale/kampala"/>
    <x v="0"/>
    <x v="1"/>
    <n v="40000"/>
    <n v="3866"/>
    <n v="10.346611484738748"/>
    <x v="4"/>
  </r>
  <r>
    <d v="2024-08-23T00:00:00"/>
    <s v="Local Transport"/>
    <x v="0"/>
    <x v="1"/>
    <n v="10000"/>
    <n v="3866"/>
    <n v="2.586652871184687"/>
    <x v="4"/>
  </r>
  <r>
    <d v="2024-08-23T00:00:00"/>
    <s v="Trust Building"/>
    <x v="1"/>
    <x v="1"/>
    <n v="3000"/>
    <n v="3866"/>
    <n v="0.7759958613554061"/>
    <x v="4"/>
  </r>
  <r>
    <d v="2024-08-23T00:00:00"/>
    <s v="Breakfast for i07"/>
    <x v="8"/>
    <x v="1"/>
    <n v="15500"/>
    <n v="3866"/>
    <n v="4.0093119503362651"/>
    <x v="4"/>
  </r>
  <r>
    <d v="2024-08-23T00:00:00"/>
    <s v="Lunch with Target"/>
    <x v="8"/>
    <x v="1"/>
    <n v="16500"/>
    <n v="3866"/>
    <n v="4.2679772374547333"/>
    <x v="4"/>
  </r>
  <r>
    <d v="2024-08-24T00:00:00"/>
    <s v="Local Transport"/>
    <x v="0"/>
    <x v="0"/>
    <n v="15000"/>
    <n v="3866"/>
    <n v="3.8799793067770305"/>
    <x v="6"/>
  </r>
  <r>
    <d v="2024-08-24T00:00:00"/>
    <s v="Local Transport"/>
    <x v="0"/>
    <x v="0"/>
    <n v="15000"/>
    <n v="3866"/>
    <n v="3.8799793067770305"/>
    <x v="6"/>
  </r>
  <r>
    <d v="2024-08-26T00:00:00"/>
    <s v="Airtime for Lydia"/>
    <x v="5"/>
    <x v="3"/>
    <n v="40000"/>
    <n v="3866"/>
    <n v="10.346611484738748"/>
    <x v="3"/>
  </r>
  <r>
    <d v="2024-08-26T00:00:00"/>
    <s v="Airtime for Grace"/>
    <x v="5"/>
    <x v="0"/>
    <n v="20000"/>
    <n v="3866"/>
    <n v="5.173305742369374"/>
    <x v="0"/>
  </r>
  <r>
    <d v="2024-08-26T00:00:00"/>
    <s v="Aairtime for Ashiraf"/>
    <x v="5"/>
    <x v="0"/>
    <n v="20000"/>
    <n v="3866"/>
    <n v="5.173305742369374"/>
    <x v="6"/>
  </r>
  <r>
    <d v="2024-08-26T00:00:00"/>
    <s v="Airtime for Rebeca"/>
    <x v="5"/>
    <x v="3"/>
    <n v="50000"/>
    <n v="3866"/>
    <n v="12.933264355923436"/>
    <x v="7"/>
  </r>
  <r>
    <d v="2024-08-26T00:00:00"/>
    <s v="Airtime for i18"/>
    <x v="5"/>
    <x v="1"/>
    <n v="25000"/>
    <n v="3866"/>
    <n v="6.466632177961718"/>
    <x v="1"/>
  </r>
  <r>
    <d v="2024-08-26T00:00:00"/>
    <s v="Airtime for i07"/>
    <x v="5"/>
    <x v="1"/>
    <n v="25000"/>
    <n v="3866"/>
    <n v="6.466632177961718"/>
    <x v="4"/>
  </r>
  <r>
    <d v="2024-08-26T00:00:00"/>
    <s v="Bank charges chq:"/>
    <x v="3"/>
    <x v="2"/>
    <n v="30000"/>
    <n v="3866"/>
    <n v="7.759958613554061"/>
    <x v="2"/>
  </r>
  <r>
    <d v="2024-08-26T00:00:00"/>
    <s v="Bank  transfer charges"/>
    <x v="3"/>
    <x v="2"/>
    <n v="2000"/>
    <n v="3866"/>
    <n v="0.5173305742369374"/>
    <x v="5"/>
  </r>
  <r>
    <d v="2024-08-26T00:00:00"/>
    <s v="Local Transport"/>
    <x v="0"/>
    <x v="1"/>
    <n v="15000"/>
    <n v="3866"/>
    <n v="3.8799793067770305"/>
    <x v="1"/>
  </r>
  <r>
    <d v="2024-08-26T00:00:00"/>
    <s v="Local Transport"/>
    <x v="0"/>
    <x v="1"/>
    <n v="15000"/>
    <n v="3866"/>
    <n v="3.8799793067770305"/>
    <x v="1"/>
  </r>
  <r>
    <d v="2024-08-26T00:00:00"/>
    <s v="Trust Building"/>
    <x v="1"/>
    <x v="1"/>
    <n v="10000"/>
    <n v="3866"/>
    <n v="2.586652871184687"/>
    <x v="1"/>
  </r>
  <r>
    <d v="2024-08-26T00:00:00"/>
    <s v="Trust Building"/>
    <x v="1"/>
    <x v="1"/>
    <n v="10000"/>
    <n v="3866"/>
    <n v="2.586652871184687"/>
    <x v="1"/>
  </r>
  <r>
    <d v="2024-08-26T00:00:00"/>
    <s v="Local Transport"/>
    <x v="0"/>
    <x v="3"/>
    <n v="19000"/>
    <n v="3866"/>
    <n v="4.9146404552509058"/>
    <x v="3"/>
  </r>
  <r>
    <d v="2024-08-26T00:00:00"/>
    <s v="Local Transport"/>
    <x v="0"/>
    <x v="3"/>
    <n v="20000"/>
    <n v="3866"/>
    <n v="5.173305742369374"/>
    <x v="3"/>
  </r>
  <r>
    <d v="2024-08-26T00:00:00"/>
    <s v="Local Transport"/>
    <x v="0"/>
    <x v="3"/>
    <n v="7000"/>
    <n v="3866"/>
    <n v="1.8106570098292809"/>
    <x v="3"/>
  </r>
  <r>
    <d v="2024-08-26T00:00:00"/>
    <s v="Local Transport"/>
    <x v="0"/>
    <x v="3"/>
    <n v="7000"/>
    <n v="3866"/>
    <n v="1.8106570098292809"/>
    <x v="3"/>
  </r>
  <r>
    <d v="2024-08-26T00:00:00"/>
    <s v="Local Transport"/>
    <x v="0"/>
    <x v="0"/>
    <n v="15000"/>
    <n v="3866"/>
    <n v="3.8799793067770305"/>
    <x v="6"/>
  </r>
  <r>
    <d v="2024-08-26T00:00:00"/>
    <s v="Local Transport"/>
    <x v="0"/>
    <x v="0"/>
    <n v="15000"/>
    <n v="3866"/>
    <n v="3.8799793067770305"/>
    <x v="6"/>
  </r>
  <r>
    <d v="2024-08-26T00:00:00"/>
    <s v="1 samsung A15 investigations phone for lydia"/>
    <x v="10"/>
    <x v="3"/>
    <n v="550000"/>
    <n v="3866"/>
    <n v="142.26590791515778"/>
    <x v="3"/>
  </r>
  <r>
    <d v="2024-08-26T00:00:00"/>
    <s v="Screen cover for phone"/>
    <x v="7"/>
    <x v="2"/>
    <n v="20000"/>
    <n v="3866"/>
    <n v="5.173305742369374"/>
    <x v="3"/>
  </r>
  <r>
    <d v="2024-08-27T00:00:00"/>
    <s v="Local Transport"/>
    <x v="0"/>
    <x v="1"/>
    <n v="8000"/>
    <n v="3866"/>
    <n v="2.0693222969477496"/>
    <x v="1"/>
  </r>
  <r>
    <d v="2024-08-27T00:00:00"/>
    <s v="Local Transport"/>
    <x v="0"/>
    <x v="1"/>
    <n v="12000"/>
    <n v="3866"/>
    <n v="3.1039834454216244"/>
    <x v="1"/>
  </r>
  <r>
    <d v="2024-08-27T00:00:00"/>
    <s v="Local Transport"/>
    <x v="0"/>
    <x v="1"/>
    <n v="10000"/>
    <n v="3866"/>
    <n v="2.586652871184687"/>
    <x v="1"/>
  </r>
  <r>
    <d v="2024-08-27T00:00:00"/>
    <s v="Trust Building"/>
    <x v="1"/>
    <x v="1"/>
    <n v="10000"/>
    <n v="3866"/>
    <n v="2.586652871184687"/>
    <x v="1"/>
  </r>
  <r>
    <d v="2024-08-27T00:00:00"/>
    <s v="Trust Building"/>
    <x v="1"/>
    <x v="1"/>
    <n v="10000"/>
    <n v="3866"/>
    <n v="2.586652871184687"/>
    <x v="1"/>
  </r>
  <r>
    <d v="2024-08-27T00:00:00"/>
    <s v="2 pairs of ink catridges for office printer"/>
    <x v="7"/>
    <x v="2"/>
    <n v="340000"/>
    <n v="3866"/>
    <n v="87.946197620279364"/>
    <x v="3"/>
  </r>
  <r>
    <d v="2024-08-27T00:00:00"/>
    <s v="Local Transport"/>
    <x v="0"/>
    <x v="0"/>
    <n v="15000"/>
    <n v="3866"/>
    <n v="3.8799793067770305"/>
    <x v="6"/>
  </r>
  <r>
    <d v="2024-08-27T00:00:00"/>
    <s v="Local Transport"/>
    <x v="0"/>
    <x v="0"/>
    <n v="10000"/>
    <n v="3866"/>
    <n v="2.586652871184687"/>
    <x v="6"/>
  </r>
  <r>
    <d v="2024-08-27T00:00:00"/>
    <s v="Local Transport"/>
    <x v="0"/>
    <x v="0"/>
    <n v="10000"/>
    <n v="3866"/>
    <n v="2.586652871184687"/>
    <x v="6"/>
  </r>
  <r>
    <d v="2024-08-27T00:00:00"/>
    <s v="Local Transport"/>
    <x v="0"/>
    <x v="0"/>
    <n v="15000"/>
    <n v="3866"/>
    <n v="3.8799793067770305"/>
    <x v="6"/>
  </r>
  <r>
    <d v="2024-08-27T00:00:00"/>
    <s v="Local Transport"/>
    <x v="0"/>
    <x v="0"/>
    <n v="10000"/>
    <n v="3866"/>
    <n v="2.586652871184687"/>
    <x v="0"/>
  </r>
  <r>
    <d v="2024-08-27T00:00:00"/>
    <s v="Local Transport"/>
    <x v="0"/>
    <x v="0"/>
    <n v="10000"/>
    <n v="3866"/>
    <n v="2.586652871184687"/>
    <x v="0"/>
  </r>
  <r>
    <d v="2024-08-27T00:00:00"/>
    <s v="6 packets of capital milk"/>
    <x v="7"/>
    <x v="2"/>
    <n v="72000"/>
    <n v="3866"/>
    <n v="18.623900672529746"/>
    <x v="3"/>
  </r>
  <r>
    <d v="2024-08-27T00:00:00"/>
    <s v="1 kg of sugar"/>
    <x v="7"/>
    <x v="2"/>
    <n v="4300"/>
    <n v="3866"/>
    <n v="1.1122607346094153"/>
    <x v="3"/>
  </r>
  <r>
    <d v="2024-08-27T00:00:00"/>
    <s v="Tropical heat cloves"/>
    <x v="7"/>
    <x v="2"/>
    <n v="14500"/>
    <n v="3866"/>
    <n v="3.7506466632177964"/>
    <x v="3"/>
  </r>
  <r>
    <d v="2024-08-27T00:00:00"/>
    <s v="Tropical heat cloves"/>
    <x v="7"/>
    <x v="2"/>
    <n v="14500"/>
    <n v="3866"/>
    <n v="3.7506466632177964"/>
    <x v="3"/>
  </r>
  <r>
    <d v="2024-08-27T00:00:00"/>
    <s v="Tea masala spice"/>
    <x v="7"/>
    <x v="2"/>
    <n v="7900"/>
    <n v="3866"/>
    <n v="2.0434557682359027"/>
    <x v="3"/>
  </r>
  <r>
    <d v="2024-08-27T00:00:00"/>
    <s v="Tea masala spice"/>
    <x v="7"/>
    <x v="2"/>
    <n v="7900"/>
    <n v="3866"/>
    <n v="2.0434557682359027"/>
    <x v="3"/>
  </r>
  <r>
    <d v="2024-08-27T00:00:00"/>
    <s v="Tumeric spice"/>
    <x v="7"/>
    <x v="2"/>
    <n v="6600"/>
    <n v="3866"/>
    <n v="1.7071908949818935"/>
    <x v="3"/>
  </r>
  <r>
    <d v="2024-08-27T00:00:00"/>
    <s v="3kgs of sugar"/>
    <x v="7"/>
    <x v="2"/>
    <n v="15000"/>
    <n v="3866"/>
    <n v="3.8799793067770305"/>
    <x v="3"/>
  </r>
  <r>
    <d v="2024-08-27T00:00:00"/>
    <s v="Lydia's (Aug-Sept)Internet subscription"/>
    <x v="15"/>
    <x v="2"/>
    <n v="75000"/>
    <n v="3866"/>
    <n v="19.399896533885151"/>
    <x v="3"/>
  </r>
  <r>
    <d v="2024-08-27T00:00:00"/>
    <s v="Local Transport"/>
    <x v="0"/>
    <x v="3"/>
    <n v="7000"/>
    <n v="3866"/>
    <n v="1.8106570098292809"/>
    <x v="3"/>
  </r>
  <r>
    <d v="2024-08-27T00:00:00"/>
    <s v="Local Transport"/>
    <x v="0"/>
    <x v="3"/>
    <n v="4000"/>
    <n v="3866"/>
    <n v="1.0346611484738748"/>
    <x v="3"/>
  </r>
  <r>
    <d v="2024-08-27T00:00:00"/>
    <s v="Local Transport"/>
    <x v="0"/>
    <x v="3"/>
    <n v="4000"/>
    <n v="3866"/>
    <n v="1.0346611484738748"/>
    <x v="3"/>
  </r>
  <r>
    <d v="2024-08-27T00:00:00"/>
    <s v="Local Transport"/>
    <x v="0"/>
    <x v="3"/>
    <n v="4000"/>
    <n v="3866"/>
    <n v="1.0346611484738748"/>
    <x v="3"/>
  </r>
  <r>
    <d v="2024-08-28T00:00:00"/>
    <s v="Local Transport"/>
    <x v="0"/>
    <x v="1"/>
    <n v="15000"/>
    <n v="3866"/>
    <n v="3.8799793067770305"/>
    <x v="1"/>
  </r>
  <r>
    <d v="2024-08-28T00:00:00"/>
    <s v="Local Transport"/>
    <x v="0"/>
    <x v="1"/>
    <n v="6000"/>
    <n v="3866"/>
    <n v="1.5519917227108122"/>
    <x v="1"/>
  </r>
  <r>
    <d v="2024-08-28T00:00:00"/>
    <s v="Local Transport"/>
    <x v="0"/>
    <x v="1"/>
    <n v="10000"/>
    <n v="3866"/>
    <n v="2.586652871184687"/>
    <x v="1"/>
  </r>
  <r>
    <d v="2024-08-28T00:00:00"/>
    <s v="Trust Building"/>
    <x v="1"/>
    <x v="1"/>
    <n v="15000"/>
    <n v="3866"/>
    <n v="3.8799793067770305"/>
    <x v="1"/>
  </r>
  <r>
    <d v="2024-08-28T00:00:00"/>
    <s v="Trust Building"/>
    <x v="1"/>
    <x v="1"/>
    <n v="5000"/>
    <n v="3866"/>
    <n v="1.2933264355923435"/>
    <x v="1"/>
  </r>
  <r>
    <d v="2024-08-27T00:00:00"/>
    <s v="Local Transport"/>
    <x v="0"/>
    <x v="0"/>
    <n v="15000"/>
    <n v="3866"/>
    <n v="3.8799793067770305"/>
    <x v="6"/>
  </r>
  <r>
    <d v="2024-08-27T00:00:00"/>
    <s v="Local Transport"/>
    <x v="0"/>
    <x v="0"/>
    <n v="9000"/>
    <n v="3866"/>
    <n v="2.3279875840662183"/>
    <x v="6"/>
  </r>
  <r>
    <d v="2024-08-27T00:00:00"/>
    <s v="Local Transport"/>
    <x v="0"/>
    <x v="0"/>
    <n v="20000"/>
    <n v="3866"/>
    <n v="5.173305742369374"/>
    <x v="6"/>
  </r>
  <r>
    <d v="2024-08-28T00:00:00"/>
    <s v="Local Transport"/>
    <x v="0"/>
    <x v="0"/>
    <n v="8000"/>
    <n v="3866"/>
    <n v="2.0693222969477496"/>
    <x v="0"/>
  </r>
  <r>
    <d v="2024-08-28T00:00:00"/>
    <s v="Local Transport"/>
    <x v="0"/>
    <x v="0"/>
    <n v="10000"/>
    <n v="3866"/>
    <n v="2.586652871184687"/>
    <x v="0"/>
  </r>
  <r>
    <d v="2024-08-28T00:00:00"/>
    <s v="Local Transport"/>
    <x v="0"/>
    <x v="1"/>
    <n v="8000"/>
    <n v="3866"/>
    <n v="2.0693222969477496"/>
    <x v="1"/>
  </r>
  <r>
    <d v="2024-08-28T00:00:00"/>
    <s v="Intercity transport (Kampala-Busia)"/>
    <x v="0"/>
    <x v="1"/>
    <n v="25000"/>
    <n v="3866"/>
    <n v="6.466632177961718"/>
    <x v="1"/>
  </r>
  <r>
    <d v="2024-08-28T00:00:00"/>
    <s v="Local Transport"/>
    <x v="0"/>
    <x v="1"/>
    <n v="3000"/>
    <n v="3866"/>
    <n v="0.7759958613554061"/>
    <x v="1"/>
  </r>
  <r>
    <d v="2024-08-28T00:00:00"/>
    <s v="Local Transport"/>
    <x v="0"/>
    <x v="1"/>
    <n v="2000"/>
    <n v="3866"/>
    <n v="0.5173305742369374"/>
    <x v="1"/>
  </r>
  <r>
    <d v="2024-08-28T00:00:00"/>
    <s v="Local Transport"/>
    <x v="0"/>
    <x v="1"/>
    <n v="16000"/>
    <n v="3866"/>
    <n v="4.1386445938954992"/>
    <x v="1"/>
  </r>
  <r>
    <d v="2024-08-28T00:00:00"/>
    <s v="Local Transport"/>
    <x v="0"/>
    <x v="1"/>
    <n v="16000"/>
    <n v="3866"/>
    <n v="4.1386445938954992"/>
    <x v="1"/>
  </r>
  <r>
    <d v="2024-08-28T00:00:00"/>
    <s v="Local Transport"/>
    <x v="0"/>
    <x v="1"/>
    <n v="2000"/>
    <n v="3866"/>
    <n v="0.5173305742369374"/>
    <x v="1"/>
  </r>
  <r>
    <d v="2024-08-28T00:00:00"/>
    <s v="Refreshment for i18"/>
    <x v="8"/>
    <x v="1"/>
    <n v="6000"/>
    <n v="3866"/>
    <n v="1.5519917227108122"/>
    <x v="1"/>
  </r>
  <r>
    <d v="2024-08-28T00:00:00"/>
    <s v="Lunch for i18"/>
    <x v="8"/>
    <x v="1"/>
    <n v="20000"/>
    <n v="3866"/>
    <n v="5.173305742369374"/>
    <x v="1"/>
  </r>
  <r>
    <d v="2024-08-28T00:00:00"/>
    <s v="Supper for i18"/>
    <x v="8"/>
    <x v="1"/>
    <n v="10000"/>
    <n v="3866"/>
    <n v="2.586652871184687"/>
    <x v="1"/>
  </r>
  <r>
    <d v="2024-08-28T00:00:00"/>
    <s v="Trust Building"/>
    <x v="1"/>
    <x v="1"/>
    <n v="10000"/>
    <n v="3866"/>
    <n v="2.586652871184687"/>
    <x v="1"/>
  </r>
  <r>
    <d v="2024-08-28T00:00:00"/>
    <s v="Trust Building"/>
    <x v="1"/>
    <x v="1"/>
    <n v="10000"/>
    <n v="3886"/>
    <n v="2.5733401955738548"/>
    <x v="1"/>
  </r>
  <r>
    <d v="2024-08-29T00:00:00"/>
    <s v="Lodging for 1 night"/>
    <x v="8"/>
    <x v="1"/>
    <n v="50000"/>
    <n v="3886"/>
    <n v="12.866700977869275"/>
    <x v="1"/>
  </r>
  <r>
    <d v="2024-08-28T00:00:00"/>
    <s v="Intercity transport (K'la-Mityana)"/>
    <x v="0"/>
    <x v="1"/>
    <n v="20000"/>
    <n v="3866"/>
    <n v="5.173305742369374"/>
    <x v="4"/>
  </r>
  <r>
    <d v="2024-08-28T00:00:00"/>
    <s v="Intercity transport (mityana-mubende)"/>
    <x v="0"/>
    <x v="1"/>
    <n v="20000"/>
    <n v="3866"/>
    <n v="5.173305742369374"/>
    <x v="4"/>
  </r>
  <r>
    <d v="2024-08-28T00:00:00"/>
    <s v="Local Transport"/>
    <x v="0"/>
    <x v="1"/>
    <n v="5000"/>
    <n v="3866"/>
    <n v="1.2933264355923435"/>
    <x v="4"/>
  </r>
  <r>
    <d v="2024-08-28T00:00:00"/>
    <s v="Local Transport"/>
    <x v="0"/>
    <x v="1"/>
    <n v="2000"/>
    <n v="3866"/>
    <n v="0.5173305742369374"/>
    <x v="4"/>
  </r>
  <r>
    <d v="2024-08-28T00:00:00"/>
    <s v="Local Transport"/>
    <x v="0"/>
    <x v="1"/>
    <n v="5000"/>
    <n v="3866"/>
    <n v="1.2933264355923435"/>
    <x v="4"/>
  </r>
  <r>
    <d v="2024-08-28T00:00:00"/>
    <s v="Airtime for lead"/>
    <x v="1"/>
    <x v="1"/>
    <n v="5000"/>
    <n v="3866"/>
    <n v="1.2933264355923435"/>
    <x v="4"/>
  </r>
  <r>
    <d v="2024-08-28T00:00:00"/>
    <s v="Local Transport"/>
    <x v="0"/>
    <x v="1"/>
    <n v="3000"/>
    <n v="3866"/>
    <n v="0.7759958613554061"/>
    <x v="4"/>
  </r>
  <r>
    <d v="2024-08-28T00:00:00"/>
    <s v="Local Transport"/>
    <x v="0"/>
    <x v="1"/>
    <n v="15000"/>
    <n v="3866"/>
    <n v="3.8799793067770305"/>
    <x v="4"/>
  </r>
  <r>
    <d v="2024-08-28T00:00:00"/>
    <s v="Trust Building"/>
    <x v="1"/>
    <x v="1"/>
    <n v="10000"/>
    <n v="3866"/>
    <n v="2.586652871184687"/>
    <x v="4"/>
  </r>
  <r>
    <d v="2024-08-28T00:00:00"/>
    <s v="Local Transport"/>
    <x v="0"/>
    <x v="1"/>
    <n v="12000"/>
    <n v="3866"/>
    <n v="3.1039834454216244"/>
    <x v="4"/>
  </r>
  <r>
    <d v="2024-08-28T00:00:00"/>
    <s v="Local Transport"/>
    <x v="0"/>
    <x v="1"/>
    <n v="10000"/>
    <n v="3866"/>
    <n v="2.586652871184687"/>
    <x v="4"/>
  </r>
  <r>
    <d v="2024-08-28T00:00:00"/>
    <s v="Loding for 1 night"/>
    <x v="8"/>
    <x v="1"/>
    <n v="60000"/>
    <n v="3866"/>
    <n v="15.519917227108122"/>
    <x v="4"/>
  </r>
  <r>
    <d v="2024-08-28T00:00:00"/>
    <s v="i18's August salary:chq 382"/>
    <x v="2"/>
    <x v="0"/>
    <n v="1000000"/>
    <n v="3866"/>
    <n v="258.66528711846871"/>
    <x v="2"/>
  </r>
  <r>
    <d v="2024-08-28T00:00:00"/>
    <s v="Cheque bank charges"/>
    <x v="3"/>
    <x v="2"/>
    <n v="3000"/>
    <n v="3866"/>
    <n v="0.7759958613554061"/>
    <x v="2"/>
  </r>
  <r>
    <d v="2024-08-28T00:00:00"/>
    <s v="Lydia's  August salary:chq 380"/>
    <x v="2"/>
    <x v="3"/>
    <n v="3933000"/>
    <n v="3866"/>
    <n v="1017.3305742369374"/>
    <x v="2"/>
  </r>
  <r>
    <d v="2024-08-28T00:00:00"/>
    <s v="Lydia's 5th advance installment"/>
    <x v="2"/>
    <x v="3"/>
    <n v="715000"/>
    <n v="3866"/>
    <n v="184.94568028970511"/>
    <x v="3"/>
  </r>
  <r>
    <d v="2024-08-28T00:00:00"/>
    <s v="Cheque bank charges"/>
    <x v="3"/>
    <x v="2"/>
    <n v="3000"/>
    <n v="3866"/>
    <n v="0.7759958613554061"/>
    <x v="2"/>
  </r>
  <r>
    <d v="2024-08-28T00:00:00"/>
    <s v="Grace's August salary chq:379"/>
    <x v="2"/>
    <x v="0"/>
    <n v="1500000"/>
    <n v="3866"/>
    <n v="387.99793067770304"/>
    <x v="2"/>
  </r>
  <r>
    <d v="2024-08-28T00:00:00"/>
    <s v="Cheque bank charges"/>
    <x v="3"/>
    <x v="2"/>
    <n v="3000"/>
    <n v="3866"/>
    <n v="0.7759958613554061"/>
    <x v="2"/>
  </r>
  <r>
    <d v="2024-08-29T00:00:00"/>
    <s v="Local Transport"/>
    <x v="0"/>
    <x v="3"/>
    <n v="7000"/>
    <n v="3866"/>
    <n v="1.8106570098292809"/>
    <x v="3"/>
  </r>
  <r>
    <d v="2024-08-29T00:00:00"/>
    <s v="Local Transport"/>
    <x v="0"/>
    <x v="3"/>
    <n v="1000"/>
    <n v="3866"/>
    <n v="0.2586652871184687"/>
    <x v="3"/>
  </r>
  <r>
    <d v="2024-08-29T00:00:00"/>
    <s v="Local Transport"/>
    <x v="0"/>
    <x v="3"/>
    <n v="2000"/>
    <n v="3866"/>
    <n v="0.5173305742369374"/>
    <x v="3"/>
  </r>
  <r>
    <d v="2024-08-29T00:00:00"/>
    <s v="Local Transport"/>
    <x v="0"/>
    <x v="3"/>
    <n v="4000"/>
    <n v="3866"/>
    <n v="1.0346611484738748"/>
    <x v="3"/>
  </r>
  <r>
    <d v="2024-08-29T00:00:00"/>
    <s v="Local Transport"/>
    <x v="0"/>
    <x v="3"/>
    <n v="4000"/>
    <n v="3866"/>
    <n v="1.0346611484738748"/>
    <x v="3"/>
  </r>
  <r>
    <d v="2024-08-29T00:00:00"/>
    <s v="Local Transport"/>
    <x v="0"/>
    <x v="3"/>
    <n v="7000"/>
    <n v="3866"/>
    <n v="1.8106570098292809"/>
    <x v="3"/>
  </r>
  <r>
    <d v="2024-08-29T00:00:00"/>
    <s v="Local Transport"/>
    <x v="0"/>
    <x v="0"/>
    <n v="15000"/>
    <n v="3866"/>
    <n v="3.8799793067770305"/>
    <x v="6"/>
  </r>
  <r>
    <d v="2024-08-29T00:00:00"/>
    <s v="Local Transport"/>
    <x v="0"/>
    <x v="0"/>
    <n v="15000"/>
    <n v="3866"/>
    <n v="3.8799793067770305"/>
    <x v="6"/>
  </r>
  <r>
    <d v="2024-08-29T00:00:00"/>
    <s v="Local Transport"/>
    <x v="0"/>
    <x v="0"/>
    <n v="8000"/>
    <n v="3866"/>
    <n v="2.0693222969477496"/>
    <x v="6"/>
  </r>
  <r>
    <d v="2024-08-29T00:00:00"/>
    <s v="Local Transport"/>
    <x v="0"/>
    <x v="0"/>
    <n v="8000"/>
    <n v="3866"/>
    <n v="2.0693222969477496"/>
    <x v="6"/>
  </r>
  <r>
    <d v="2024-08-29T00:00:00"/>
    <s v="Local Transport"/>
    <x v="0"/>
    <x v="0"/>
    <n v="8000"/>
    <n v="3866"/>
    <n v="2.0693222969477496"/>
    <x v="0"/>
  </r>
  <r>
    <d v="2024-08-29T00:00:00"/>
    <s v="Local Transport"/>
    <x v="0"/>
    <x v="0"/>
    <n v="8000"/>
    <n v="3866"/>
    <n v="2.0693222969477496"/>
    <x v="0"/>
  </r>
  <r>
    <d v="2024-08-30T00:00:00"/>
    <s v="Peninah's August salary"/>
    <x v="4"/>
    <x v="2"/>
    <n v="300000"/>
    <n v="3866"/>
    <n v="77.599586135540605"/>
    <x v="3"/>
  </r>
  <r>
    <d v="2024-08-30T00:00:00"/>
    <s v="Local Transport"/>
    <x v="0"/>
    <x v="3"/>
    <n v="3000"/>
    <n v="3866"/>
    <n v="0.7759958613554061"/>
    <x v="3"/>
  </r>
  <r>
    <d v="2024-08-30T00:00:00"/>
    <s v="1 cappuccino while waiting for Latif"/>
    <x v="8"/>
    <x v="3"/>
    <n v="12000"/>
    <n v="3866"/>
    <n v="3.1039834454216244"/>
    <x v="3"/>
  </r>
  <r>
    <d v="2024-08-30T00:00:00"/>
    <s v="1 hot choclate while waiting for latif"/>
    <x v="8"/>
    <x v="3"/>
    <n v="12000"/>
    <n v="3866"/>
    <n v="3.1039834454216244"/>
    <x v="3"/>
  </r>
  <r>
    <d v="2024-08-30T00:00:00"/>
    <s v="Lunch for Lydia-meeting with Latif"/>
    <x v="8"/>
    <x v="3"/>
    <n v="40000"/>
    <n v="3866"/>
    <n v="10.346611484738748"/>
    <x v="3"/>
  </r>
  <r>
    <d v="2024-08-30T00:00:00"/>
    <s v="Transport for Latif"/>
    <x v="1"/>
    <x v="3"/>
    <n v="50000"/>
    <n v="3866"/>
    <n v="12.933264355923436"/>
    <x v="3"/>
  </r>
  <r>
    <d v="2024-08-30T00:00:00"/>
    <s v="Lunch for Latiff"/>
    <x v="1"/>
    <x v="3"/>
    <n v="40000"/>
    <n v="3866"/>
    <n v="10.346611484738748"/>
    <x v="3"/>
  </r>
  <r>
    <d v="2024-08-30T00:00:00"/>
    <s v="Local Transport"/>
    <x v="0"/>
    <x v="3"/>
    <n v="13000"/>
    <n v="3866"/>
    <n v="3.3626487325400931"/>
    <x v="3"/>
  </r>
  <r>
    <d v="2024-08-30T00:00:00"/>
    <s v="Local Transport"/>
    <x v="0"/>
    <x v="0"/>
    <n v="15000"/>
    <n v="3866"/>
    <n v="3.8799793067770305"/>
    <x v="6"/>
  </r>
  <r>
    <d v="2024-08-30T00:00:00"/>
    <s v="Local Transport"/>
    <x v="0"/>
    <x v="0"/>
    <n v="15000"/>
    <n v="3866"/>
    <n v="3.8799793067770305"/>
    <x v="6"/>
  </r>
  <r>
    <d v="2024-08-30T00:00:00"/>
    <s v="Local Transport"/>
    <x v="0"/>
    <x v="1"/>
    <n v="3000"/>
    <n v="3866"/>
    <n v="0.7759958613554061"/>
    <x v="1"/>
  </r>
  <r>
    <d v="2024-08-30T00:00:00"/>
    <s v="Local Transport"/>
    <x v="0"/>
    <x v="1"/>
    <n v="10000"/>
    <n v="3866"/>
    <n v="2.586652871184687"/>
    <x v="1"/>
  </r>
  <r>
    <d v="2024-08-30T00:00:00"/>
    <s v="Local Transport"/>
    <x v="0"/>
    <x v="1"/>
    <n v="16000"/>
    <n v="3866"/>
    <n v="4.1386445938954992"/>
    <x v="1"/>
  </r>
  <r>
    <d v="2024-08-30T00:00:00"/>
    <s v="Local Transport"/>
    <x v="0"/>
    <x v="1"/>
    <n v="10000"/>
    <n v="3866"/>
    <n v="2.586652871184687"/>
    <x v="1"/>
  </r>
  <r>
    <d v="2024-08-30T00:00:00"/>
    <s v="Local Transport"/>
    <x v="0"/>
    <x v="1"/>
    <n v="10000"/>
    <n v="3866"/>
    <n v="2.586652871184687"/>
    <x v="1"/>
  </r>
  <r>
    <d v="2024-08-30T00:00:00"/>
    <s v="Local Transport"/>
    <x v="0"/>
    <x v="1"/>
    <n v="5000"/>
    <n v="3866"/>
    <n v="1.2933264355923435"/>
    <x v="1"/>
  </r>
  <r>
    <d v="2024-08-30T00:00:00"/>
    <s v="Intercity transport (Malaba-kampala)"/>
    <x v="0"/>
    <x v="1"/>
    <n v="25000"/>
    <n v="3866"/>
    <n v="6.466632177961718"/>
    <x v="1"/>
  </r>
  <r>
    <d v="2024-08-30T00:00:00"/>
    <s v="Local Transport"/>
    <x v="0"/>
    <x v="1"/>
    <n v="10000"/>
    <n v="3866"/>
    <n v="2.586652871184687"/>
    <x v="1"/>
  </r>
  <r>
    <d v="2024-08-30T00:00:00"/>
    <s v="Loding in Malaba"/>
    <x v="8"/>
    <x v="1"/>
    <n v="50000"/>
    <n v="3866"/>
    <n v="12.933264355923436"/>
    <x v="1"/>
  </r>
  <r>
    <d v="2024-08-30T00:00:00"/>
    <s v="Lunch for i18"/>
    <x v="8"/>
    <x v="1"/>
    <n v="20000"/>
    <n v="3866"/>
    <n v="5.173305742369374"/>
    <x v="1"/>
  </r>
  <r>
    <d v="2024-08-30T00:00:00"/>
    <s v="Refreshment for i18"/>
    <x v="8"/>
    <x v="1"/>
    <n v="10000"/>
    <n v="3866"/>
    <n v="2.586652871184687"/>
    <x v="1"/>
  </r>
  <r>
    <d v="2024-08-30T00:00:00"/>
    <s v="Refreshment for i18"/>
    <x v="8"/>
    <x v="1"/>
    <n v="6000"/>
    <n v="3866"/>
    <n v="1.5519917227108122"/>
    <x v="1"/>
  </r>
  <r>
    <d v="2024-08-30T00:00:00"/>
    <s v="Supper for i18"/>
    <x v="8"/>
    <x v="1"/>
    <n v="10000"/>
    <n v="3866"/>
    <n v="2.586652871184687"/>
    <x v="1"/>
  </r>
  <r>
    <d v="2024-08-30T00:00:00"/>
    <s v="Trust Building"/>
    <x v="1"/>
    <x v="1"/>
    <n v="10000"/>
    <n v="3866"/>
    <n v="2.586652871184687"/>
    <x v="1"/>
  </r>
  <r>
    <d v="2024-08-30T00:00:00"/>
    <s v="Trust Building"/>
    <x v="1"/>
    <x v="1"/>
    <n v="10000"/>
    <n v="3866"/>
    <n v="2.586652871184687"/>
    <x v="1"/>
  </r>
  <r>
    <d v="2024-08-30T00:00:00"/>
    <s v="Local Transport"/>
    <x v="0"/>
    <x v="1"/>
    <n v="5000"/>
    <n v="3866"/>
    <n v="1.2933264355923435"/>
    <x v="4"/>
  </r>
  <r>
    <d v="2024-08-30T00:00:00"/>
    <s v="Local Transport"/>
    <x v="0"/>
    <x v="1"/>
    <n v="15000"/>
    <n v="3866"/>
    <n v="3.8799793067770305"/>
    <x v="4"/>
  </r>
  <r>
    <d v="2024-08-30T00:00:00"/>
    <s v="Local Transport"/>
    <x v="0"/>
    <x v="1"/>
    <n v="4000"/>
    <n v="3866"/>
    <n v="1.0346611484738748"/>
    <x v="4"/>
  </r>
  <r>
    <d v="2024-08-30T00:00:00"/>
    <s v="Local Transport"/>
    <x v="0"/>
    <x v="1"/>
    <n v="10000"/>
    <n v="3866"/>
    <n v="2.586652871184687"/>
    <x v="4"/>
  </r>
  <r>
    <d v="2024-08-30T00:00:00"/>
    <s v="Local Transport"/>
    <x v="0"/>
    <x v="1"/>
    <n v="2000"/>
    <n v="3866"/>
    <n v="0.5173305742369374"/>
    <x v="4"/>
  </r>
  <r>
    <d v="2024-08-30T00:00:00"/>
    <s v="Local Transport"/>
    <x v="0"/>
    <x v="1"/>
    <n v="3000"/>
    <n v="3866"/>
    <n v="0.7759958613554061"/>
    <x v="4"/>
  </r>
  <r>
    <d v="2024-08-30T00:00:00"/>
    <s v="Local Transport"/>
    <x v="0"/>
    <x v="1"/>
    <n v="3000"/>
    <n v="3866"/>
    <n v="0.7759958613554061"/>
    <x v="4"/>
  </r>
  <r>
    <d v="2024-08-30T00:00:00"/>
    <s v="Local Transport"/>
    <x v="0"/>
    <x v="1"/>
    <n v="7000"/>
    <n v="3866"/>
    <n v="1.8106570098292809"/>
    <x v="4"/>
  </r>
  <r>
    <d v="2024-08-30T00:00:00"/>
    <s v="Local Transport"/>
    <x v="0"/>
    <x v="1"/>
    <n v="8000"/>
    <n v="3866"/>
    <n v="2.0693222969477496"/>
    <x v="4"/>
  </r>
  <r>
    <d v="2024-08-30T00:00:00"/>
    <s v="Intercity Transport (Mityana/home)"/>
    <x v="0"/>
    <x v="1"/>
    <n v="20000"/>
    <n v="3866"/>
    <n v="5.173305742369374"/>
    <x v="4"/>
  </r>
  <r>
    <d v="2024-08-30T00:00:00"/>
    <s v="Lunch for i07"/>
    <x v="8"/>
    <x v="1"/>
    <n v="16000"/>
    <n v="3866"/>
    <n v="4.1386445938954992"/>
    <x v="4"/>
  </r>
  <r>
    <d v="2024-08-30T00:00:00"/>
    <s v="Breakfast for i07"/>
    <x v="8"/>
    <x v="1"/>
    <n v="14000"/>
    <n v="3866"/>
    <n v="3.6213140196585618"/>
    <x v="4"/>
  </r>
  <r>
    <d v="2024-08-30T00:00:00"/>
    <s v="July salary balance for i07"/>
    <x v="2"/>
    <x v="1"/>
    <n v="230900"/>
    <n v="3866"/>
    <n v="59.725814795654422"/>
    <x v="4"/>
  </r>
  <r>
    <d v="2024-08-30T00:00:00"/>
    <s v="Trust Building"/>
    <x v="1"/>
    <x v="1"/>
    <n v="10000"/>
    <n v="3866"/>
    <n v="2.586652871184687"/>
    <x v="4"/>
  </r>
</pivotCacheRecords>
</file>

<file path=xl/pivotCache/pivotCacheRecords3.xml><?xml version="1.0" encoding="utf-8"?>
<pivotCacheRecords xmlns="http://schemas.openxmlformats.org/spreadsheetml/2006/main" xmlns:r="http://schemas.openxmlformats.org/officeDocument/2006/relationships" count="27">
  <r>
    <d v="2024-08-01T00:00:00"/>
    <s v="Balance from July 2024"/>
    <m/>
    <m/>
    <m/>
    <m/>
    <n v="0"/>
    <x v="0"/>
  </r>
  <r>
    <d v="2024-08-08T00:00:00"/>
    <s v="Mission Budget fror 1 day"/>
    <s v="Advance"/>
    <s v="Management"/>
    <m/>
    <n v="160000"/>
    <n v="160000"/>
    <x v="0"/>
  </r>
  <r>
    <d v="2024-08-08T00:00:00"/>
    <s v="Airtime for Lydia"/>
    <s v="Telephone"/>
    <s v="Management"/>
    <n v="40000"/>
    <m/>
    <n v="120000"/>
    <x v="1"/>
  </r>
  <r>
    <d v="2024-08-08T00:00:00"/>
    <s v="Airtime for Grace"/>
    <s v="Telephone"/>
    <s v="Legal"/>
    <n v="20000"/>
    <m/>
    <n v="100000"/>
    <x v="2"/>
  </r>
  <r>
    <d v="2024-08-08T00:00:00"/>
    <s v="Airtime for i07"/>
    <s v="Telephone"/>
    <s v="Investigations"/>
    <n v="25000"/>
    <m/>
    <n v="75000"/>
    <x v="3"/>
  </r>
  <r>
    <d v="2024-08-08T00:00:00"/>
    <s v="Airtime for i18"/>
    <s v="Telephone"/>
    <s v="Investigations"/>
    <n v="25000"/>
    <m/>
    <n v="50000"/>
    <x v="4"/>
  </r>
  <r>
    <d v="2024-08-13T00:00:00"/>
    <s v="Mission Budget fror 1 day"/>
    <s v="Advance"/>
    <s v="Management"/>
    <m/>
    <n v="110000"/>
    <n v="160000"/>
    <x v="0"/>
  </r>
  <r>
    <d v="2024-08-13T00:00:00"/>
    <s v="Airtime for Lydia"/>
    <s v="Telephone"/>
    <s v="Management"/>
    <n v="40000"/>
    <m/>
    <n v="120000"/>
    <x v="1"/>
  </r>
  <r>
    <d v="2024-08-13T00:00:00"/>
    <s v="Airtime for Grace"/>
    <s v="Telephone"/>
    <s v="Legal"/>
    <n v="20000"/>
    <m/>
    <n v="100000"/>
    <x v="2"/>
  </r>
  <r>
    <d v="2024-08-13T00:00:00"/>
    <s v="Airtime for i07"/>
    <s v="Telephone"/>
    <s v="Investigations"/>
    <n v="25000"/>
    <m/>
    <n v="75000"/>
    <x v="3"/>
  </r>
  <r>
    <d v="2024-08-13T00:00:00"/>
    <s v="Airtime for i18"/>
    <s v="Telephone"/>
    <s v="Investigations"/>
    <n v="25000"/>
    <m/>
    <n v="50000"/>
    <x v="4"/>
  </r>
  <r>
    <d v="2024-08-15T00:00:00"/>
    <s v="Airtime for i18"/>
    <s v="Telephone"/>
    <s v="Investigations"/>
    <n v="15000"/>
    <m/>
    <n v="35000"/>
    <x v="4"/>
  </r>
  <r>
    <d v="2024-08-15T00:00:00"/>
    <s v="Airtime for i07"/>
    <s v="Telephone"/>
    <s v="Investigations"/>
    <n v="20000"/>
    <m/>
    <n v="15000"/>
    <x v="3"/>
  </r>
  <r>
    <d v="2024-08-15T00:00:00"/>
    <s v="Airtime for Lydia"/>
    <s v="Telephone"/>
    <s v="Management"/>
    <n v="15000"/>
    <m/>
    <n v="0"/>
    <x v="1"/>
  </r>
  <r>
    <d v="2024-08-20T00:00:00"/>
    <s v="Mission Budget fror 1 day"/>
    <s v="Advance"/>
    <s v="Management"/>
    <m/>
    <n v="140000"/>
    <n v="140000"/>
    <x v="0"/>
  </r>
  <r>
    <d v="2024-08-20T00:00:00"/>
    <s v="Airtime for Lydia"/>
    <s v="Telephone"/>
    <s v="Management"/>
    <n v="40000"/>
    <m/>
    <n v="100000"/>
    <x v="1"/>
  </r>
  <r>
    <d v="2024-08-20T00:00:00"/>
    <s v="Airtime for Grace"/>
    <s v="Telephone"/>
    <s v="Legal"/>
    <n v="25000"/>
    <m/>
    <n v="75000"/>
    <x v="2"/>
  </r>
  <r>
    <d v="2024-08-20T00:00:00"/>
    <s v="Aairtime for Ashiraf"/>
    <s v="Telephone"/>
    <s v="Legal"/>
    <n v="25000"/>
    <m/>
    <n v="50000"/>
    <x v="5"/>
  </r>
  <r>
    <d v="2024-08-20T00:00:00"/>
    <s v="Airtime for i18"/>
    <s v="Telephone"/>
    <s v="Investigations"/>
    <n v="25000"/>
    <m/>
    <n v="25000"/>
    <x v="4"/>
  </r>
  <r>
    <d v="2024-08-20T00:00:00"/>
    <s v="Airtime for i07"/>
    <s v="Telephone"/>
    <s v="Investigations"/>
    <n v="25000"/>
    <m/>
    <n v="0"/>
    <x v="3"/>
  </r>
  <r>
    <d v="2024-08-26T00:00:00"/>
    <s v="Mission Budget fror 1 day"/>
    <s v="Advance"/>
    <s v="Management"/>
    <m/>
    <n v="180000"/>
    <n v="180000"/>
    <x v="0"/>
  </r>
  <r>
    <d v="2024-08-26T00:00:00"/>
    <s v="Airtime for Lydia"/>
    <s v="Telephone"/>
    <s v="Management"/>
    <n v="40000"/>
    <m/>
    <n v="140000"/>
    <x v="1"/>
  </r>
  <r>
    <d v="2024-08-26T00:00:00"/>
    <s v="Airtime for Grace"/>
    <s v="Telephone"/>
    <s v="Legal"/>
    <n v="20000"/>
    <m/>
    <n v="120000"/>
    <x v="2"/>
  </r>
  <r>
    <d v="2024-08-26T00:00:00"/>
    <s v="Aairtime for Ashiraf"/>
    <s v="Telephone"/>
    <s v="Legal"/>
    <n v="20000"/>
    <m/>
    <n v="100000"/>
    <x v="5"/>
  </r>
  <r>
    <d v="2024-08-26T00:00:00"/>
    <s v="Airtime for Rebeca"/>
    <s v="Telephone"/>
    <s v="Management"/>
    <n v="50000"/>
    <m/>
    <n v="50000"/>
    <x v="6"/>
  </r>
  <r>
    <d v="2024-08-26T00:00:00"/>
    <s v="Airtime for i18"/>
    <s v="Telephone"/>
    <s v="Investigations"/>
    <n v="25000"/>
    <m/>
    <n v="25000"/>
    <x v="4"/>
  </r>
  <r>
    <d v="2024-08-26T00:00:00"/>
    <s v="Airtime for i07"/>
    <s v="Telephone"/>
    <s v="Investigations"/>
    <n v="25000"/>
    <m/>
    <n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R10" firstHeaderRow="1" firstDataRow="2" firstDataCol="1"/>
  <pivotFields count="8">
    <pivotField numFmtId="14" showAll="0"/>
    <pivotField showAll="0"/>
    <pivotField axis="axisCol" showAll="0">
      <items count="17">
        <item x="3"/>
        <item x="9"/>
        <item x="10"/>
        <item x="15"/>
        <item x="13"/>
        <item x="14"/>
        <item x="7"/>
        <item x="2"/>
        <item x="6"/>
        <item x="4"/>
        <item x="5"/>
        <item x="12"/>
        <item x="0"/>
        <item x="8"/>
        <item x="1"/>
        <item x="11"/>
        <item t="default"/>
      </items>
    </pivotField>
    <pivotField axis="axisRow" showAll="0">
      <items count="6">
        <item x="1"/>
        <item x="0"/>
        <item x="3"/>
        <item x="2"/>
        <item x="4"/>
        <item t="default"/>
      </items>
    </pivotField>
    <pivotField dataField="1" showAll="0"/>
    <pivotField numFmtId="4" showAll="0"/>
    <pivotField numFmtId="165" showAll="0"/>
    <pivotField showAll="0"/>
  </pivotFields>
  <rowFields count="1">
    <field x="3"/>
  </rowFields>
  <rowItems count="6">
    <i>
      <x/>
    </i>
    <i>
      <x v="1"/>
    </i>
    <i>
      <x v="2"/>
    </i>
    <i>
      <x v="3"/>
    </i>
    <i>
      <x v="4"/>
    </i>
    <i t="grand">
      <x/>
    </i>
  </rowItems>
  <colFields count="1">
    <field x="2"/>
  </colFields>
  <colItems count="17">
    <i>
      <x/>
    </i>
    <i>
      <x v="1"/>
    </i>
    <i>
      <x v="2"/>
    </i>
    <i>
      <x v="3"/>
    </i>
    <i>
      <x v="4"/>
    </i>
    <i>
      <x v="5"/>
    </i>
    <i>
      <x v="6"/>
    </i>
    <i>
      <x v="7"/>
    </i>
    <i>
      <x v="8"/>
    </i>
    <i>
      <x v="9"/>
    </i>
    <i>
      <x v="10"/>
    </i>
    <i>
      <x v="11"/>
    </i>
    <i>
      <x v="12"/>
    </i>
    <i>
      <x v="13"/>
    </i>
    <i>
      <x v="14"/>
    </i>
    <i>
      <x v="15"/>
    </i>
    <i t="grand">
      <x/>
    </i>
  </colItems>
  <dataFields count="1">
    <dataField name="Sum of Spent  in national currency (UGX)" fld="4" baseField="0"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0">
        <item x="6"/>
        <item x="2"/>
        <item x="5"/>
        <item x="0"/>
        <item x="4"/>
        <item x="1"/>
        <item x="3"/>
        <item x="7"/>
        <item m="1" x="8"/>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8">
        <item x="4"/>
        <item x="6"/>
        <item x="1"/>
        <item x="5"/>
        <item x="2"/>
        <item x="3"/>
        <item x="0"/>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7" baseItem="1"/>
    <dataField name="Sum of Received" fld="5" baseField="7" baseItem="6"/>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4:B42" firstHeaderRow="1" firstDataRow="1" firstDataCol="1"/>
  <pivotFields count="8">
    <pivotField showAll="0"/>
    <pivotField showAll="0"/>
    <pivotField showAll="0"/>
    <pivotField showAll="0"/>
    <pivotField dataField="1" showAll="0"/>
    <pivotField showAll="0"/>
    <pivotField numFmtId="164" showAll="0"/>
    <pivotField axis="axisRow" showAll="0">
      <items count="9">
        <item x="2"/>
        <item x="3"/>
        <item x="4"/>
        <item x="1"/>
        <item x="6"/>
        <item m="1" x="7"/>
        <item x="0"/>
        <item x="5"/>
        <item t="default"/>
      </items>
    </pivotField>
  </pivotFields>
  <rowFields count="1">
    <field x="7"/>
  </rowFields>
  <rowItems count="8">
    <i>
      <x/>
    </i>
    <i>
      <x v="1"/>
    </i>
    <i>
      <x v="2"/>
    </i>
    <i>
      <x v="3"/>
    </i>
    <i>
      <x v="4"/>
    </i>
    <i>
      <x v="6"/>
    </i>
    <i>
      <x v="7"/>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0"/>
  <sheetViews>
    <sheetView topLeftCell="E1" workbookViewId="0">
      <selection activeCell="F28" sqref="F28"/>
    </sheetView>
  </sheetViews>
  <sheetFormatPr defaultRowHeight="15" x14ac:dyDescent="0.25"/>
  <cols>
    <col min="1" max="1" width="37.7109375" bestFit="1" customWidth="1"/>
    <col min="2" max="2" width="16.28515625" bestFit="1" customWidth="1"/>
    <col min="3" max="4" width="10.7109375" bestFit="1" customWidth="1"/>
    <col min="5" max="5" width="8.28515625" bestFit="1" customWidth="1"/>
    <col min="6" max="6" width="21.85546875" bestFit="1" customWidth="1"/>
    <col min="7" max="7" width="8.28515625" bestFit="1" customWidth="1"/>
    <col min="8" max="8" width="15.42578125" bestFit="1" customWidth="1"/>
    <col min="9" max="9" width="10" bestFit="1" customWidth="1"/>
    <col min="10" max="10" width="14.42578125" bestFit="1" customWidth="1"/>
    <col min="11" max="11" width="8.28515625" bestFit="1" customWidth="1"/>
    <col min="12" max="12" width="10.5703125" bestFit="1" customWidth="1"/>
    <col min="13" max="13" width="12.28515625" bestFit="1" customWidth="1"/>
    <col min="14" max="14" width="9.42578125" bestFit="1" customWidth="1"/>
    <col min="15" max="15" width="17.7109375" bestFit="1" customWidth="1"/>
    <col min="16" max="16" width="13.28515625" bestFit="1" customWidth="1"/>
    <col min="17" max="17" width="11.85546875" bestFit="1" customWidth="1"/>
    <col min="18" max="18" width="11.28515625" bestFit="1" customWidth="1"/>
  </cols>
  <sheetData>
    <row r="3" spans="1:18" x14ac:dyDescent="0.25">
      <c r="A3" s="349" t="s">
        <v>106</v>
      </c>
      <c r="B3" s="349" t="s">
        <v>117</v>
      </c>
    </row>
    <row r="4" spans="1:18" x14ac:dyDescent="0.25">
      <c r="A4" s="349" t="s">
        <v>103</v>
      </c>
      <c r="B4" t="s">
        <v>119</v>
      </c>
      <c r="C4" t="s">
        <v>283</v>
      </c>
      <c r="D4" t="s">
        <v>169</v>
      </c>
      <c r="E4" t="s">
        <v>128</v>
      </c>
      <c r="F4" t="s">
        <v>276</v>
      </c>
      <c r="G4" t="s">
        <v>162</v>
      </c>
      <c r="H4" t="s">
        <v>118</v>
      </c>
      <c r="I4" t="s">
        <v>129</v>
      </c>
      <c r="J4" t="s">
        <v>224</v>
      </c>
      <c r="K4" t="s">
        <v>116</v>
      </c>
      <c r="L4" t="s">
        <v>114</v>
      </c>
      <c r="M4" t="s">
        <v>381</v>
      </c>
      <c r="N4" t="s">
        <v>113</v>
      </c>
      <c r="O4" t="s">
        <v>152</v>
      </c>
      <c r="P4" t="s">
        <v>125</v>
      </c>
      <c r="Q4" t="s">
        <v>315</v>
      </c>
      <c r="R4" t="s">
        <v>105</v>
      </c>
    </row>
    <row r="5" spans="1:18" x14ac:dyDescent="0.25">
      <c r="A5" s="166" t="s">
        <v>120</v>
      </c>
      <c r="B5" s="903"/>
      <c r="C5" s="903">
        <v>770000</v>
      </c>
      <c r="D5" s="903"/>
      <c r="E5" s="903"/>
      <c r="F5" s="903">
        <v>150000</v>
      </c>
      <c r="G5" s="903"/>
      <c r="H5" s="903"/>
      <c r="I5" s="903">
        <v>2834000</v>
      </c>
      <c r="J5" s="903"/>
      <c r="K5" s="903"/>
      <c r="L5" s="903">
        <v>235000</v>
      </c>
      <c r="M5" s="903">
        <v>6000</v>
      </c>
      <c r="N5" s="903">
        <v>1666000</v>
      </c>
      <c r="O5" s="903">
        <v>498000</v>
      </c>
      <c r="P5" s="903">
        <v>499000</v>
      </c>
      <c r="Q5" s="903"/>
      <c r="R5" s="903">
        <v>6658000</v>
      </c>
    </row>
    <row r="6" spans="1:18" x14ac:dyDescent="0.25">
      <c r="A6" s="166" t="s">
        <v>111</v>
      </c>
      <c r="B6" s="903"/>
      <c r="C6" s="903"/>
      <c r="D6" s="903"/>
      <c r="E6" s="903"/>
      <c r="F6" s="903"/>
      <c r="G6" s="903">
        <v>45000</v>
      </c>
      <c r="H6" s="903"/>
      <c r="I6" s="903">
        <v>4872628</v>
      </c>
      <c r="J6" s="903"/>
      <c r="K6" s="903"/>
      <c r="L6" s="903">
        <v>130000</v>
      </c>
      <c r="M6" s="903"/>
      <c r="N6" s="903">
        <v>669000</v>
      </c>
      <c r="O6" s="903"/>
      <c r="P6" s="903"/>
      <c r="Q6" s="903">
        <v>750000</v>
      </c>
      <c r="R6" s="903">
        <v>6466628</v>
      </c>
    </row>
    <row r="7" spans="1:18" x14ac:dyDescent="0.25">
      <c r="A7" s="166" t="s">
        <v>14</v>
      </c>
      <c r="B7" s="903"/>
      <c r="C7" s="903"/>
      <c r="D7" s="903">
        <v>550000</v>
      </c>
      <c r="E7" s="903"/>
      <c r="F7" s="903"/>
      <c r="G7" s="903"/>
      <c r="H7" s="903"/>
      <c r="I7" s="903">
        <v>7700000</v>
      </c>
      <c r="J7" s="903"/>
      <c r="K7" s="903"/>
      <c r="L7" s="903">
        <v>225000</v>
      </c>
      <c r="M7" s="903"/>
      <c r="N7" s="903">
        <v>699000</v>
      </c>
      <c r="O7" s="903">
        <v>113000</v>
      </c>
      <c r="P7" s="903">
        <v>90000</v>
      </c>
      <c r="Q7" s="903"/>
      <c r="R7" s="903">
        <v>9377000</v>
      </c>
    </row>
    <row r="8" spans="1:18" x14ac:dyDescent="0.25">
      <c r="A8" s="166" t="s">
        <v>79</v>
      </c>
      <c r="B8" s="903">
        <v>102000</v>
      </c>
      <c r="C8" s="903"/>
      <c r="D8" s="903">
        <v>70000</v>
      </c>
      <c r="E8" s="903">
        <v>234500</v>
      </c>
      <c r="F8" s="903"/>
      <c r="G8" s="903"/>
      <c r="H8" s="903">
        <v>1118700</v>
      </c>
      <c r="I8" s="903"/>
      <c r="J8" s="903">
        <v>50000</v>
      </c>
      <c r="K8" s="903">
        <v>2688000</v>
      </c>
      <c r="L8" s="903"/>
      <c r="M8" s="903"/>
      <c r="N8" s="903"/>
      <c r="O8" s="903"/>
      <c r="P8" s="903"/>
      <c r="Q8" s="903"/>
      <c r="R8" s="903">
        <v>4263200</v>
      </c>
    </row>
    <row r="9" spans="1:18" x14ac:dyDescent="0.25">
      <c r="A9" s="166" t="s">
        <v>134</v>
      </c>
      <c r="B9" s="903"/>
      <c r="C9" s="903"/>
      <c r="D9" s="903"/>
      <c r="E9" s="903"/>
      <c r="F9" s="903"/>
      <c r="G9" s="903"/>
      <c r="H9" s="903"/>
      <c r="I9" s="903">
        <v>535300</v>
      </c>
      <c r="J9" s="903"/>
      <c r="K9" s="903"/>
      <c r="L9" s="903"/>
      <c r="M9" s="903"/>
      <c r="N9" s="903"/>
      <c r="O9" s="903"/>
      <c r="P9" s="903"/>
      <c r="Q9" s="903"/>
      <c r="R9" s="903">
        <v>535300</v>
      </c>
    </row>
    <row r="10" spans="1:18" x14ac:dyDescent="0.25">
      <c r="A10" s="166" t="s">
        <v>105</v>
      </c>
      <c r="B10" s="903">
        <v>102000</v>
      </c>
      <c r="C10" s="903">
        <v>770000</v>
      </c>
      <c r="D10" s="903">
        <v>620000</v>
      </c>
      <c r="E10" s="903">
        <v>234500</v>
      </c>
      <c r="F10" s="903">
        <v>150000</v>
      </c>
      <c r="G10" s="903">
        <v>45000</v>
      </c>
      <c r="H10" s="903">
        <v>1118700</v>
      </c>
      <c r="I10" s="903">
        <v>15941928</v>
      </c>
      <c r="J10" s="903">
        <v>50000</v>
      </c>
      <c r="K10" s="903">
        <v>2688000</v>
      </c>
      <c r="L10" s="903">
        <v>590000</v>
      </c>
      <c r="M10" s="903">
        <v>6000</v>
      </c>
      <c r="N10" s="903">
        <v>3034000</v>
      </c>
      <c r="O10" s="903">
        <v>611000</v>
      </c>
      <c r="P10" s="903">
        <v>589000</v>
      </c>
      <c r="Q10" s="903">
        <v>750000</v>
      </c>
      <c r="R10" s="903">
        <v>27300128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F19" sqref="F19"/>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349" t="s">
        <v>103</v>
      </c>
      <c r="B3" t="s">
        <v>106</v>
      </c>
      <c r="C3" t="s">
        <v>108</v>
      </c>
    </row>
    <row r="4" spans="1:3" x14ac:dyDescent="0.25">
      <c r="A4" s="166" t="s">
        <v>370</v>
      </c>
      <c r="B4" s="350">
        <v>461000</v>
      </c>
      <c r="C4" s="350">
        <v>119.24469736161407</v>
      </c>
    </row>
    <row r="5" spans="1:3" x14ac:dyDescent="0.25">
      <c r="A5" s="166" t="s">
        <v>161</v>
      </c>
      <c r="B5" s="350">
        <v>14877628</v>
      </c>
      <c r="C5" s="350">
        <v>3848.3259182617699</v>
      </c>
    </row>
    <row r="6" spans="1:3" x14ac:dyDescent="0.25">
      <c r="A6" s="166" t="s">
        <v>123</v>
      </c>
      <c r="B6" s="350">
        <v>4000</v>
      </c>
      <c r="C6" s="350">
        <v>1.0346611484738748</v>
      </c>
    </row>
    <row r="7" spans="1:3" x14ac:dyDescent="0.25">
      <c r="A7" s="166" t="s">
        <v>127</v>
      </c>
      <c r="B7" s="350">
        <v>383000</v>
      </c>
      <c r="C7" s="350">
        <v>99.068804966373506</v>
      </c>
    </row>
    <row r="8" spans="1:3" x14ac:dyDescent="0.25">
      <c r="A8" s="166" t="s">
        <v>153</v>
      </c>
      <c r="B8" s="350">
        <v>3582000</v>
      </c>
      <c r="C8" s="350">
        <v>926.53905845835561</v>
      </c>
    </row>
    <row r="9" spans="1:3" x14ac:dyDescent="0.25">
      <c r="A9" s="166" t="s">
        <v>126</v>
      </c>
      <c r="B9" s="350">
        <v>1892000</v>
      </c>
      <c r="C9" s="350">
        <v>489.31511487464593</v>
      </c>
    </row>
    <row r="10" spans="1:3" x14ac:dyDescent="0.25">
      <c r="A10" s="166" t="s">
        <v>41</v>
      </c>
      <c r="B10" s="350">
        <v>6050500</v>
      </c>
      <c r="C10" s="350">
        <v>1564.5896585618214</v>
      </c>
    </row>
    <row r="11" spans="1:3" x14ac:dyDescent="0.25">
      <c r="A11" s="166" t="s">
        <v>154</v>
      </c>
      <c r="B11" s="350">
        <v>50000</v>
      </c>
      <c r="C11" s="350">
        <v>12.933264355923436</v>
      </c>
    </row>
    <row r="12" spans="1:3" x14ac:dyDescent="0.25">
      <c r="A12" s="166" t="s">
        <v>105</v>
      </c>
      <c r="B12" s="350">
        <v>27300128</v>
      </c>
      <c r="C12" s="350">
        <v>7061.0511779889775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61"/>
  <sheetViews>
    <sheetView topLeftCell="A34" zoomScale="106" zoomScaleNormal="106" workbookViewId="0">
      <selection activeCell="F8" sqref="F8"/>
    </sheetView>
  </sheetViews>
  <sheetFormatPr defaultColWidth="10.85546875" defaultRowHeight="15" x14ac:dyDescent="0.25"/>
  <cols>
    <col min="1" max="1" width="12.42578125" style="59" customWidth="1"/>
    <col min="2" max="2" width="33.5703125" style="58" customWidth="1"/>
    <col min="3" max="3" width="17.28515625" style="58" customWidth="1"/>
    <col min="4" max="4" width="17.5703125" style="57" customWidth="1"/>
    <col min="5" max="5" width="17.42578125" style="57" customWidth="1"/>
    <col min="6" max="6" width="15" style="55" customWidth="1"/>
    <col min="7" max="7" width="18.42578125" style="56" customWidth="1"/>
    <col min="8" max="8" width="16.5703125" style="57" customWidth="1"/>
    <col min="9" max="9" width="16.5703125" style="58" customWidth="1"/>
    <col min="10" max="10" width="25.42578125" style="58" customWidth="1"/>
    <col min="11" max="11" width="13.140625" style="58" customWidth="1"/>
    <col min="12" max="12" width="12.42578125" style="58" customWidth="1"/>
    <col min="13" max="13" width="19.140625" style="58" customWidth="1"/>
    <col min="14" max="14" width="37.140625" style="60" customWidth="1"/>
    <col min="15" max="15" width="11" style="1" customWidth="1"/>
    <col min="16" max="16384" width="10.85546875" style="1"/>
  </cols>
  <sheetData>
    <row r="1" spans="1:14" ht="18.75" x14ac:dyDescent="0.25">
      <c r="A1" s="920" t="s">
        <v>173</v>
      </c>
      <c r="B1" s="920"/>
      <c r="C1" s="920"/>
      <c r="D1" s="920"/>
      <c r="E1" s="920"/>
      <c r="F1" s="920"/>
      <c r="G1" s="920"/>
      <c r="H1" s="920"/>
      <c r="I1" s="920"/>
      <c r="J1" s="920"/>
      <c r="K1" s="920"/>
      <c r="L1" s="920"/>
      <c r="M1" s="920"/>
      <c r="N1" s="920"/>
    </row>
    <row r="2" spans="1:14" s="2" customFormat="1" ht="69.95" customHeight="1" x14ac:dyDescent="0.25">
      <c r="A2" s="286" t="s">
        <v>0</v>
      </c>
      <c r="B2" s="280" t="s">
        <v>5</v>
      </c>
      <c r="C2" s="280" t="s">
        <v>10</v>
      </c>
      <c r="D2" s="281" t="s">
        <v>8</v>
      </c>
      <c r="E2" s="281" t="s">
        <v>13</v>
      </c>
      <c r="F2" s="282" t="s">
        <v>7</v>
      </c>
      <c r="G2" s="283" t="s">
        <v>6</v>
      </c>
      <c r="H2" s="281" t="s">
        <v>2</v>
      </c>
      <c r="I2" s="281" t="s">
        <v>109</v>
      </c>
      <c r="J2" s="280" t="s">
        <v>9</v>
      </c>
      <c r="K2" s="280" t="s">
        <v>1</v>
      </c>
      <c r="L2" s="280" t="s">
        <v>4</v>
      </c>
      <c r="M2" s="284" t="s">
        <v>12</v>
      </c>
      <c r="N2" s="285" t="s">
        <v>11</v>
      </c>
    </row>
    <row r="3" spans="1:14" s="2" customFormat="1" ht="15" customHeight="1" x14ac:dyDescent="0.25">
      <c r="A3" s="725">
        <v>45505</v>
      </c>
      <c r="B3" s="452" t="s">
        <v>112</v>
      </c>
      <c r="C3" s="452" t="s">
        <v>113</v>
      </c>
      <c r="D3" s="727" t="s">
        <v>111</v>
      </c>
      <c r="E3" s="145">
        <v>10000</v>
      </c>
      <c r="F3" s="309">
        <v>3866</v>
      </c>
      <c r="G3" s="288">
        <f>E3/F3</f>
        <v>2.586652871184687</v>
      </c>
      <c r="H3" s="171" t="s">
        <v>127</v>
      </c>
      <c r="I3" s="162" t="s">
        <v>43</v>
      </c>
      <c r="J3" s="331" t="s">
        <v>177</v>
      </c>
      <c r="K3" s="919" t="s">
        <v>692</v>
      </c>
      <c r="L3" s="161" t="s">
        <v>44</v>
      </c>
      <c r="M3" s="335"/>
      <c r="N3" s="310"/>
    </row>
    <row r="4" spans="1:14" s="2" customFormat="1" ht="15" customHeight="1" x14ac:dyDescent="0.25">
      <c r="A4" s="725">
        <v>45505</v>
      </c>
      <c r="B4" s="452" t="s">
        <v>112</v>
      </c>
      <c r="C4" s="452" t="s">
        <v>113</v>
      </c>
      <c r="D4" s="727" t="s">
        <v>111</v>
      </c>
      <c r="E4" s="145">
        <v>10000</v>
      </c>
      <c r="F4" s="309">
        <v>3866</v>
      </c>
      <c r="G4" s="288">
        <f>E4/F4</f>
        <v>2.586652871184687</v>
      </c>
      <c r="H4" s="171" t="s">
        <v>127</v>
      </c>
      <c r="I4" s="162" t="s">
        <v>43</v>
      </c>
      <c r="J4" s="331" t="s">
        <v>177</v>
      </c>
      <c r="K4" s="919" t="s">
        <v>692</v>
      </c>
      <c r="L4" s="161" t="s">
        <v>44</v>
      </c>
      <c r="M4" s="335"/>
      <c r="N4" s="310"/>
    </row>
    <row r="5" spans="1:14" s="2" customFormat="1" ht="15" customHeight="1" x14ac:dyDescent="0.25">
      <c r="A5" s="160">
        <v>45505</v>
      </c>
      <c r="B5" s="161" t="s">
        <v>112</v>
      </c>
      <c r="C5" s="161" t="s">
        <v>113</v>
      </c>
      <c r="D5" s="162" t="s">
        <v>120</v>
      </c>
      <c r="E5" s="145">
        <v>10000</v>
      </c>
      <c r="F5" s="309">
        <v>3866</v>
      </c>
      <c r="G5" s="288">
        <f t="shared" ref="G5:G30" si="0">E5/F5</f>
        <v>2.586652871184687</v>
      </c>
      <c r="H5" s="171" t="s">
        <v>126</v>
      </c>
      <c r="I5" s="162" t="s">
        <v>43</v>
      </c>
      <c r="J5" s="331" t="s">
        <v>181</v>
      </c>
      <c r="K5" s="919" t="s">
        <v>692</v>
      </c>
      <c r="L5" s="161" t="s">
        <v>44</v>
      </c>
      <c r="M5" s="335"/>
      <c r="N5" s="310"/>
    </row>
    <row r="6" spans="1:14" s="2" customFormat="1" ht="15" customHeight="1" x14ac:dyDescent="0.25">
      <c r="A6" s="160">
        <v>45505</v>
      </c>
      <c r="B6" s="161" t="s">
        <v>112</v>
      </c>
      <c r="C6" s="161" t="s">
        <v>113</v>
      </c>
      <c r="D6" s="162" t="s">
        <v>120</v>
      </c>
      <c r="E6" s="145">
        <v>3000</v>
      </c>
      <c r="F6" s="309">
        <v>3866</v>
      </c>
      <c r="G6" s="288">
        <f t="shared" si="0"/>
        <v>0.7759958613554061</v>
      </c>
      <c r="H6" s="171" t="s">
        <v>126</v>
      </c>
      <c r="I6" s="162" t="s">
        <v>43</v>
      </c>
      <c r="J6" s="331" t="s">
        <v>181</v>
      </c>
      <c r="K6" s="919" t="s">
        <v>692</v>
      </c>
      <c r="L6" s="161" t="s">
        <v>44</v>
      </c>
      <c r="M6" s="335"/>
      <c r="N6" s="310"/>
    </row>
    <row r="7" spans="1:14" s="2" customFormat="1" ht="15" customHeight="1" x14ac:dyDescent="0.25">
      <c r="A7" s="160">
        <v>45505</v>
      </c>
      <c r="B7" s="161" t="s">
        <v>125</v>
      </c>
      <c r="C7" s="161" t="s">
        <v>125</v>
      </c>
      <c r="D7" s="162" t="s">
        <v>120</v>
      </c>
      <c r="E7" s="145">
        <v>10000</v>
      </c>
      <c r="F7" s="309">
        <v>3866</v>
      </c>
      <c r="G7" s="288">
        <f t="shared" si="0"/>
        <v>2.586652871184687</v>
      </c>
      <c r="H7" s="171" t="s">
        <v>126</v>
      </c>
      <c r="I7" s="162" t="s">
        <v>43</v>
      </c>
      <c r="J7" s="331" t="s">
        <v>181</v>
      </c>
      <c r="K7" s="919" t="s">
        <v>692</v>
      </c>
      <c r="L7" s="161" t="s">
        <v>44</v>
      </c>
      <c r="M7" s="335"/>
      <c r="N7" s="310"/>
    </row>
    <row r="8" spans="1:14" s="2" customFormat="1" ht="15" customHeight="1" x14ac:dyDescent="0.25">
      <c r="A8" s="160">
        <v>45505</v>
      </c>
      <c r="B8" s="161" t="s">
        <v>125</v>
      </c>
      <c r="C8" s="161" t="s">
        <v>125</v>
      </c>
      <c r="D8" s="162" t="s">
        <v>120</v>
      </c>
      <c r="E8" s="145">
        <v>10000</v>
      </c>
      <c r="F8" s="309">
        <v>3866</v>
      </c>
      <c r="G8" s="288">
        <f t="shared" si="0"/>
        <v>2.586652871184687</v>
      </c>
      <c r="H8" s="171" t="s">
        <v>126</v>
      </c>
      <c r="I8" s="162" t="s">
        <v>43</v>
      </c>
      <c r="J8" s="331" t="s">
        <v>181</v>
      </c>
      <c r="K8" s="919" t="s">
        <v>692</v>
      </c>
      <c r="L8" s="161" t="s">
        <v>44</v>
      </c>
      <c r="M8" s="335"/>
      <c r="N8" s="310"/>
    </row>
    <row r="9" spans="1:14" s="2" customFormat="1" ht="15" customHeight="1" x14ac:dyDescent="0.25">
      <c r="A9" s="160">
        <v>45505</v>
      </c>
      <c r="B9" s="161" t="s">
        <v>485</v>
      </c>
      <c r="C9" s="161" t="s">
        <v>129</v>
      </c>
      <c r="D9" s="162" t="s">
        <v>111</v>
      </c>
      <c r="E9" s="145">
        <v>1500000</v>
      </c>
      <c r="F9" s="309">
        <v>3866</v>
      </c>
      <c r="G9" s="288">
        <f t="shared" si="0"/>
        <v>387.99793067770304</v>
      </c>
      <c r="H9" s="171" t="s">
        <v>161</v>
      </c>
      <c r="I9" s="162" t="s">
        <v>43</v>
      </c>
      <c r="J9" s="331" t="s">
        <v>607</v>
      </c>
      <c r="K9" s="919" t="s">
        <v>692</v>
      </c>
      <c r="L9" s="161" t="s">
        <v>44</v>
      </c>
      <c r="M9" s="335"/>
      <c r="N9" s="310"/>
    </row>
    <row r="10" spans="1:14" s="2" customFormat="1" ht="15" customHeight="1" x14ac:dyDescent="0.25">
      <c r="A10" s="160">
        <v>45505</v>
      </c>
      <c r="B10" s="161" t="s">
        <v>486</v>
      </c>
      <c r="C10" s="161" t="s">
        <v>119</v>
      </c>
      <c r="D10" s="162" t="s">
        <v>79</v>
      </c>
      <c r="E10" s="145">
        <v>3000</v>
      </c>
      <c r="F10" s="309">
        <v>3866</v>
      </c>
      <c r="G10" s="288">
        <f t="shared" si="0"/>
        <v>0.7759958613554061</v>
      </c>
      <c r="H10" s="171" t="s">
        <v>161</v>
      </c>
      <c r="I10" s="162" t="s">
        <v>43</v>
      </c>
      <c r="J10" s="331" t="s">
        <v>608</v>
      </c>
      <c r="K10" s="919" t="s">
        <v>692</v>
      </c>
      <c r="L10" s="161" t="s">
        <v>44</v>
      </c>
      <c r="M10" s="335"/>
      <c r="N10" s="310"/>
    </row>
    <row r="11" spans="1:14" s="2" customFormat="1" ht="15" customHeight="1" x14ac:dyDescent="0.25">
      <c r="A11" s="160">
        <v>45505</v>
      </c>
      <c r="B11" s="161" t="s">
        <v>609</v>
      </c>
      <c r="C11" s="161" t="s">
        <v>129</v>
      </c>
      <c r="D11" s="162" t="s">
        <v>120</v>
      </c>
      <c r="E11" s="145">
        <v>1000000</v>
      </c>
      <c r="F11" s="309">
        <v>3866</v>
      </c>
      <c r="G11" s="288">
        <f t="shared" si="0"/>
        <v>258.66528711846871</v>
      </c>
      <c r="H11" s="171" t="s">
        <v>161</v>
      </c>
      <c r="I11" s="162" t="s">
        <v>43</v>
      </c>
      <c r="J11" s="331" t="s">
        <v>611</v>
      </c>
      <c r="K11" s="919" t="s">
        <v>692</v>
      </c>
      <c r="L11" s="161" t="s">
        <v>44</v>
      </c>
      <c r="M11" s="335"/>
      <c r="N11" s="310"/>
    </row>
    <row r="12" spans="1:14" s="2" customFormat="1" ht="15" customHeight="1" x14ac:dyDescent="0.25">
      <c r="A12" s="160">
        <v>45505</v>
      </c>
      <c r="B12" s="161" t="s">
        <v>610</v>
      </c>
      <c r="C12" s="161" t="s">
        <v>129</v>
      </c>
      <c r="D12" s="162" t="s">
        <v>120</v>
      </c>
      <c r="E12" s="145">
        <v>34000</v>
      </c>
      <c r="F12" s="309">
        <v>3866</v>
      </c>
      <c r="G12" s="288">
        <f t="shared" si="0"/>
        <v>8.7946197620279367</v>
      </c>
      <c r="H12" s="171" t="s">
        <v>161</v>
      </c>
      <c r="I12" s="162" t="s">
        <v>43</v>
      </c>
      <c r="J12" s="331" t="s">
        <v>611</v>
      </c>
      <c r="K12" s="919" t="s">
        <v>692</v>
      </c>
      <c r="L12" s="161" t="s">
        <v>44</v>
      </c>
      <c r="M12" s="335"/>
      <c r="N12" s="310"/>
    </row>
    <row r="13" spans="1:14" s="2" customFormat="1" ht="15" customHeight="1" x14ac:dyDescent="0.25">
      <c r="A13" s="160">
        <v>45505</v>
      </c>
      <c r="B13" s="161" t="s">
        <v>487</v>
      </c>
      <c r="C13" s="161" t="s">
        <v>119</v>
      </c>
      <c r="D13" s="162" t="s">
        <v>79</v>
      </c>
      <c r="E13" s="145">
        <v>3000</v>
      </c>
      <c r="F13" s="309">
        <v>3866</v>
      </c>
      <c r="G13" s="288">
        <f t="shared" si="0"/>
        <v>0.7759958613554061</v>
      </c>
      <c r="H13" s="171" t="s">
        <v>161</v>
      </c>
      <c r="I13" s="162" t="s">
        <v>43</v>
      </c>
      <c r="J13" s="331" t="s">
        <v>612</v>
      </c>
      <c r="K13" s="919" t="s">
        <v>692</v>
      </c>
      <c r="L13" s="161" t="s">
        <v>44</v>
      </c>
      <c r="M13" s="335"/>
      <c r="N13" s="310"/>
    </row>
    <row r="14" spans="1:14" s="2" customFormat="1" ht="15" customHeight="1" x14ac:dyDescent="0.25">
      <c r="A14" s="160">
        <v>45506</v>
      </c>
      <c r="B14" s="161" t="s">
        <v>112</v>
      </c>
      <c r="C14" s="161" t="s">
        <v>113</v>
      </c>
      <c r="D14" s="162" t="s">
        <v>120</v>
      </c>
      <c r="E14" s="145">
        <v>18000</v>
      </c>
      <c r="F14" s="309">
        <v>3866</v>
      </c>
      <c r="G14" s="288">
        <f t="shared" si="0"/>
        <v>4.6559751681324366</v>
      </c>
      <c r="H14" s="171" t="s">
        <v>126</v>
      </c>
      <c r="I14" s="162" t="s">
        <v>43</v>
      </c>
      <c r="J14" s="331" t="s">
        <v>187</v>
      </c>
      <c r="K14" s="919" t="s">
        <v>692</v>
      </c>
      <c r="L14" s="161" t="s">
        <v>44</v>
      </c>
      <c r="M14" s="335"/>
      <c r="N14" s="310"/>
    </row>
    <row r="15" spans="1:14" s="2" customFormat="1" ht="15" customHeight="1" x14ac:dyDescent="0.25">
      <c r="A15" s="160">
        <v>45506</v>
      </c>
      <c r="B15" s="161" t="s">
        <v>112</v>
      </c>
      <c r="C15" s="161" t="s">
        <v>113</v>
      </c>
      <c r="D15" s="162" t="s">
        <v>120</v>
      </c>
      <c r="E15" s="145">
        <v>4000</v>
      </c>
      <c r="F15" s="309">
        <v>3866</v>
      </c>
      <c r="G15" s="288">
        <f t="shared" si="0"/>
        <v>1.0346611484738748</v>
      </c>
      <c r="H15" s="171" t="s">
        <v>126</v>
      </c>
      <c r="I15" s="162" t="s">
        <v>43</v>
      </c>
      <c r="J15" s="331" t="s">
        <v>187</v>
      </c>
      <c r="K15" s="919" t="s">
        <v>692</v>
      </c>
      <c r="L15" s="161" t="s">
        <v>44</v>
      </c>
      <c r="M15" s="335"/>
      <c r="N15" s="310"/>
    </row>
    <row r="16" spans="1:14" s="2" customFormat="1" ht="15" customHeight="1" x14ac:dyDescent="0.25">
      <c r="A16" s="160">
        <v>45506</v>
      </c>
      <c r="B16" s="161" t="s">
        <v>112</v>
      </c>
      <c r="C16" s="161" t="s">
        <v>113</v>
      </c>
      <c r="D16" s="162" t="s">
        <v>120</v>
      </c>
      <c r="E16" s="145">
        <v>6000</v>
      </c>
      <c r="F16" s="309">
        <v>3866</v>
      </c>
      <c r="G16" s="288">
        <f t="shared" si="0"/>
        <v>1.5519917227108122</v>
      </c>
      <c r="H16" s="171" t="s">
        <v>126</v>
      </c>
      <c r="I16" s="162" t="s">
        <v>43</v>
      </c>
      <c r="J16" s="331" t="s">
        <v>187</v>
      </c>
      <c r="K16" s="919" t="s">
        <v>692</v>
      </c>
      <c r="L16" s="161" t="s">
        <v>44</v>
      </c>
      <c r="M16" s="335"/>
      <c r="N16" s="310"/>
    </row>
    <row r="17" spans="1:14" s="2" customFormat="1" ht="15" customHeight="1" x14ac:dyDescent="0.25">
      <c r="A17" s="160">
        <v>45506</v>
      </c>
      <c r="B17" s="161" t="s">
        <v>125</v>
      </c>
      <c r="C17" s="161" t="s">
        <v>125</v>
      </c>
      <c r="D17" s="162" t="s">
        <v>120</v>
      </c>
      <c r="E17" s="145">
        <v>7000</v>
      </c>
      <c r="F17" s="309">
        <v>3866</v>
      </c>
      <c r="G17" s="288">
        <f t="shared" si="0"/>
        <v>1.8106570098292809</v>
      </c>
      <c r="H17" s="171" t="s">
        <v>126</v>
      </c>
      <c r="I17" s="162" t="s">
        <v>43</v>
      </c>
      <c r="J17" s="331" t="s">
        <v>187</v>
      </c>
      <c r="K17" s="919" t="s">
        <v>692</v>
      </c>
      <c r="L17" s="161" t="s">
        <v>44</v>
      </c>
      <c r="M17" s="335"/>
      <c r="N17" s="310"/>
    </row>
    <row r="18" spans="1:14" s="2" customFormat="1" ht="15" customHeight="1" x14ac:dyDescent="0.25">
      <c r="A18" s="160">
        <v>45506</v>
      </c>
      <c r="B18" s="161" t="s">
        <v>125</v>
      </c>
      <c r="C18" s="161" t="s">
        <v>125</v>
      </c>
      <c r="D18" s="162" t="s">
        <v>120</v>
      </c>
      <c r="E18" s="145">
        <v>13000</v>
      </c>
      <c r="F18" s="309">
        <v>3866</v>
      </c>
      <c r="G18" s="288">
        <f t="shared" si="0"/>
        <v>3.3626487325400931</v>
      </c>
      <c r="H18" s="171" t="s">
        <v>126</v>
      </c>
      <c r="I18" s="162" t="s">
        <v>43</v>
      </c>
      <c r="J18" s="331" t="s">
        <v>187</v>
      </c>
      <c r="K18" s="919" t="s">
        <v>692</v>
      </c>
      <c r="L18" s="161" t="s">
        <v>44</v>
      </c>
      <c r="M18" s="335"/>
      <c r="N18" s="310"/>
    </row>
    <row r="19" spans="1:14" s="2" customFormat="1" ht="15" customHeight="1" x14ac:dyDescent="0.25">
      <c r="A19" s="160">
        <v>45509</v>
      </c>
      <c r="B19" s="161" t="s">
        <v>112</v>
      </c>
      <c r="C19" s="161" t="s">
        <v>113</v>
      </c>
      <c r="D19" s="162" t="s">
        <v>120</v>
      </c>
      <c r="E19" s="145">
        <v>40000</v>
      </c>
      <c r="F19" s="309">
        <v>3866</v>
      </c>
      <c r="G19" s="288">
        <f t="shared" si="0"/>
        <v>10.346611484738748</v>
      </c>
      <c r="H19" s="171" t="s">
        <v>126</v>
      </c>
      <c r="I19" s="162" t="s">
        <v>43</v>
      </c>
      <c r="J19" s="331" t="s">
        <v>188</v>
      </c>
      <c r="K19" s="919" t="s">
        <v>692</v>
      </c>
      <c r="L19" s="161" t="s">
        <v>44</v>
      </c>
      <c r="M19" s="335"/>
      <c r="N19" s="310"/>
    </row>
    <row r="20" spans="1:14" s="2" customFormat="1" ht="15" customHeight="1" x14ac:dyDescent="0.25">
      <c r="A20" s="160">
        <v>45509</v>
      </c>
      <c r="B20" s="161" t="s">
        <v>112</v>
      </c>
      <c r="C20" s="161" t="s">
        <v>113</v>
      </c>
      <c r="D20" s="162" t="s">
        <v>120</v>
      </c>
      <c r="E20" s="145">
        <v>20000</v>
      </c>
      <c r="F20" s="309">
        <v>3866</v>
      </c>
      <c r="G20" s="288">
        <f t="shared" si="0"/>
        <v>5.173305742369374</v>
      </c>
      <c r="H20" s="171" t="s">
        <v>126</v>
      </c>
      <c r="I20" s="162" t="s">
        <v>43</v>
      </c>
      <c r="J20" s="331" t="s">
        <v>188</v>
      </c>
      <c r="K20" s="919" t="s">
        <v>692</v>
      </c>
      <c r="L20" s="161" t="s">
        <v>44</v>
      </c>
      <c r="M20" s="335"/>
      <c r="N20" s="310"/>
    </row>
    <row r="21" spans="1:14" s="2" customFormat="1" ht="15" customHeight="1" x14ac:dyDescent="0.25">
      <c r="A21" s="160">
        <v>45509</v>
      </c>
      <c r="B21" s="161" t="s">
        <v>125</v>
      </c>
      <c r="C21" s="161" t="s">
        <v>125</v>
      </c>
      <c r="D21" s="162" t="s">
        <v>120</v>
      </c>
      <c r="E21" s="381">
        <v>10000</v>
      </c>
      <c r="F21" s="309">
        <v>3866</v>
      </c>
      <c r="G21" s="288">
        <f t="shared" si="0"/>
        <v>2.586652871184687</v>
      </c>
      <c r="H21" s="171" t="s">
        <v>126</v>
      </c>
      <c r="I21" s="162" t="s">
        <v>43</v>
      </c>
      <c r="J21" s="331" t="s">
        <v>188</v>
      </c>
      <c r="K21" s="919" t="s">
        <v>692</v>
      </c>
      <c r="L21" s="161" t="s">
        <v>44</v>
      </c>
      <c r="M21" s="335"/>
      <c r="N21" s="310"/>
    </row>
    <row r="22" spans="1:14" s="2" customFormat="1" ht="15" customHeight="1" x14ac:dyDescent="0.25">
      <c r="A22" s="160">
        <v>45509</v>
      </c>
      <c r="B22" s="161" t="s">
        <v>125</v>
      </c>
      <c r="C22" s="161" t="s">
        <v>125</v>
      </c>
      <c r="D22" s="162" t="s">
        <v>120</v>
      </c>
      <c r="E22" s="145">
        <v>10000</v>
      </c>
      <c r="F22" s="309">
        <v>3866</v>
      </c>
      <c r="G22" s="288">
        <f t="shared" si="0"/>
        <v>2.586652871184687</v>
      </c>
      <c r="H22" s="171" t="s">
        <v>126</v>
      </c>
      <c r="I22" s="162" t="s">
        <v>43</v>
      </c>
      <c r="J22" s="331" t="s">
        <v>188</v>
      </c>
      <c r="K22" s="919" t="s">
        <v>692</v>
      </c>
      <c r="L22" s="161" t="s">
        <v>44</v>
      </c>
      <c r="M22" s="335"/>
      <c r="N22" s="310"/>
    </row>
    <row r="23" spans="1:14" s="2" customFormat="1" ht="15" customHeight="1" x14ac:dyDescent="0.25">
      <c r="A23" s="725">
        <v>45509</v>
      </c>
      <c r="B23" s="452" t="s">
        <v>112</v>
      </c>
      <c r="C23" s="452" t="s">
        <v>113</v>
      </c>
      <c r="D23" s="727" t="s">
        <v>111</v>
      </c>
      <c r="E23" s="145">
        <v>3000</v>
      </c>
      <c r="F23" s="309">
        <v>3866</v>
      </c>
      <c r="G23" s="288">
        <f t="shared" si="0"/>
        <v>0.7759958613554061</v>
      </c>
      <c r="H23" s="171" t="s">
        <v>127</v>
      </c>
      <c r="I23" s="162" t="s">
        <v>43</v>
      </c>
      <c r="J23" s="331" t="s">
        <v>190</v>
      </c>
      <c r="K23" s="919" t="s">
        <v>692</v>
      </c>
      <c r="L23" s="161" t="s">
        <v>44</v>
      </c>
      <c r="M23" s="335"/>
      <c r="N23" s="310"/>
    </row>
    <row r="24" spans="1:14" s="2" customFormat="1" ht="15" customHeight="1" x14ac:dyDescent="0.25">
      <c r="A24" s="725">
        <v>45509</v>
      </c>
      <c r="B24" s="452" t="s">
        <v>112</v>
      </c>
      <c r="C24" s="452" t="s">
        <v>113</v>
      </c>
      <c r="D24" s="727" t="s">
        <v>111</v>
      </c>
      <c r="E24" s="145">
        <v>7000</v>
      </c>
      <c r="F24" s="309">
        <v>3866</v>
      </c>
      <c r="G24" s="288">
        <f t="shared" si="0"/>
        <v>1.8106570098292809</v>
      </c>
      <c r="H24" s="171" t="s">
        <v>127</v>
      </c>
      <c r="I24" s="162" t="s">
        <v>43</v>
      </c>
      <c r="J24" s="331" t="s">
        <v>190</v>
      </c>
      <c r="K24" s="919" t="s">
        <v>692</v>
      </c>
      <c r="L24" s="161" t="s">
        <v>44</v>
      </c>
      <c r="M24" s="335"/>
      <c r="N24" s="310"/>
    </row>
    <row r="25" spans="1:14" s="2" customFormat="1" ht="15" customHeight="1" x14ac:dyDescent="0.25">
      <c r="A25" s="725">
        <v>45509</v>
      </c>
      <c r="B25" s="452" t="s">
        <v>112</v>
      </c>
      <c r="C25" s="452" t="s">
        <v>113</v>
      </c>
      <c r="D25" s="727" t="s">
        <v>111</v>
      </c>
      <c r="E25" s="145">
        <v>10000</v>
      </c>
      <c r="F25" s="309">
        <v>3866</v>
      </c>
      <c r="G25" s="288">
        <f t="shared" si="0"/>
        <v>2.586652871184687</v>
      </c>
      <c r="H25" s="171" t="s">
        <v>127</v>
      </c>
      <c r="I25" s="162" t="s">
        <v>43</v>
      </c>
      <c r="J25" s="331" t="s">
        <v>190</v>
      </c>
      <c r="K25" s="919" t="s">
        <v>692</v>
      </c>
      <c r="L25" s="161" t="s">
        <v>44</v>
      </c>
      <c r="M25" s="335"/>
      <c r="N25" s="310"/>
    </row>
    <row r="26" spans="1:14" s="2" customFormat="1" ht="15" customHeight="1" x14ac:dyDescent="0.25">
      <c r="A26" s="160">
        <v>45509</v>
      </c>
      <c r="B26" s="161" t="s">
        <v>112</v>
      </c>
      <c r="C26" s="161" t="s">
        <v>113</v>
      </c>
      <c r="D26" s="162" t="s">
        <v>14</v>
      </c>
      <c r="E26" s="145">
        <v>4000</v>
      </c>
      <c r="F26" s="309">
        <v>3866</v>
      </c>
      <c r="G26" s="288">
        <f t="shared" si="0"/>
        <v>1.0346611484738748</v>
      </c>
      <c r="H26" s="171" t="s">
        <v>41</v>
      </c>
      <c r="I26" s="162" t="s">
        <v>43</v>
      </c>
      <c r="J26" s="769" t="s">
        <v>194</v>
      </c>
      <c r="K26" s="919" t="s">
        <v>692</v>
      </c>
      <c r="L26" s="161" t="s">
        <v>44</v>
      </c>
      <c r="M26" s="335"/>
      <c r="N26" s="310"/>
    </row>
    <row r="27" spans="1:14" s="2" customFormat="1" ht="15" customHeight="1" x14ac:dyDescent="0.25">
      <c r="A27" s="160">
        <v>45509</v>
      </c>
      <c r="B27" s="161" t="s">
        <v>112</v>
      </c>
      <c r="C27" s="161" t="s">
        <v>113</v>
      </c>
      <c r="D27" s="162" t="s">
        <v>14</v>
      </c>
      <c r="E27" s="145">
        <v>4000</v>
      </c>
      <c r="F27" s="309">
        <v>3866</v>
      </c>
      <c r="G27" s="288">
        <f t="shared" si="0"/>
        <v>1.0346611484738748</v>
      </c>
      <c r="H27" s="171" t="s">
        <v>41</v>
      </c>
      <c r="I27" s="162" t="s">
        <v>43</v>
      </c>
      <c r="J27" s="769" t="s">
        <v>194</v>
      </c>
      <c r="K27" s="919" t="s">
        <v>692</v>
      </c>
      <c r="L27" s="161" t="s">
        <v>44</v>
      </c>
      <c r="M27" s="335"/>
      <c r="N27" s="310"/>
    </row>
    <row r="28" spans="1:14" s="2" customFormat="1" ht="15" customHeight="1" x14ac:dyDescent="0.25">
      <c r="A28" s="160">
        <v>45509</v>
      </c>
      <c r="B28" s="161" t="s">
        <v>492</v>
      </c>
      <c r="C28" s="161" t="s">
        <v>116</v>
      </c>
      <c r="D28" s="162" t="s">
        <v>79</v>
      </c>
      <c r="E28" s="145">
        <v>1888000</v>
      </c>
      <c r="F28" s="309">
        <v>3866</v>
      </c>
      <c r="G28" s="288">
        <f t="shared" si="0"/>
        <v>488.36006207966892</v>
      </c>
      <c r="H28" s="171" t="s">
        <v>161</v>
      </c>
      <c r="I28" s="162" t="s">
        <v>43</v>
      </c>
      <c r="J28" s="770" t="s">
        <v>613</v>
      </c>
      <c r="K28" s="919" t="s">
        <v>692</v>
      </c>
      <c r="L28" s="161" t="s">
        <v>44</v>
      </c>
      <c r="M28" s="335"/>
      <c r="N28" s="310"/>
    </row>
    <row r="29" spans="1:14" s="2" customFormat="1" ht="15" customHeight="1" x14ac:dyDescent="0.25">
      <c r="A29" s="160">
        <v>45509</v>
      </c>
      <c r="B29" s="161" t="s">
        <v>493</v>
      </c>
      <c r="C29" s="161" t="s">
        <v>119</v>
      </c>
      <c r="D29" s="162" t="s">
        <v>79</v>
      </c>
      <c r="E29" s="145">
        <v>3000</v>
      </c>
      <c r="F29" s="309">
        <v>3866</v>
      </c>
      <c r="G29" s="288">
        <f t="shared" si="0"/>
        <v>0.7759958613554061</v>
      </c>
      <c r="H29" s="171" t="s">
        <v>161</v>
      </c>
      <c r="I29" s="162" t="s">
        <v>43</v>
      </c>
      <c r="J29" s="770" t="s">
        <v>614</v>
      </c>
      <c r="K29" s="919" t="s">
        <v>692</v>
      </c>
      <c r="L29" s="161" t="s">
        <v>44</v>
      </c>
      <c r="M29" s="335"/>
      <c r="N29" s="310"/>
    </row>
    <row r="30" spans="1:14" s="2" customFormat="1" ht="15" customHeight="1" x14ac:dyDescent="0.25">
      <c r="A30" s="160">
        <v>45510</v>
      </c>
      <c r="B30" s="161" t="s">
        <v>112</v>
      </c>
      <c r="C30" s="161" t="s">
        <v>113</v>
      </c>
      <c r="D30" s="162" t="s">
        <v>120</v>
      </c>
      <c r="E30" s="145">
        <v>20000</v>
      </c>
      <c r="F30" s="309">
        <v>3866</v>
      </c>
      <c r="G30" s="288">
        <f t="shared" si="0"/>
        <v>5.173305742369374</v>
      </c>
      <c r="H30" s="171" t="s">
        <v>126</v>
      </c>
      <c r="I30" s="162" t="s">
        <v>43</v>
      </c>
      <c r="J30" s="331" t="s">
        <v>196</v>
      </c>
      <c r="K30" s="919" t="s">
        <v>692</v>
      </c>
      <c r="L30" s="161" t="s">
        <v>44</v>
      </c>
      <c r="M30" s="335"/>
      <c r="N30" s="310"/>
    </row>
    <row r="31" spans="1:14" s="2" customFormat="1" ht="15" customHeight="1" x14ac:dyDescent="0.25">
      <c r="A31" s="160">
        <v>45510</v>
      </c>
      <c r="B31" s="161" t="s">
        <v>112</v>
      </c>
      <c r="C31" s="161" t="s">
        <v>113</v>
      </c>
      <c r="D31" s="162" t="s">
        <v>120</v>
      </c>
      <c r="E31" s="145">
        <v>5000</v>
      </c>
      <c r="F31" s="309">
        <v>3866</v>
      </c>
      <c r="G31" s="288">
        <f t="shared" ref="G31:G209" si="1">E31/F31</f>
        <v>1.2933264355923435</v>
      </c>
      <c r="H31" s="171" t="s">
        <v>126</v>
      </c>
      <c r="I31" s="162" t="s">
        <v>43</v>
      </c>
      <c r="J31" s="331" t="s">
        <v>196</v>
      </c>
      <c r="K31" s="919" t="s">
        <v>692</v>
      </c>
      <c r="L31" s="161" t="s">
        <v>44</v>
      </c>
      <c r="M31" s="335"/>
      <c r="N31" s="310"/>
    </row>
    <row r="32" spans="1:14" s="2" customFormat="1" ht="15" customHeight="1" x14ac:dyDescent="0.25">
      <c r="A32" s="160">
        <v>45510</v>
      </c>
      <c r="B32" s="161" t="s">
        <v>125</v>
      </c>
      <c r="C32" s="161" t="s">
        <v>125</v>
      </c>
      <c r="D32" s="162" t="s">
        <v>120</v>
      </c>
      <c r="E32" s="381">
        <v>10000</v>
      </c>
      <c r="F32" s="309">
        <v>3866</v>
      </c>
      <c r="G32" s="288">
        <f t="shared" si="1"/>
        <v>2.586652871184687</v>
      </c>
      <c r="H32" s="171" t="s">
        <v>126</v>
      </c>
      <c r="I32" s="162" t="s">
        <v>43</v>
      </c>
      <c r="J32" s="331" t="s">
        <v>196</v>
      </c>
      <c r="K32" s="919" t="s">
        <v>692</v>
      </c>
      <c r="L32" s="161" t="s">
        <v>44</v>
      </c>
      <c r="M32" s="335"/>
      <c r="N32" s="310"/>
    </row>
    <row r="33" spans="1:14" s="2" customFormat="1" ht="15" customHeight="1" x14ac:dyDescent="0.25">
      <c r="A33" s="160">
        <v>45510</v>
      </c>
      <c r="B33" s="161" t="s">
        <v>125</v>
      </c>
      <c r="C33" s="161" t="s">
        <v>125</v>
      </c>
      <c r="D33" s="162" t="s">
        <v>120</v>
      </c>
      <c r="E33" s="381">
        <v>5000</v>
      </c>
      <c r="F33" s="309">
        <v>3866</v>
      </c>
      <c r="G33" s="288">
        <f t="shared" si="1"/>
        <v>1.2933264355923435</v>
      </c>
      <c r="H33" s="171" t="s">
        <v>126</v>
      </c>
      <c r="I33" s="162" t="s">
        <v>43</v>
      </c>
      <c r="J33" s="331" t="s">
        <v>196</v>
      </c>
      <c r="K33" s="919" t="s">
        <v>692</v>
      </c>
      <c r="L33" s="161" t="s">
        <v>44</v>
      </c>
      <c r="M33" s="335"/>
      <c r="N33" s="310"/>
    </row>
    <row r="34" spans="1:14" s="2" customFormat="1" ht="15" customHeight="1" x14ac:dyDescent="0.25">
      <c r="A34" s="160">
        <v>45510</v>
      </c>
      <c r="B34" s="161" t="s">
        <v>125</v>
      </c>
      <c r="C34" s="161" t="s">
        <v>125</v>
      </c>
      <c r="D34" s="162" t="s">
        <v>120</v>
      </c>
      <c r="E34" s="145">
        <v>5000</v>
      </c>
      <c r="F34" s="309">
        <v>3866</v>
      </c>
      <c r="G34" s="288">
        <f t="shared" si="1"/>
        <v>1.2933264355923435</v>
      </c>
      <c r="H34" s="171" t="s">
        <v>126</v>
      </c>
      <c r="I34" s="162" t="s">
        <v>43</v>
      </c>
      <c r="J34" s="331" t="s">
        <v>196</v>
      </c>
      <c r="K34" s="919" t="s">
        <v>692</v>
      </c>
      <c r="L34" s="161" t="s">
        <v>44</v>
      </c>
      <c r="M34" s="335"/>
      <c r="N34" s="310"/>
    </row>
    <row r="35" spans="1:14" s="2" customFormat="1" ht="15" customHeight="1" x14ac:dyDescent="0.25">
      <c r="A35" s="160">
        <v>45510</v>
      </c>
      <c r="B35" s="161" t="s">
        <v>112</v>
      </c>
      <c r="C35" s="161" t="s">
        <v>113</v>
      </c>
      <c r="D35" s="162" t="s">
        <v>14</v>
      </c>
      <c r="E35" s="145">
        <v>7000</v>
      </c>
      <c r="F35" s="309">
        <v>3866</v>
      </c>
      <c r="G35" s="288">
        <f t="shared" si="1"/>
        <v>1.8106570098292809</v>
      </c>
      <c r="H35" s="171" t="s">
        <v>41</v>
      </c>
      <c r="I35" s="162" t="s">
        <v>43</v>
      </c>
      <c r="J35" s="769" t="s">
        <v>202</v>
      </c>
      <c r="K35" s="919" t="s">
        <v>692</v>
      </c>
      <c r="L35" s="161" t="s">
        <v>44</v>
      </c>
      <c r="M35" s="335"/>
      <c r="N35" s="310"/>
    </row>
    <row r="36" spans="1:14" s="2" customFormat="1" ht="15" customHeight="1" x14ac:dyDescent="0.25">
      <c r="A36" s="160">
        <v>45510</v>
      </c>
      <c r="B36" s="161" t="s">
        <v>112</v>
      </c>
      <c r="C36" s="161" t="s">
        <v>113</v>
      </c>
      <c r="D36" s="162" t="s">
        <v>14</v>
      </c>
      <c r="E36" s="157">
        <v>4000</v>
      </c>
      <c r="F36" s="309">
        <v>3866</v>
      </c>
      <c r="G36" s="288">
        <v>0.56999999999999995</v>
      </c>
      <c r="H36" s="171" t="s">
        <v>41</v>
      </c>
      <c r="I36" s="162" t="s">
        <v>43</v>
      </c>
      <c r="J36" s="769" t="s">
        <v>202</v>
      </c>
      <c r="K36" s="919" t="s">
        <v>692</v>
      </c>
      <c r="L36" s="161" t="s">
        <v>44</v>
      </c>
      <c r="M36" s="335"/>
      <c r="N36" s="310"/>
    </row>
    <row r="37" spans="1:14" s="2" customFormat="1" ht="15" customHeight="1" x14ac:dyDescent="0.25">
      <c r="A37" s="160">
        <v>45510</v>
      </c>
      <c r="B37" s="161" t="s">
        <v>112</v>
      </c>
      <c r="C37" s="161" t="s">
        <v>113</v>
      </c>
      <c r="D37" s="162" t="s">
        <v>14</v>
      </c>
      <c r="E37" s="157">
        <v>9000</v>
      </c>
      <c r="F37" s="309">
        <v>3866</v>
      </c>
      <c r="G37" s="288">
        <f t="shared" si="1"/>
        <v>2.3279875840662183</v>
      </c>
      <c r="H37" s="171" t="s">
        <v>41</v>
      </c>
      <c r="I37" s="162" t="s">
        <v>43</v>
      </c>
      <c r="J37" s="769" t="s">
        <v>202</v>
      </c>
      <c r="K37" s="919" t="s">
        <v>692</v>
      </c>
      <c r="L37" s="161" t="s">
        <v>44</v>
      </c>
      <c r="M37" s="335"/>
      <c r="N37" s="310"/>
    </row>
    <row r="38" spans="1:14" s="2" customFormat="1" ht="15" customHeight="1" x14ac:dyDescent="0.25">
      <c r="A38" s="725">
        <v>45510</v>
      </c>
      <c r="B38" s="452" t="s">
        <v>112</v>
      </c>
      <c r="C38" s="452" t="s">
        <v>113</v>
      </c>
      <c r="D38" s="727" t="s">
        <v>111</v>
      </c>
      <c r="E38" s="152">
        <v>7000</v>
      </c>
      <c r="F38" s="309">
        <v>3866</v>
      </c>
      <c r="G38" s="288">
        <f t="shared" si="1"/>
        <v>1.8106570098292809</v>
      </c>
      <c r="H38" s="171" t="s">
        <v>127</v>
      </c>
      <c r="I38" s="162" t="s">
        <v>43</v>
      </c>
      <c r="J38" s="331" t="s">
        <v>204</v>
      </c>
      <c r="K38" s="919" t="s">
        <v>692</v>
      </c>
      <c r="L38" s="161" t="s">
        <v>44</v>
      </c>
      <c r="M38" s="335"/>
      <c r="N38" s="310"/>
    </row>
    <row r="39" spans="1:14" s="2" customFormat="1" ht="15" customHeight="1" x14ac:dyDescent="0.25">
      <c r="A39" s="725">
        <v>45510</v>
      </c>
      <c r="B39" s="452" t="s">
        <v>112</v>
      </c>
      <c r="C39" s="452" t="s">
        <v>113</v>
      </c>
      <c r="D39" s="727" t="s">
        <v>111</v>
      </c>
      <c r="E39" s="380">
        <v>7000</v>
      </c>
      <c r="F39" s="309">
        <v>3866</v>
      </c>
      <c r="G39" s="288">
        <f t="shared" si="1"/>
        <v>1.8106570098292809</v>
      </c>
      <c r="H39" s="171" t="s">
        <v>127</v>
      </c>
      <c r="I39" s="162" t="s">
        <v>43</v>
      </c>
      <c r="J39" s="331" t="s">
        <v>204</v>
      </c>
      <c r="K39" s="919" t="s">
        <v>692</v>
      </c>
      <c r="L39" s="161" t="s">
        <v>44</v>
      </c>
      <c r="M39" s="335"/>
      <c r="N39" s="310"/>
    </row>
    <row r="40" spans="1:14" s="2" customFormat="1" ht="15" customHeight="1" x14ac:dyDescent="0.25">
      <c r="A40" s="160">
        <v>45510</v>
      </c>
      <c r="B40" s="149" t="s">
        <v>210</v>
      </c>
      <c r="C40" s="149" t="s">
        <v>114</v>
      </c>
      <c r="D40" s="167" t="s">
        <v>14</v>
      </c>
      <c r="E40" s="157">
        <v>40000</v>
      </c>
      <c r="F40" s="309">
        <v>3866</v>
      </c>
      <c r="G40" s="288">
        <f t="shared" si="1"/>
        <v>10.346611484738748</v>
      </c>
      <c r="H40" s="171" t="s">
        <v>41</v>
      </c>
      <c r="I40" s="162" t="s">
        <v>43</v>
      </c>
      <c r="J40" s="331" t="s">
        <v>615</v>
      </c>
      <c r="K40" s="919" t="s">
        <v>692</v>
      </c>
      <c r="L40" s="161" t="s">
        <v>44</v>
      </c>
      <c r="M40" s="335"/>
      <c r="N40" s="310"/>
    </row>
    <row r="41" spans="1:14" s="2" customFormat="1" ht="15" customHeight="1" x14ac:dyDescent="0.25">
      <c r="A41" s="160">
        <v>45510</v>
      </c>
      <c r="B41" s="149" t="s">
        <v>211</v>
      </c>
      <c r="C41" s="149" t="s">
        <v>114</v>
      </c>
      <c r="D41" s="167" t="s">
        <v>111</v>
      </c>
      <c r="E41" s="165">
        <v>20000</v>
      </c>
      <c r="F41" s="309">
        <v>3866</v>
      </c>
      <c r="G41" s="288">
        <f t="shared" si="1"/>
        <v>5.173305742369374</v>
      </c>
      <c r="H41" s="171" t="s">
        <v>127</v>
      </c>
      <c r="I41" s="162" t="s">
        <v>43</v>
      </c>
      <c r="J41" s="331" t="s">
        <v>615</v>
      </c>
      <c r="K41" s="919" t="s">
        <v>692</v>
      </c>
      <c r="L41" s="161" t="s">
        <v>44</v>
      </c>
      <c r="M41" s="335"/>
      <c r="N41" s="310"/>
    </row>
    <row r="42" spans="1:14" s="2" customFormat="1" ht="15" customHeight="1" x14ac:dyDescent="0.25">
      <c r="A42" s="160">
        <v>45510</v>
      </c>
      <c r="B42" s="149" t="s">
        <v>212</v>
      </c>
      <c r="C42" s="149" t="s">
        <v>114</v>
      </c>
      <c r="D42" s="167" t="s">
        <v>120</v>
      </c>
      <c r="E42" s="383">
        <v>25000</v>
      </c>
      <c r="F42" s="309">
        <v>3866</v>
      </c>
      <c r="G42" s="288">
        <f t="shared" si="1"/>
        <v>6.466632177961718</v>
      </c>
      <c r="H42" s="171" t="s">
        <v>153</v>
      </c>
      <c r="I42" s="162" t="s">
        <v>43</v>
      </c>
      <c r="J42" s="331" t="s">
        <v>615</v>
      </c>
      <c r="K42" s="919" t="s">
        <v>692</v>
      </c>
      <c r="L42" s="161" t="s">
        <v>44</v>
      </c>
      <c r="M42" s="335"/>
      <c r="N42" s="310"/>
    </row>
    <row r="43" spans="1:14" s="2" customFormat="1" ht="15" customHeight="1" x14ac:dyDescent="0.25">
      <c r="A43" s="160">
        <v>45510</v>
      </c>
      <c r="B43" s="149" t="s">
        <v>213</v>
      </c>
      <c r="C43" s="149" t="s">
        <v>114</v>
      </c>
      <c r="D43" s="167" t="s">
        <v>120</v>
      </c>
      <c r="E43" s="157">
        <v>25000</v>
      </c>
      <c r="F43" s="309">
        <v>3866</v>
      </c>
      <c r="G43" s="288">
        <f t="shared" si="1"/>
        <v>6.466632177961718</v>
      </c>
      <c r="H43" s="171" t="s">
        <v>126</v>
      </c>
      <c r="I43" s="162" t="s">
        <v>43</v>
      </c>
      <c r="J43" s="331" t="s">
        <v>615</v>
      </c>
      <c r="K43" s="919" t="s">
        <v>692</v>
      </c>
      <c r="L43" s="161" t="s">
        <v>44</v>
      </c>
      <c r="M43" s="335"/>
      <c r="N43" s="310"/>
    </row>
    <row r="44" spans="1:14" s="2" customFormat="1" ht="15" customHeight="1" x14ac:dyDescent="0.25">
      <c r="A44" s="160">
        <v>45510</v>
      </c>
      <c r="B44" s="161" t="s">
        <v>216</v>
      </c>
      <c r="C44" s="452" t="s">
        <v>119</v>
      </c>
      <c r="D44" s="147" t="s">
        <v>79</v>
      </c>
      <c r="E44" s="634">
        <v>2000</v>
      </c>
      <c r="F44" s="309">
        <v>3866</v>
      </c>
      <c r="G44" s="288">
        <f t="shared" si="1"/>
        <v>0.5173305742369374</v>
      </c>
      <c r="H44" s="171" t="s">
        <v>123</v>
      </c>
      <c r="I44" s="162" t="s">
        <v>43</v>
      </c>
      <c r="J44" s="331" t="s">
        <v>616</v>
      </c>
      <c r="K44" s="919" t="s">
        <v>692</v>
      </c>
      <c r="L44" s="161" t="s">
        <v>44</v>
      </c>
      <c r="M44" s="335"/>
      <c r="N44" s="310"/>
    </row>
    <row r="45" spans="1:14" s="2" customFormat="1" ht="15" customHeight="1" x14ac:dyDescent="0.25">
      <c r="A45" s="160">
        <v>45510</v>
      </c>
      <c r="B45" s="161" t="s">
        <v>218</v>
      </c>
      <c r="C45" s="161" t="s">
        <v>119</v>
      </c>
      <c r="D45" s="147" t="s">
        <v>79</v>
      </c>
      <c r="E45" s="634">
        <v>20000</v>
      </c>
      <c r="F45" s="309">
        <v>3866</v>
      </c>
      <c r="G45" s="288">
        <f t="shared" si="1"/>
        <v>5.173305742369374</v>
      </c>
      <c r="H45" s="171" t="s">
        <v>161</v>
      </c>
      <c r="I45" s="162" t="s">
        <v>43</v>
      </c>
      <c r="J45" s="331" t="s">
        <v>617</v>
      </c>
      <c r="K45" s="919" t="s">
        <v>692</v>
      </c>
      <c r="L45" s="161" t="s">
        <v>44</v>
      </c>
      <c r="M45" s="335"/>
      <c r="N45" s="310"/>
    </row>
    <row r="46" spans="1:14" s="2" customFormat="1" ht="15" customHeight="1" x14ac:dyDescent="0.25">
      <c r="A46" s="160">
        <v>45510</v>
      </c>
      <c r="B46" s="161" t="s">
        <v>220</v>
      </c>
      <c r="C46" s="161" t="s">
        <v>129</v>
      </c>
      <c r="D46" s="162" t="s">
        <v>120</v>
      </c>
      <c r="E46" s="145">
        <v>1269100</v>
      </c>
      <c r="F46" s="309">
        <v>3866</v>
      </c>
      <c r="G46" s="288">
        <f t="shared" si="1"/>
        <v>328.27211588204864</v>
      </c>
      <c r="H46" s="171" t="s">
        <v>153</v>
      </c>
      <c r="I46" s="162" t="s">
        <v>43</v>
      </c>
      <c r="J46" s="331" t="s">
        <v>221</v>
      </c>
      <c r="K46" s="919" t="s">
        <v>692</v>
      </c>
      <c r="L46" s="161" t="s">
        <v>44</v>
      </c>
      <c r="M46" s="335"/>
      <c r="N46" s="310"/>
    </row>
    <row r="47" spans="1:14" s="2" customFormat="1" ht="15" customHeight="1" x14ac:dyDescent="0.25">
      <c r="A47" s="160">
        <v>45511</v>
      </c>
      <c r="B47" s="161" t="s">
        <v>112</v>
      </c>
      <c r="C47" s="161" t="s">
        <v>113</v>
      </c>
      <c r="D47" s="162" t="s">
        <v>120</v>
      </c>
      <c r="E47" s="145">
        <v>28000</v>
      </c>
      <c r="F47" s="309">
        <v>3866</v>
      </c>
      <c r="G47" s="288">
        <f t="shared" si="1"/>
        <v>7.2426280393171236</v>
      </c>
      <c r="H47" s="171" t="s">
        <v>126</v>
      </c>
      <c r="I47" s="162" t="s">
        <v>43</v>
      </c>
      <c r="J47" s="331" t="s">
        <v>222</v>
      </c>
      <c r="K47" s="919" t="s">
        <v>692</v>
      </c>
      <c r="L47" s="161" t="s">
        <v>44</v>
      </c>
      <c r="M47" s="335"/>
      <c r="N47" s="310"/>
    </row>
    <row r="48" spans="1:14" s="2" customFormat="1" ht="15" customHeight="1" x14ac:dyDescent="0.25">
      <c r="A48" s="160">
        <v>45511</v>
      </c>
      <c r="B48" s="161" t="s">
        <v>112</v>
      </c>
      <c r="C48" s="161" t="s">
        <v>113</v>
      </c>
      <c r="D48" s="162" t="s">
        <v>120</v>
      </c>
      <c r="E48" s="145">
        <v>8000</v>
      </c>
      <c r="F48" s="309">
        <v>3866</v>
      </c>
      <c r="G48" s="288">
        <f t="shared" si="1"/>
        <v>2.0693222969477496</v>
      </c>
      <c r="H48" s="171" t="s">
        <v>126</v>
      </c>
      <c r="I48" s="162" t="s">
        <v>43</v>
      </c>
      <c r="J48" s="331" t="s">
        <v>222</v>
      </c>
      <c r="K48" s="919" t="s">
        <v>692</v>
      </c>
      <c r="L48" s="161" t="s">
        <v>44</v>
      </c>
      <c r="M48" s="335"/>
      <c r="N48" s="310"/>
    </row>
    <row r="49" spans="1:14" s="2" customFormat="1" ht="15" customHeight="1" x14ac:dyDescent="0.25">
      <c r="A49" s="160">
        <v>45511</v>
      </c>
      <c r="B49" s="161" t="s">
        <v>112</v>
      </c>
      <c r="C49" s="161" t="s">
        <v>113</v>
      </c>
      <c r="D49" s="162" t="s">
        <v>120</v>
      </c>
      <c r="E49" s="145">
        <v>6000</v>
      </c>
      <c r="F49" s="309">
        <v>3866</v>
      </c>
      <c r="G49" s="288">
        <f t="shared" si="1"/>
        <v>1.5519917227108122</v>
      </c>
      <c r="H49" s="171" t="s">
        <v>126</v>
      </c>
      <c r="I49" s="162" t="s">
        <v>43</v>
      </c>
      <c r="J49" s="331" t="s">
        <v>222</v>
      </c>
      <c r="K49" s="919" t="s">
        <v>692</v>
      </c>
      <c r="L49" s="161" t="s">
        <v>44</v>
      </c>
      <c r="M49" s="335"/>
      <c r="N49" s="310"/>
    </row>
    <row r="50" spans="1:14" s="2" customFormat="1" ht="15" customHeight="1" x14ac:dyDescent="0.25">
      <c r="A50" s="160">
        <v>45511</v>
      </c>
      <c r="B50" s="161" t="s">
        <v>112</v>
      </c>
      <c r="C50" s="161" t="s">
        <v>113</v>
      </c>
      <c r="D50" s="162" t="s">
        <v>120</v>
      </c>
      <c r="E50" s="145">
        <v>4000</v>
      </c>
      <c r="F50" s="309">
        <v>3866</v>
      </c>
      <c r="G50" s="288">
        <f t="shared" si="1"/>
        <v>1.0346611484738748</v>
      </c>
      <c r="H50" s="171" t="s">
        <v>126</v>
      </c>
      <c r="I50" s="162" t="s">
        <v>43</v>
      </c>
      <c r="J50" s="331" t="s">
        <v>222</v>
      </c>
      <c r="K50" s="919" t="s">
        <v>692</v>
      </c>
      <c r="L50" s="161" t="s">
        <v>44</v>
      </c>
      <c r="M50" s="335"/>
      <c r="N50" s="310"/>
    </row>
    <row r="51" spans="1:14" s="2" customFormat="1" ht="15" customHeight="1" x14ac:dyDescent="0.25">
      <c r="A51" s="160">
        <v>45511</v>
      </c>
      <c r="B51" s="161" t="s">
        <v>112</v>
      </c>
      <c r="C51" s="161" t="s">
        <v>113</v>
      </c>
      <c r="D51" s="162" t="s">
        <v>120</v>
      </c>
      <c r="E51" s="145">
        <v>15000</v>
      </c>
      <c r="F51" s="309">
        <v>3866</v>
      </c>
      <c r="G51" s="288">
        <f t="shared" si="1"/>
        <v>3.8799793067770305</v>
      </c>
      <c r="H51" s="171" t="s">
        <v>126</v>
      </c>
      <c r="I51" s="162" t="s">
        <v>43</v>
      </c>
      <c r="J51" s="331" t="s">
        <v>222</v>
      </c>
      <c r="K51" s="919" t="s">
        <v>692</v>
      </c>
      <c r="L51" s="161" t="s">
        <v>44</v>
      </c>
      <c r="M51" s="335"/>
      <c r="N51" s="310"/>
    </row>
    <row r="52" spans="1:14" s="2" customFormat="1" ht="15" customHeight="1" x14ac:dyDescent="0.25">
      <c r="A52" s="160">
        <v>45511</v>
      </c>
      <c r="B52" s="161" t="s">
        <v>125</v>
      </c>
      <c r="C52" s="161" t="s">
        <v>125</v>
      </c>
      <c r="D52" s="162" t="s">
        <v>120</v>
      </c>
      <c r="E52" s="145">
        <v>10000</v>
      </c>
      <c r="F52" s="309">
        <v>3866</v>
      </c>
      <c r="G52" s="288">
        <f t="shared" si="1"/>
        <v>2.586652871184687</v>
      </c>
      <c r="H52" s="171" t="s">
        <v>126</v>
      </c>
      <c r="I52" s="162" t="s">
        <v>43</v>
      </c>
      <c r="J52" s="331" t="s">
        <v>222</v>
      </c>
      <c r="K52" s="919" t="s">
        <v>692</v>
      </c>
      <c r="L52" s="161" t="s">
        <v>44</v>
      </c>
      <c r="M52" s="335"/>
      <c r="N52" s="310"/>
    </row>
    <row r="53" spans="1:14" s="2" customFormat="1" ht="15" customHeight="1" x14ac:dyDescent="0.25">
      <c r="A53" s="160">
        <v>45511</v>
      </c>
      <c r="B53" s="161" t="s">
        <v>125</v>
      </c>
      <c r="C53" s="161" t="s">
        <v>125</v>
      </c>
      <c r="D53" s="162" t="s">
        <v>120</v>
      </c>
      <c r="E53" s="145">
        <v>10000</v>
      </c>
      <c r="F53" s="309">
        <v>3866</v>
      </c>
      <c r="G53" s="288">
        <f t="shared" si="1"/>
        <v>2.586652871184687</v>
      </c>
      <c r="H53" s="171" t="s">
        <v>126</v>
      </c>
      <c r="I53" s="162" t="s">
        <v>43</v>
      </c>
      <c r="J53" s="331" t="s">
        <v>222</v>
      </c>
      <c r="K53" s="919" t="s">
        <v>692</v>
      </c>
      <c r="L53" s="161" t="s">
        <v>44</v>
      </c>
      <c r="M53" s="335"/>
      <c r="N53" s="310"/>
    </row>
    <row r="54" spans="1:14" s="2" customFormat="1" ht="23.45" customHeight="1" x14ac:dyDescent="0.25">
      <c r="A54" s="160">
        <v>45511</v>
      </c>
      <c r="B54" s="161" t="s">
        <v>223</v>
      </c>
      <c r="C54" s="161" t="s">
        <v>224</v>
      </c>
      <c r="D54" s="162" t="s">
        <v>79</v>
      </c>
      <c r="E54" s="157">
        <v>50000</v>
      </c>
      <c r="F54" s="309">
        <v>3866</v>
      </c>
      <c r="G54" s="288">
        <f t="shared" si="1"/>
        <v>12.933264355923436</v>
      </c>
      <c r="H54" s="171" t="s">
        <v>41</v>
      </c>
      <c r="I54" s="162" t="s">
        <v>43</v>
      </c>
      <c r="J54" s="331" t="s">
        <v>618</v>
      </c>
      <c r="K54" s="919" t="s">
        <v>692</v>
      </c>
      <c r="L54" s="161" t="s">
        <v>44</v>
      </c>
      <c r="M54" s="335"/>
      <c r="N54" s="310"/>
    </row>
    <row r="55" spans="1:14" s="2" customFormat="1" ht="15" customHeight="1" x14ac:dyDescent="0.25">
      <c r="A55" s="160">
        <v>45511</v>
      </c>
      <c r="B55" s="161" t="s">
        <v>225</v>
      </c>
      <c r="C55" s="161" t="s">
        <v>116</v>
      </c>
      <c r="D55" s="162" t="s">
        <v>79</v>
      </c>
      <c r="E55" s="145">
        <v>90000</v>
      </c>
      <c r="F55" s="309">
        <v>3866</v>
      </c>
      <c r="G55" s="288">
        <f t="shared" si="1"/>
        <v>23.279875840662182</v>
      </c>
      <c r="H55" s="171" t="s">
        <v>41</v>
      </c>
      <c r="I55" s="162" t="s">
        <v>43</v>
      </c>
      <c r="J55" s="331" t="s">
        <v>619</v>
      </c>
      <c r="K55" s="919" t="s">
        <v>692</v>
      </c>
      <c r="L55" s="161" t="s">
        <v>44</v>
      </c>
      <c r="M55" s="335"/>
      <c r="N55" s="310"/>
    </row>
    <row r="56" spans="1:14" s="2" customFormat="1" ht="13.5" customHeight="1" x14ac:dyDescent="0.25">
      <c r="A56" s="160">
        <v>45511</v>
      </c>
      <c r="B56" s="161" t="s">
        <v>226</v>
      </c>
      <c r="C56" s="161" t="s">
        <v>129</v>
      </c>
      <c r="D56" s="162" t="s">
        <v>134</v>
      </c>
      <c r="E56" s="145">
        <v>150000</v>
      </c>
      <c r="F56" s="309">
        <v>3866</v>
      </c>
      <c r="G56" s="288">
        <f t="shared" si="1"/>
        <v>38.799793067770302</v>
      </c>
      <c r="H56" s="171" t="s">
        <v>41</v>
      </c>
      <c r="I56" s="162" t="s">
        <v>43</v>
      </c>
      <c r="J56" s="331" t="s">
        <v>624</v>
      </c>
      <c r="K56" s="919" t="s">
        <v>692</v>
      </c>
      <c r="L56" s="161" t="s">
        <v>44</v>
      </c>
      <c r="M56" s="335"/>
      <c r="N56" s="310"/>
    </row>
    <row r="57" spans="1:14" s="2" customFormat="1" ht="15.75" customHeight="1" x14ac:dyDescent="0.25">
      <c r="A57" s="160">
        <v>45511</v>
      </c>
      <c r="B57" s="452" t="s">
        <v>112</v>
      </c>
      <c r="C57" s="452" t="s">
        <v>113</v>
      </c>
      <c r="D57" s="727" t="s">
        <v>111</v>
      </c>
      <c r="E57" s="634">
        <v>23000</v>
      </c>
      <c r="F57" s="309">
        <v>3866</v>
      </c>
      <c r="G57" s="288">
        <f t="shared" si="1"/>
        <v>5.9493016037247806</v>
      </c>
      <c r="H57" s="171" t="s">
        <v>127</v>
      </c>
      <c r="I57" s="162" t="s">
        <v>43</v>
      </c>
      <c r="J57" s="331" t="s">
        <v>227</v>
      </c>
      <c r="K57" s="919" t="s">
        <v>692</v>
      </c>
      <c r="L57" s="161" t="s">
        <v>44</v>
      </c>
      <c r="M57" s="335"/>
      <c r="N57" s="310"/>
    </row>
    <row r="58" spans="1:14" s="2" customFormat="1" ht="15.75" customHeight="1" x14ac:dyDescent="0.25">
      <c r="A58" s="160">
        <v>45511</v>
      </c>
      <c r="B58" s="452" t="s">
        <v>112</v>
      </c>
      <c r="C58" s="452" t="s">
        <v>113</v>
      </c>
      <c r="D58" s="727" t="s">
        <v>111</v>
      </c>
      <c r="E58" s="634">
        <v>6000</v>
      </c>
      <c r="F58" s="309">
        <v>3866</v>
      </c>
      <c r="G58" s="288">
        <f t="shared" si="1"/>
        <v>1.5519917227108122</v>
      </c>
      <c r="H58" s="171" t="s">
        <v>127</v>
      </c>
      <c r="I58" s="162" t="s">
        <v>43</v>
      </c>
      <c r="J58" s="331" t="s">
        <v>227</v>
      </c>
      <c r="K58" s="919" t="s">
        <v>692</v>
      </c>
      <c r="L58" s="161" t="s">
        <v>44</v>
      </c>
      <c r="M58" s="335"/>
      <c r="N58" s="310"/>
    </row>
    <row r="59" spans="1:14" s="2" customFormat="1" ht="18.75" customHeight="1" x14ac:dyDescent="0.25">
      <c r="A59" s="160">
        <v>45511</v>
      </c>
      <c r="B59" s="161" t="s">
        <v>626</v>
      </c>
      <c r="C59" s="161" t="s">
        <v>118</v>
      </c>
      <c r="D59" s="162" t="s">
        <v>79</v>
      </c>
      <c r="E59" s="145">
        <v>84000</v>
      </c>
      <c r="F59" s="309">
        <v>3866</v>
      </c>
      <c r="G59" s="288">
        <f t="shared" si="1"/>
        <v>21.727884117951373</v>
      </c>
      <c r="H59" s="171" t="s">
        <v>41</v>
      </c>
      <c r="I59" s="162" t="s">
        <v>43</v>
      </c>
      <c r="J59" s="331" t="s">
        <v>627</v>
      </c>
      <c r="K59" s="919" t="s">
        <v>692</v>
      </c>
      <c r="L59" s="161" t="s">
        <v>44</v>
      </c>
      <c r="M59" s="335"/>
      <c r="N59" s="310"/>
    </row>
    <row r="60" spans="1:14" s="2" customFormat="1" ht="14.25" customHeight="1" x14ac:dyDescent="0.25">
      <c r="A60" s="160">
        <v>45511</v>
      </c>
      <c r="B60" s="161" t="s">
        <v>233</v>
      </c>
      <c r="C60" s="161" t="s">
        <v>118</v>
      </c>
      <c r="D60" s="162" t="s">
        <v>79</v>
      </c>
      <c r="E60" s="145">
        <v>17200</v>
      </c>
      <c r="F60" s="309">
        <v>3866</v>
      </c>
      <c r="G60" s="288">
        <f t="shared" si="1"/>
        <v>4.4490429384376613</v>
      </c>
      <c r="H60" s="171" t="s">
        <v>41</v>
      </c>
      <c r="I60" s="162" t="s">
        <v>43</v>
      </c>
      <c r="J60" s="331" t="s">
        <v>627</v>
      </c>
      <c r="K60" s="919" t="s">
        <v>692</v>
      </c>
      <c r="L60" s="161" t="s">
        <v>44</v>
      </c>
      <c r="M60" s="335"/>
      <c r="N60" s="310"/>
    </row>
    <row r="61" spans="1:14" s="2" customFormat="1" ht="14.25" customHeight="1" x14ac:dyDescent="0.25">
      <c r="A61" s="160">
        <v>45511</v>
      </c>
      <c r="B61" s="161" t="s">
        <v>234</v>
      </c>
      <c r="C61" s="161" t="s">
        <v>118</v>
      </c>
      <c r="D61" s="162" t="s">
        <v>79</v>
      </c>
      <c r="E61" s="145">
        <v>72000</v>
      </c>
      <c r="F61" s="309">
        <v>3866</v>
      </c>
      <c r="G61" s="288">
        <f t="shared" si="1"/>
        <v>18.623900672529746</v>
      </c>
      <c r="H61" s="171" t="s">
        <v>41</v>
      </c>
      <c r="I61" s="162" t="s">
        <v>43</v>
      </c>
      <c r="J61" s="396" t="s">
        <v>628</v>
      </c>
      <c r="K61" s="919" t="s">
        <v>692</v>
      </c>
      <c r="L61" s="161" t="s">
        <v>44</v>
      </c>
      <c r="M61" s="335"/>
      <c r="N61" s="310"/>
    </row>
    <row r="62" spans="1:14" s="2" customFormat="1" ht="14.25" customHeight="1" x14ac:dyDescent="0.25">
      <c r="A62" s="160">
        <v>45511</v>
      </c>
      <c r="B62" s="161" t="s">
        <v>112</v>
      </c>
      <c r="C62" s="161" t="s">
        <v>113</v>
      </c>
      <c r="D62" s="162" t="s">
        <v>14</v>
      </c>
      <c r="E62" s="380">
        <v>7000</v>
      </c>
      <c r="F62" s="309">
        <v>3866</v>
      </c>
      <c r="G62" s="288">
        <f t="shared" si="1"/>
        <v>1.8106570098292809</v>
      </c>
      <c r="H62" s="171" t="s">
        <v>41</v>
      </c>
      <c r="I62" s="162" t="s">
        <v>43</v>
      </c>
      <c r="J62" s="396" t="s">
        <v>230</v>
      </c>
      <c r="K62" s="919" t="s">
        <v>692</v>
      </c>
      <c r="L62" s="161" t="s">
        <v>44</v>
      </c>
      <c r="M62" s="335"/>
      <c r="N62" s="310"/>
    </row>
    <row r="63" spans="1:14" s="2" customFormat="1" ht="15" customHeight="1" x14ac:dyDescent="0.25">
      <c r="A63" s="160">
        <v>45511</v>
      </c>
      <c r="B63" s="161" t="s">
        <v>112</v>
      </c>
      <c r="C63" s="161" t="s">
        <v>113</v>
      </c>
      <c r="D63" s="162" t="s">
        <v>14</v>
      </c>
      <c r="E63" s="145">
        <v>4000</v>
      </c>
      <c r="F63" s="309">
        <v>3866</v>
      </c>
      <c r="G63" s="288">
        <f t="shared" si="1"/>
        <v>1.0346611484738748</v>
      </c>
      <c r="H63" s="171" t="s">
        <v>41</v>
      </c>
      <c r="I63" s="162" t="s">
        <v>43</v>
      </c>
      <c r="J63" s="396" t="s">
        <v>230</v>
      </c>
      <c r="K63" s="919" t="s">
        <v>692</v>
      </c>
      <c r="L63" s="161" t="s">
        <v>44</v>
      </c>
      <c r="M63" s="335"/>
      <c r="N63" s="310"/>
    </row>
    <row r="64" spans="1:14" s="2" customFormat="1" ht="15" customHeight="1" x14ac:dyDescent="0.25">
      <c r="A64" s="160">
        <v>45511</v>
      </c>
      <c r="B64" s="161" t="s">
        <v>112</v>
      </c>
      <c r="C64" s="161" t="s">
        <v>113</v>
      </c>
      <c r="D64" s="162" t="s">
        <v>14</v>
      </c>
      <c r="E64" s="145">
        <v>4000</v>
      </c>
      <c r="F64" s="309">
        <v>3866</v>
      </c>
      <c r="G64" s="288">
        <f t="shared" si="1"/>
        <v>1.0346611484738748</v>
      </c>
      <c r="H64" s="171" t="s">
        <v>41</v>
      </c>
      <c r="I64" s="162" t="s">
        <v>43</v>
      </c>
      <c r="J64" s="396" t="s">
        <v>230</v>
      </c>
      <c r="K64" s="919" t="s">
        <v>692</v>
      </c>
      <c r="L64" s="161" t="s">
        <v>44</v>
      </c>
      <c r="M64" s="335"/>
      <c r="N64" s="310"/>
    </row>
    <row r="65" spans="1:14" s="2" customFormat="1" ht="15" customHeight="1" x14ac:dyDescent="0.25">
      <c r="A65" s="160">
        <v>45511</v>
      </c>
      <c r="B65" s="161" t="s">
        <v>239</v>
      </c>
      <c r="C65" s="161" t="s">
        <v>119</v>
      </c>
      <c r="D65" s="162" t="s">
        <v>79</v>
      </c>
      <c r="E65" s="380">
        <v>30000</v>
      </c>
      <c r="F65" s="309">
        <v>3866</v>
      </c>
      <c r="G65" s="288">
        <f t="shared" si="1"/>
        <v>7.759958613554061</v>
      </c>
      <c r="H65" s="171" t="s">
        <v>161</v>
      </c>
      <c r="I65" s="162" t="s">
        <v>43</v>
      </c>
      <c r="J65" s="396" t="s">
        <v>630</v>
      </c>
      <c r="K65" s="919" t="s">
        <v>692</v>
      </c>
      <c r="L65" s="161" t="s">
        <v>44</v>
      </c>
      <c r="M65" s="335"/>
      <c r="N65" s="310"/>
    </row>
    <row r="66" spans="1:14" s="2" customFormat="1" ht="15" customHeight="1" x14ac:dyDescent="0.25">
      <c r="A66" s="160">
        <v>45512</v>
      </c>
      <c r="B66" s="452" t="s">
        <v>112</v>
      </c>
      <c r="C66" s="161" t="s">
        <v>113</v>
      </c>
      <c r="D66" s="162" t="s">
        <v>120</v>
      </c>
      <c r="E66" s="145">
        <v>8000</v>
      </c>
      <c r="F66" s="309">
        <v>3866</v>
      </c>
      <c r="G66" s="288">
        <f t="shared" si="1"/>
        <v>2.0693222969477496</v>
      </c>
      <c r="H66" s="171" t="s">
        <v>126</v>
      </c>
      <c r="I66" s="162" t="s">
        <v>43</v>
      </c>
      <c r="J66" s="331" t="s">
        <v>245</v>
      </c>
      <c r="K66" s="919" t="s">
        <v>692</v>
      </c>
      <c r="L66" s="161" t="s">
        <v>44</v>
      </c>
      <c r="M66" s="335"/>
      <c r="N66" s="310"/>
    </row>
    <row r="67" spans="1:14" s="2" customFormat="1" ht="15" customHeight="1" x14ac:dyDescent="0.25">
      <c r="A67" s="160">
        <v>45512</v>
      </c>
      <c r="B67" s="161" t="s">
        <v>240</v>
      </c>
      <c r="C67" s="161" t="s">
        <v>113</v>
      </c>
      <c r="D67" s="162" t="s">
        <v>120</v>
      </c>
      <c r="E67" s="145">
        <v>25000</v>
      </c>
      <c r="F67" s="309">
        <v>3866</v>
      </c>
      <c r="G67" s="288">
        <f t="shared" si="1"/>
        <v>6.466632177961718</v>
      </c>
      <c r="H67" s="171" t="s">
        <v>126</v>
      </c>
      <c r="I67" s="162" t="s">
        <v>43</v>
      </c>
      <c r="J67" s="331" t="s">
        <v>245</v>
      </c>
      <c r="K67" s="919" t="s">
        <v>692</v>
      </c>
      <c r="L67" s="161" t="s">
        <v>44</v>
      </c>
      <c r="M67" s="335"/>
      <c r="N67" s="310"/>
    </row>
    <row r="68" spans="1:14" s="2" customFormat="1" ht="15" customHeight="1" x14ac:dyDescent="0.25">
      <c r="A68" s="160">
        <v>45512</v>
      </c>
      <c r="B68" s="161" t="s">
        <v>112</v>
      </c>
      <c r="C68" s="161" t="s">
        <v>113</v>
      </c>
      <c r="D68" s="162" t="s">
        <v>120</v>
      </c>
      <c r="E68" s="145">
        <v>4000</v>
      </c>
      <c r="F68" s="309">
        <v>3865</v>
      </c>
      <c r="G68" s="288">
        <f t="shared" si="1"/>
        <v>1.0349288486416559</v>
      </c>
      <c r="H68" s="171" t="s">
        <v>126</v>
      </c>
      <c r="I68" s="162" t="s">
        <v>43</v>
      </c>
      <c r="J68" s="331" t="s">
        <v>245</v>
      </c>
      <c r="K68" s="919" t="s">
        <v>692</v>
      </c>
      <c r="L68" s="161" t="s">
        <v>44</v>
      </c>
      <c r="M68" s="335"/>
      <c r="N68" s="310"/>
    </row>
    <row r="69" spans="1:14" s="2" customFormat="1" ht="15" customHeight="1" x14ac:dyDescent="0.25">
      <c r="A69" s="160">
        <v>45512</v>
      </c>
      <c r="B69" s="161" t="s">
        <v>112</v>
      </c>
      <c r="C69" s="161" t="s">
        <v>113</v>
      </c>
      <c r="D69" s="162" t="s">
        <v>120</v>
      </c>
      <c r="E69" s="145">
        <v>5000</v>
      </c>
      <c r="F69" s="309">
        <v>3866</v>
      </c>
      <c r="G69" s="288">
        <f t="shared" si="1"/>
        <v>1.2933264355923435</v>
      </c>
      <c r="H69" s="171" t="s">
        <v>126</v>
      </c>
      <c r="I69" s="162" t="s">
        <v>43</v>
      </c>
      <c r="J69" s="331" t="s">
        <v>245</v>
      </c>
      <c r="K69" s="919" t="s">
        <v>692</v>
      </c>
      <c r="L69" s="161" t="s">
        <v>44</v>
      </c>
      <c r="M69" s="335"/>
      <c r="N69" s="310"/>
    </row>
    <row r="70" spans="1:14" s="2" customFormat="1" ht="15" customHeight="1" x14ac:dyDescent="0.25">
      <c r="A70" s="160">
        <v>45512</v>
      </c>
      <c r="B70" s="161" t="s">
        <v>241</v>
      </c>
      <c r="C70" s="161" t="s">
        <v>113</v>
      </c>
      <c r="D70" s="162" t="s">
        <v>120</v>
      </c>
      <c r="E70" s="145">
        <v>25000</v>
      </c>
      <c r="F70" s="309">
        <v>3866</v>
      </c>
      <c r="G70" s="288">
        <f t="shared" si="1"/>
        <v>6.466632177961718</v>
      </c>
      <c r="H70" s="171" t="s">
        <v>126</v>
      </c>
      <c r="I70" s="162" t="s">
        <v>43</v>
      </c>
      <c r="J70" s="331" t="s">
        <v>245</v>
      </c>
      <c r="K70" s="919" t="s">
        <v>692</v>
      </c>
      <c r="L70" s="161" t="s">
        <v>44</v>
      </c>
      <c r="M70" s="335"/>
      <c r="N70" s="310"/>
    </row>
    <row r="71" spans="1:14" s="2" customFormat="1" ht="15" customHeight="1" x14ac:dyDescent="0.25">
      <c r="A71" s="160">
        <v>45512</v>
      </c>
      <c r="B71" s="161" t="s">
        <v>112</v>
      </c>
      <c r="C71" s="161" t="s">
        <v>113</v>
      </c>
      <c r="D71" s="162" t="s">
        <v>120</v>
      </c>
      <c r="E71" s="145">
        <v>10000</v>
      </c>
      <c r="F71" s="309">
        <v>3866</v>
      </c>
      <c r="G71" s="288">
        <f t="shared" si="1"/>
        <v>2.586652871184687</v>
      </c>
      <c r="H71" s="171" t="s">
        <v>126</v>
      </c>
      <c r="I71" s="162" t="s">
        <v>43</v>
      </c>
      <c r="J71" s="331" t="s">
        <v>245</v>
      </c>
      <c r="K71" s="919" t="s">
        <v>692</v>
      </c>
      <c r="L71" s="161" t="s">
        <v>44</v>
      </c>
      <c r="M71" s="335"/>
      <c r="N71" s="310"/>
    </row>
    <row r="72" spans="1:14" s="2" customFormat="1" ht="15" customHeight="1" x14ac:dyDescent="0.25">
      <c r="A72" s="160">
        <v>45512</v>
      </c>
      <c r="B72" s="161" t="s">
        <v>242</v>
      </c>
      <c r="C72" s="161" t="s">
        <v>152</v>
      </c>
      <c r="D72" s="162" t="s">
        <v>120</v>
      </c>
      <c r="E72" s="145">
        <v>4000</v>
      </c>
      <c r="F72" s="309">
        <v>3866</v>
      </c>
      <c r="G72" s="288">
        <f t="shared" si="1"/>
        <v>1.0346611484738748</v>
      </c>
      <c r="H72" s="171" t="s">
        <v>126</v>
      </c>
      <c r="I72" s="162" t="s">
        <v>43</v>
      </c>
      <c r="J72" s="331" t="s">
        <v>245</v>
      </c>
      <c r="K72" s="919" t="s">
        <v>692</v>
      </c>
      <c r="L72" s="161" t="s">
        <v>44</v>
      </c>
      <c r="M72" s="335"/>
      <c r="N72" s="310"/>
    </row>
    <row r="73" spans="1:14" s="2" customFormat="1" ht="15" customHeight="1" x14ac:dyDescent="0.25">
      <c r="A73" s="160">
        <v>45512</v>
      </c>
      <c r="B73" s="161" t="s">
        <v>243</v>
      </c>
      <c r="C73" s="161" t="s">
        <v>152</v>
      </c>
      <c r="D73" s="162" t="s">
        <v>120</v>
      </c>
      <c r="E73" s="145">
        <v>25000</v>
      </c>
      <c r="F73" s="309">
        <v>3866</v>
      </c>
      <c r="G73" s="288">
        <f t="shared" si="1"/>
        <v>6.466632177961718</v>
      </c>
      <c r="H73" s="171" t="s">
        <v>126</v>
      </c>
      <c r="I73" s="162" t="s">
        <v>43</v>
      </c>
      <c r="J73" s="331" t="s">
        <v>245</v>
      </c>
      <c r="K73" s="919" t="s">
        <v>692</v>
      </c>
      <c r="L73" s="161" t="s">
        <v>44</v>
      </c>
      <c r="M73" s="335"/>
      <c r="N73" s="310"/>
    </row>
    <row r="74" spans="1:14" s="2" customFormat="1" ht="15" customHeight="1" x14ac:dyDescent="0.25">
      <c r="A74" s="160">
        <v>45512</v>
      </c>
      <c r="B74" s="161" t="s">
        <v>244</v>
      </c>
      <c r="C74" s="161" t="s">
        <v>152</v>
      </c>
      <c r="D74" s="162" t="s">
        <v>120</v>
      </c>
      <c r="E74" s="165">
        <v>1000</v>
      </c>
      <c r="F74" s="309">
        <v>3866</v>
      </c>
      <c r="G74" s="288">
        <f t="shared" si="1"/>
        <v>0.2586652871184687</v>
      </c>
      <c r="H74" s="171" t="s">
        <v>126</v>
      </c>
      <c r="I74" s="162" t="s">
        <v>43</v>
      </c>
      <c r="J74" s="331" t="s">
        <v>245</v>
      </c>
      <c r="K74" s="919" t="s">
        <v>692</v>
      </c>
      <c r="L74" s="161" t="s">
        <v>44</v>
      </c>
      <c r="M74" s="335"/>
      <c r="N74" s="310"/>
    </row>
    <row r="75" spans="1:14" s="2" customFormat="1" ht="15" customHeight="1" x14ac:dyDescent="0.25">
      <c r="A75" s="160">
        <v>45512</v>
      </c>
      <c r="B75" s="452" t="s">
        <v>112</v>
      </c>
      <c r="C75" s="452" t="s">
        <v>113</v>
      </c>
      <c r="D75" s="727" t="s">
        <v>111</v>
      </c>
      <c r="E75" s="634">
        <v>13000</v>
      </c>
      <c r="F75" s="309">
        <v>3866</v>
      </c>
      <c r="G75" s="288">
        <f t="shared" si="1"/>
        <v>3.3626487325400931</v>
      </c>
      <c r="H75" s="171" t="s">
        <v>127</v>
      </c>
      <c r="I75" s="162" t="s">
        <v>43</v>
      </c>
      <c r="J75" s="331" t="s">
        <v>252</v>
      </c>
      <c r="K75" s="919" t="s">
        <v>692</v>
      </c>
      <c r="L75" s="161" t="s">
        <v>44</v>
      </c>
      <c r="M75" s="335"/>
      <c r="N75" s="310"/>
    </row>
    <row r="76" spans="1:14" s="2" customFormat="1" ht="15" customHeight="1" x14ac:dyDescent="0.25">
      <c r="A76" s="160">
        <v>45512</v>
      </c>
      <c r="B76" s="452" t="s">
        <v>112</v>
      </c>
      <c r="C76" s="452" t="s">
        <v>113</v>
      </c>
      <c r="D76" s="727" t="s">
        <v>111</v>
      </c>
      <c r="E76" s="634">
        <v>16000</v>
      </c>
      <c r="F76" s="309">
        <v>3866</v>
      </c>
      <c r="G76" s="288">
        <f t="shared" si="1"/>
        <v>4.1386445938954992</v>
      </c>
      <c r="H76" s="171" t="s">
        <v>127</v>
      </c>
      <c r="I76" s="162" t="s">
        <v>43</v>
      </c>
      <c r="J76" s="331" t="s">
        <v>252</v>
      </c>
      <c r="K76" s="919" t="s">
        <v>692</v>
      </c>
      <c r="L76" s="161" t="s">
        <v>44</v>
      </c>
      <c r="M76" s="335"/>
      <c r="N76" s="310"/>
    </row>
    <row r="77" spans="1:14" s="2" customFormat="1" ht="15" customHeight="1" x14ac:dyDescent="0.25">
      <c r="A77" s="160">
        <v>45513</v>
      </c>
      <c r="B77" s="161" t="s">
        <v>257</v>
      </c>
      <c r="C77" s="161" t="s">
        <v>116</v>
      </c>
      <c r="D77" s="162" t="s">
        <v>79</v>
      </c>
      <c r="E77" s="145">
        <v>120000</v>
      </c>
      <c r="F77" s="309">
        <v>3866</v>
      </c>
      <c r="G77" s="288">
        <f t="shared" si="1"/>
        <v>31.039834454216244</v>
      </c>
      <c r="H77" s="171" t="s">
        <v>41</v>
      </c>
      <c r="I77" s="162" t="s">
        <v>43</v>
      </c>
      <c r="J77" s="331" t="s">
        <v>631</v>
      </c>
      <c r="K77" s="919" t="s">
        <v>692</v>
      </c>
      <c r="L77" s="161" t="s">
        <v>44</v>
      </c>
      <c r="M77" s="335"/>
      <c r="N77" s="310"/>
    </row>
    <row r="78" spans="1:14" s="2" customFormat="1" ht="15" customHeight="1" x14ac:dyDescent="0.25">
      <c r="A78" s="160">
        <v>45513</v>
      </c>
      <c r="B78" s="161" t="s">
        <v>258</v>
      </c>
      <c r="C78" s="161" t="s">
        <v>116</v>
      </c>
      <c r="D78" s="162" t="s">
        <v>79</v>
      </c>
      <c r="E78" s="145">
        <v>15000</v>
      </c>
      <c r="F78" s="309">
        <v>3866</v>
      </c>
      <c r="G78" s="288">
        <f t="shared" si="1"/>
        <v>3.8799793067770305</v>
      </c>
      <c r="H78" s="171" t="s">
        <v>41</v>
      </c>
      <c r="I78" s="162" t="s">
        <v>43</v>
      </c>
      <c r="J78" s="331" t="s">
        <v>631</v>
      </c>
      <c r="K78" s="919" t="s">
        <v>692</v>
      </c>
      <c r="L78" s="161" t="s">
        <v>44</v>
      </c>
      <c r="M78" s="335"/>
      <c r="N78" s="310"/>
    </row>
    <row r="79" spans="1:14" s="2" customFormat="1" ht="15" customHeight="1" x14ac:dyDescent="0.25">
      <c r="A79" s="160">
        <v>45513</v>
      </c>
      <c r="B79" s="161" t="s">
        <v>259</v>
      </c>
      <c r="C79" s="161" t="s">
        <v>116</v>
      </c>
      <c r="D79" s="162" t="s">
        <v>79</v>
      </c>
      <c r="E79" s="145">
        <v>15000</v>
      </c>
      <c r="F79" s="309">
        <v>3866</v>
      </c>
      <c r="G79" s="288">
        <f t="shared" si="1"/>
        <v>3.8799793067770305</v>
      </c>
      <c r="H79" s="171" t="s">
        <v>41</v>
      </c>
      <c r="I79" s="162" t="s">
        <v>43</v>
      </c>
      <c r="J79" s="331" t="s">
        <v>631</v>
      </c>
      <c r="K79" s="919" t="s">
        <v>692</v>
      </c>
      <c r="L79" s="161" t="s">
        <v>44</v>
      </c>
      <c r="M79" s="335"/>
      <c r="N79" s="310"/>
    </row>
    <row r="80" spans="1:14" s="2" customFormat="1" ht="15" customHeight="1" x14ac:dyDescent="0.25">
      <c r="A80" s="160">
        <v>45513</v>
      </c>
      <c r="B80" s="161" t="s">
        <v>260</v>
      </c>
      <c r="C80" s="161" t="s">
        <v>116</v>
      </c>
      <c r="D80" s="162" t="s">
        <v>79</v>
      </c>
      <c r="E80" s="145">
        <v>30000</v>
      </c>
      <c r="F80" s="309">
        <v>3866</v>
      </c>
      <c r="G80" s="288">
        <f t="shared" si="1"/>
        <v>7.759958613554061</v>
      </c>
      <c r="H80" s="171" t="s">
        <v>41</v>
      </c>
      <c r="I80" s="162" t="s">
        <v>43</v>
      </c>
      <c r="J80" s="331" t="s">
        <v>631</v>
      </c>
      <c r="K80" s="919" t="s">
        <v>692</v>
      </c>
      <c r="L80" s="161" t="s">
        <v>44</v>
      </c>
      <c r="M80" s="335"/>
      <c r="N80" s="310"/>
    </row>
    <row r="81" spans="1:14" s="2" customFormat="1" ht="15" customHeight="1" x14ac:dyDescent="0.25">
      <c r="A81" s="160">
        <v>45513</v>
      </c>
      <c r="B81" s="161" t="s">
        <v>261</v>
      </c>
      <c r="C81" s="161" t="s">
        <v>116</v>
      </c>
      <c r="D81" s="162" t="s">
        <v>79</v>
      </c>
      <c r="E81" s="157">
        <v>80000</v>
      </c>
      <c r="F81" s="309">
        <v>3866</v>
      </c>
      <c r="G81" s="288">
        <f t="shared" si="1"/>
        <v>20.693222969477496</v>
      </c>
      <c r="H81" s="171" t="s">
        <v>41</v>
      </c>
      <c r="I81" s="162" t="s">
        <v>43</v>
      </c>
      <c r="J81" s="331" t="s">
        <v>631</v>
      </c>
      <c r="K81" s="919" t="s">
        <v>692</v>
      </c>
      <c r="L81" s="161" t="s">
        <v>44</v>
      </c>
      <c r="M81" s="335"/>
      <c r="N81" s="310"/>
    </row>
    <row r="82" spans="1:14" s="2" customFormat="1" ht="15" customHeight="1" x14ac:dyDescent="0.25">
      <c r="A82" s="160">
        <v>45513</v>
      </c>
      <c r="B82" s="161" t="s">
        <v>262</v>
      </c>
      <c r="C82" s="161" t="s">
        <v>116</v>
      </c>
      <c r="D82" s="162" t="s">
        <v>79</v>
      </c>
      <c r="E82" s="157">
        <v>150000</v>
      </c>
      <c r="F82" s="309">
        <v>3866</v>
      </c>
      <c r="G82" s="288">
        <f t="shared" si="1"/>
        <v>38.799793067770302</v>
      </c>
      <c r="H82" s="171" t="s">
        <v>41</v>
      </c>
      <c r="I82" s="162" t="s">
        <v>43</v>
      </c>
      <c r="J82" s="769" t="s">
        <v>636</v>
      </c>
      <c r="K82" s="919" t="s">
        <v>692</v>
      </c>
      <c r="L82" s="161" t="s">
        <v>44</v>
      </c>
      <c r="M82" s="335"/>
      <c r="N82" s="310"/>
    </row>
    <row r="83" spans="1:14" s="2" customFormat="1" ht="15" customHeight="1" x14ac:dyDescent="0.25">
      <c r="A83" s="443">
        <v>45513</v>
      </c>
      <c r="B83" s="452" t="s">
        <v>112</v>
      </c>
      <c r="C83" s="452" t="s">
        <v>113</v>
      </c>
      <c r="D83" s="727" t="s">
        <v>111</v>
      </c>
      <c r="E83" s="634">
        <v>10000</v>
      </c>
      <c r="F83" s="309">
        <v>3866</v>
      </c>
      <c r="G83" s="288">
        <f t="shared" si="1"/>
        <v>2.586652871184687</v>
      </c>
      <c r="H83" s="171" t="s">
        <v>127</v>
      </c>
      <c r="I83" s="162" t="s">
        <v>43</v>
      </c>
      <c r="J83" s="331" t="s">
        <v>263</v>
      </c>
      <c r="K83" s="919" t="s">
        <v>692</v>
      </c>
      <c r="L83" s="161" t="s">
        <v>44</v>
      </c>
      <c r="M83" s="335"/>
      <c r="N83" s="310"/>
    </row>
    <row r="84" spans="1:14" s="2" customFormat="1" ht="15" customHeight="1" x14ac:dyDescent="0.25">
      <c r="A84" s="443">
        <v>45513</v>
      </c>
      <c r="B84" s="452" t="s">
        <v>112</v>
      </c>
      <c r="C84" s="452" t="s">
        <v>113</v>
      </c>
      <c r="D84" s="727" t="s">
        <v>111</v>
      </c>
      <c r="E84" s="433">
        <v>10000</v>
      </c>
      <c r="F84" s="309">
        <v>3866</v>
      </c>
      <c r="G84" s="288">
        <f t="shared" si="1"/>
        <v>2.586652871184687</v>
      </c>
      <c r="H84" s="171" t="s">
        <v>127</v>
      </c>
      <c r="I84" s="162" t="s">
        <v>43</v>
      </c>
      <c r="J84" s="331" t="s">
        <v>263</v>
      </c>
      <c r="K84" s="919" t="s">
        <v>692</v>
      </c>
      <c r="L84" s="161" t="s">
        <v>44</v>
      </c>
      <c r="M84" s="335"/>
      <c r="N84" s="310"/>
    </row>
    <row r="85" spans="1:14" s="2" customFormat="1" ht="15" customHeight="1" x14ac:dyDescent="0.25">
      <c r="A85" s="160">
        <v>45513</v>
      </c>
      <c r="B85" s="161" t="s">
        <v>267</v>
      </c>
      <c r="C85" s="161" t="s">
        <v>118</v>
      </c>
      <c r="D85" s="162" t="s">
        <v>79</v>
      </c>
      <c r="E85" s="157">
        <v>37000</v>
      </c>
      <c r="F85" s="309">
        <v>3866</v>
      </c>
      <c r="G85" s="288">
        <f t="shared" si="1"/>
        <v>9.5706156233833415</v>
      </c>
      <c r="H85" s="171" t="s">
        <v>41</v>
      </c>
      <c r="I85" s="162" t="s">
        <v>43</v>
      </c>
      <c r="J85" s="396" t="s">
        <v>639</v>
      </c>
      <c r="K85" s="919" t="s">
        <v>692</v>
      </c>
      <c r="L85" s="161" t="s">
        <v>44</v>
      </c>
      <c r="M85" s="335"/>
      <c r="N85" s="310"/>
    </row>
    <row r="86" spans="1:14" s="2" customFormat="1" ht="15" customHeight="1" x14ac:dyDescent="0.25">
      <c r="A86" s="160">
        <v>45513</v>
      </c>
      <c r="B86" s="161" t="s">
        <v>269</v>
      </c>
      <c r="C86" s="161" t="s">
        <v>118</v>
      </c>
      <c r="D86" s="162" t="s">
        <v>79</v>
      </c>
      <c r="E86" s="157">
        <v>60000</v>
      </c>
      <c r="F86" s="309">
        <v>3866</v>
      </c>
      <c r="G86" s="288">
        <f t="shared" si="1"/>
        <v>15.519917227108122</v>
      </c>
      <c r="H86" s="171" t="s">
        <v>41</v>
      </c>
      <c r="I86" s="162" t="s">
        <v>43</v>
      </c>
      <c r="J86" s="769" t="s">
        <v>632</v>
      </c>
      <c r="K86" s="919" t="s">
        <v>692</v>
      </c>
      <c r="L86" s="161" t="s">
        <v>44</v>
      </c>
      <c r="M86" s="335"/>
      <c r="N86" s="310"/>
    </row>
    <row r="87" spans="1:14" s="2" customFormat="1" ht="15" customHeight="1" x14ac:dyDescent="0.25">
      <c r="A87" s="160">
        <v>45513</v>
      </c>
      <c r="B87" s="161" t="s">
        <v>270</v>
      </c>
      <c r="C87" s="161" t="s">
        <v>118</v>
      </c>
      <c r="D87" s="162" t="s">
        <v>79</v>
      </c>
      <c r="E87" s="157">
        <v>39800</v>
      </c>
      <c r="F87" s="309">
        <v>3866</v>
      </c>
      <c r="G87" s="288">
        <f t="shared" si="1"/>
        <v>10.294878427315055</v>
      </c>
      <c r="H87" s="171" t="s">
        <v>41</v>
      </c>
      <c r="I87" s="162" t="s">
        <v>43</v>
      </c>
      <c r="J87" s="769" t="s">
        <v>632</v>
      </c>
      <c r="K87" s="919" t="s">
        <v>692</v>
      </c>
      <c r="L87" s="161" t="s">
        <v>44</v>
      </c>
      <c r="M87" s="335"/>
      <c r="N87" s="310"/>
    </row>
    <row r="88" spans="1:14" s="2" customFormat="1" ht="15" customHeight="1" x14ac:dyDescent="0.25">
      <c r="A88" s="160">
        <v>45513</v>
      </c>
      <c r="B88" s="161" t="s">
        <v>277</v>
      </c>
      <c r="C88" s="161" t="s">
        <v>118</v>
      </c>
      <c r="D88" s="162" t="s">
        <v>79</v>
      </c>
      <c r="E88" s="145">
        <v>120000</v>
      </c>
      <c r="F88" s="309">
        <v>3866</v>
      </c>
      <c r="G88" s="288">
        <f t="shared" si="1"/>
        <v>31.039834454216244</v>
      </c>
      <c r="H88" s="171" t="s">
        <v>41</v>
      </c>
      <c r="I88" s="162" t="s">
        <v>43</v>
      </c>
      <c r="J88" s="769" t="s">
        <v>643</v>
      </c>
      <c r="K88" s="919" t="s">
        <v>692</v>
      </c>
      <c r="L88" s="161" t="s">
        <v>44</v>
      </c>
      <c r="M88" s="335"/>
      <c r="N88" s="310"/>
    </row>
    <row r="89" spans="1:14" s="2" customFormat="1" ht="15" customHeight="1" x14ac:dyDescent="0.25">
      <c r="A89" s="160">
        <v>45513</v>
      </c>
      <c r="B89" s="161" t="s">
        <v>278</v>
      </c>
      <c r="C89" s="161" t="s">
        <v>118</v>
      </c>
      <c r="D89" s="162" t="s">
        <v>79</v>
      </c>
      <c r="E89" s="145">
        <v>60000</v>
      </c>
      <c r="F89" s="309">
        <v>3866</v>
      </c>
      <c r="G89" s="288">
        <f t="shared" si="1"/>
        <v>15.519917227108122</v>
      </c>
      <c r="H89" s="171" t="s">
        <v>41</v>
      </c>
      <c r="I89" s="162" t="s">
        <v>43</v>
      </c>
      <c r="J89" s="769" t="s">
        <v>643</v>
      </c>
      <c r="K89" s="919" t="s">
        <v>692</v>
      </c>
      <c r="L89" s="161" t="s">
        <v>44</v>
      </c>
      <c r="M89" s="335"/>
      <c r="N89" s="310"/>
    </row>
    <row r="90" spans="1:14" s="2" customFormat="1" ht="15" customHeight="1" x14ac:dyDescent="0.25">
      <c r="A90" s="160">
        <v>45513</v>
      </c>
      <c r="B90" s="161" t="s">
        <v>279</v>
      </c>
      <c r="C90" s="161" t="s">
        <v>118</v>
      </c>
      <c r="D90" s="162" t="s">
        <v>79</v>
      </c>
      <c r="E90" s="157">
        <v>42000</v>
      </c>
      <c r="F90" s="309">
        <v>3866</v>
      </c>
      <c r="G90" s="288">
        <f t="shared" si="1"/>
        <v>10.863942058975686</v>
      </c>
      <c r="H90" s="171" t="s">
        <v>41</v>
      </c>
      <c r="I90" s="162" t="s">
        <v>43</v>
      </c>
      <c r="J90" s="769" t="s">
        <v>643</v>
      </c>
      <c r="K90" s="919" t="s">
        <v>692</v>
      </c>
      <c r="L90" s="161" t="s">
        <v>44</v>
      </c>
      <c r="M90" s="335"/>
      <c r="N90" s="310"/>
    </row>
    <row r="91" spans="1:14" s="2" customFormat="1" ht="15" customHeight="1" x14ac:dyDescent="0.25">
      <c r="A91" s="773">
        <v>45513</v>
      </c>
      <c r="B91" s="710" t="s">
        <v>282</v>
      </c>
      <c r="C91" s="710" t="s">
        <v>283</v>
      </c>
      <c r="D91" s="711" t="s">
        <v>120</v>
      </c>
      <c r="E91" s="152">
        <v>770000</v>
      </c>
      <c r="F91" s="309">
        <v>3866</v>
      </c>
      <c r="G91" s="288">
        <f t="shared" si="1"/>
        <v>199.17227108122091</v>
      </c>
      <c r="H91" s="171" t="s">
        <v>153</v>
      </c>
      <c r="I91" s="162" t="s">
        <v>43</v>
      </c>
      <c r="J91" s="752" t="s">
        <v>284</v>
      </c>
      <c r="K91" s="919" t="s">
        <v>692</v>
      </c>
      <c r="L91" s="161" t="s">
        <v>44</v>
      </c>
      <c r="M91" s="335"/>
      <c r="N91" s="310"/>
    </row>
    <row r="92" spans="1:14" s="2" customFormat="1" ht="15" customHeight="1" x14ac:dyDescent="0.25">
      <c r="A92" s="160">
        <v>45516</v>
      </c>
      <c r="B92" s="161" t="s">
        <v>112</v>
      </c>
      <c r="C92" s="161" t="s">
        <v>113</v>
      </c>
      <c r="D92" s="162" t="s">
        <v>120</v>
      </c>
      <c r="E92" s="165">
        <v>20000</v>
      </c>
      <c r="F92" s="309">
        <v>3866</v>
      </c>
      <c r="G92" s="288">
        <f t="shared" si="1"/>
        <v>5.173305742369374</v>
      </c>
      <c r="H92" s="171" t="s">
        <v>126</v>
      </c>
      <c r="I92" s="162" t="s">
        <v>43</v>
      </c>
      <c r="J92" s="331" t="s">
        <v>288</v>
      </c>
      <c r="K92" s="919" t="s">
        <v>692</v>
      </c>
      <c r="L92" s="161" t="s">
        <v>44</v>
      </c>
      <c r="M92" s="335"/>
      <c r="N92" s="310"/>
    </row>
    <row r="93" spans="1:14" s="2" customFormat="1" ht="15" customHeight="1" x14ac:dyDescent="0.25">
      <c r="A93" s="160">
        <v>45516</v>
      </c>
      <c r="B93" s="161" t="s">
        <v>112</v>
      </c>
      <c r="C93" s="161" t="s">
        <v>113</v>
      </c>
      <c r="D93" s="162" t="s">
        <v>120</v>
      </c>
      <c r="E93" s="165">
        <v>10000</v>
      </c>
      <c r="F93" s="309">
        <v>3866</v>
      </c>
      <c r="G93" s="288">
        <f t="shared" si="1"/>
        <v>2.586652871184687</v>
      </c>
      <c r="H93" s="171" t="s">
        <v>126</v>
      </c>
      <c r="I93" s="162" t="s">
        <v>43</v>
      </c>
      <c r="J93" s="331" t="s">
        <v>288</v>
      </c>
      <c r="K93" s="919" t="s">
        <v>692</v>
      </c>
      <c r="L93" s="161" t="s">
        <v>44</v>
      </c>
      <c r="M93" s="335"/>
      <c r="N93" s="310"/>
    </row>
    <row r="94" spans="1:14" s="2" customFormat="1" ht="15" customHeight="1" x14ac:dyDescent="0.25">
      <c r="A94" s="160">
        <v>45516</v>
      </c>
      <c r="B94" s="161" t="s">
        <v>125</v>
      </c>
      <c r="C94" s="161" t="s">
        <v>125</v>
      </c>
      <c r="D94" s="162" t="s">
        <v>120</v>
      </c>
      <c r="E94" s="165">
        <v>10000</v>
      </c>
      <c r="F94" s="309">
        <v>3866</v>
      </c>
      <c r="G94" s="288">
        <f t="shared" si="1"/>
        <v>2.586652871184687</v>
      </c>
      <c r="H94" s="171" t="s">
        <v>126</v>
      </c>
      <c r="I94" s="162" t="s">
        <v>43</v>
      </c>
      <c r="J94" s="331" t="s">
        <v>288</v>
      </c>
      <c r="K94" s="919" t="s">
        <v>692</v>
      </c>
      <c r="L94" s="161" t="s">
        <v>44</v>
      </c>
      <c r="M94" s="335"/>
      <c r="N94" s="310"/>
    </row>
    <row r="95" spans="1:14" s="2" customFormat="1" ht="15" customHeight="1" x14ac:dyDescent="0.25">
      <c r="A95" s="160">
        <v>45516</v>
      </c>
      <c r="B95" s="161" t="s">
        <v>125</v>
      </c>
      <c r="C95" s="161" t="s">
        <v>125</v>
      </c>
      <c r="D95" s="162" t="s">
        <v>120</v>
      </c>
      <c r="E95" s="165">
        <v>10000</v>
      </c>
      <c r="F95" s="309">
        <v>3866</v>
      </c>
      <c r="G95" s="288">
        <f t="shared" si="1"/>
        <v>2.586652871184687</v>
      </c>
      <c r="H95" s="171" t="s">
        <v>126</v>
      </c>
      <c r="I95" s="162" t="s">
        <v>43</v>
      </c>
      <c r="J95" s="331" t="s">
        <v>288</v>
      </c>
      <c r="K95" s="919" t="s">
        <v>692</v>
      </c>
      <c r="L95" s="161" t="s">
        <v>44</v>
      </c>
      <c r="M95" s="335"/>
      <c r="N95" s="310"/>
    </row>
    <row r="96" spans="1:14" s="2" customFormat="1" ht="15" customHeight="1" x14ac:dyDescent="0.25">
      <c r="A96" s="160">
        <v>45516</v>
      </c>
      <c r="B96" s="161" t="s">
        <v>271</v>
      </c>
      <c r="C96" s="161" t="s">
        <v>118</v>
      </c>
      <c r="D96" s="162" t="s">
        <v>79</v>
      </c>
      <c r="E96" s="157">
        <v>84000</v>
      </c>
      <c r="F96" s="309">
        <v>3866</v>
      </c>
      <c r="G96" s="288">
        <f t="shared" si="1"/>
        <v>21.727884117951373</v>
      </c>
      <c r="H96" s="171" t="s">
        <v>41</v>
      </c>
      <c r="I96" s="162" t="s">
        <v>43</v>
      </c>
      <c r="J96" s="769" t="s">
        <v>640</v>
      </c>
      <c r="K96" s="919" t="s">
        <v>692</v>
      </c>
      <c r="L96" s="161" t="s">
        <v>44</v>
      </c>
      <c r="M96" s="335"/>
      <c r="N96" s="310"/>
    </row>
    <row r="97" spans="1:14" s="2" customFormat="1" ht="15" customHeight="1" x14ac:dyDescent="0.25">
      <c r="A97" s="160">
        <v>45516</v>
      </c>
      <c r="B97" s="161" t="s">
        <v>112</v>
      </c>
      <c r="C97" s="161" t="s">
        <v>113</v>
      </c>
      <c r="D97" s="162" t="s">
        <v>14</v>
      </c>
      <c r="E97" s="157">
        <v>8000</v>
      </c>
      <c r="F97" s="309">
        <v>3866</v>
      </c>
      <c r="G97" s="288">
        <f t="shared" si="1"/>
        <v>2.0693222969477496</v>
      </c>
      <c r="H97" s="171" t="s">
        <v>41</v>
      </c>
      <c r="I97" s="162" t="s">
        <v>43</v>
      </c>
      <c r="J97" s="770" t="s">
        <v>268</v>
      </c>
      <c r="K97" s="919" t="s">
        <v>692</v>
      </c>
      <c r="L97" s="161" t="s">
        <v>44</v>
      </c>
      <c r="M97" s="335"/>
      <c r="N97" s="310"/>
    </row>
    <row r="98" spans="1:14" s="2" customFormat="1" ht="15" customHeight="1" x14ac:dyDescent="0.25">
      <c r="A98" s="160">
        <v>45516</v>
      </c>
      <c r="B98" s="161" t="s">
        <v>112</v>
      </c>
      <c r="C98" s="161" t="s">
        <v>113</v>
      </c>
      <c r="D98" s="162" t="s">
        <v>14</v>
      </c>
      <c r="E98" s="157">
        <v>2000</v>
      </c>
      <c r="F98" s="309">
        <v>3866</v>
      </c>
      <c r="G98" s="288">
        <f t="shared" si="1"/>
        <v>0.5173305742369374</v>
      </c>
      <c r="H98" s="171" t="s">
        <v>41</v>
      </c>
      <c r="I98" s="162" t="s">
        <v>43</v>
      </c>
      <c r="J98" s="770" t="s">
        <v>268</v>
      </c>
      <c r="K98" s="919" t="s">
        <v>692</v>
      </c>
      <c r="L98" s="161" t="s">
        <v>44</v>
      </c>
      <c r="M98" s="335"/>
      <c r="N98" s="310"/>
    </row>
    <row r="99" spans="1:14" s="2" customFormat="1" ht="15" customHeight="1" x14ac:dyDescent="0.25">
      <c r="A99" s="160">
        <v>45516</v>
      </c>
      <c r="B99" s="161" t="s">
        <v>112</v>
      </c>
      <c r="C99" s="161" t="s">
        <v>113</v>
      </c>
      <c r="D99" s="162" t="s">
        <v>14</v>
      </c>
      <c r="E99" s="157">
        <v>4000</v>
      </c>
      <c r="F99" s="309">
        <v>3866</v>
      </c>
      <c r="G99" s="288">
        <f t="shared" si="1"/>
        <v>1.0346611484738748</v>
      </c>
      <c r="H99" s="171" t="s">
        <v>41</v>
      </c>
      <c r="I99" s="162" t="s">
        <v>43</v>
      </c>
      <c r="J99" s="770" t="s">
        <v>268</v>
      </c>
      <c r="K99" s="919" t="s">
        <v>692</v>
      </c>
      <c r="L99" s="161" t="s">
        <v>44</v>
      </c>
      <c r="M99" s="335"/>
      <c r="N99" s="310"/>
    </row>
    <row r="100" spans="1:14" s="2" customFormat="1" ht="15" customHeight="1" x14ac:dyDescent="0.25">
      <c r="A100" s="160">
        <v>45516</v>
      </c>
      <c r="B100" s="161" t="s">
        <v>112</v>
      </c>
      <c r="C100" s="161" t="s">
        <v>113</v>
      </c>
      <c r="D100" s="162" t="s">
        <v>14</v>
      </c>
      <c r="E100" s="157">
        <v>4000</v>
      </c>
      <c r="F100" s="309">
        <v>3866</v>
      </c>
      <c r="G100" s="288">
        <f t="shared" si="1"/>
        <v>1.0346611484738748</v>
      </c>
      <c r="H100" s="171" t="s">
        <v>41</v>
      </c>
      <c r="I100" s="162" t="s">
        <v>43</v>
      </c>
      <c r="J100" s="770" t="s">
        <v>268</v>
      </c>
      <c r="K100" s="919" t="s">
        <v>692</v>
      </c>
      <c r="L100" s="161" t="s">
        <v>44</v>
      </c>
      <c r="M100" s="335"/>
      <c r="N100" s="310"/>
    </row>
    <row r="101" spans="1:14" s="2" customFormat="1" ht="15" customHeight="1" x14ac:dyDescent="0.25">
      <c r="A101" s="160">
        <v>45516</v>
      </c>
      <c r="B101" s="161" t="s">
        <v>112</v>
      </c>
      <c r="C101" s="161" t="s">
        <v>113</v>
      </c>
      <c r="D101" s="162" t="s">
        <v>14</v>
      </c>
      <c r="E101" s="157">
        <v>4000</v>
      </c>
      <c r="F101" s="309">
        <v>3866</v>
      </c>
      <c r="G101" s="288">
        <f t="shared" si="1"/>
        <v>1.0346611484738748</v>
      </c>
      <c r="H101" s="171" t="s">
        <v>41</v>
      </c>
      <c r="I101" s="162" t="s">
        <v>43</v>
      </c>
      <c r="J101" s="770" t="s">
        <v>268</v>
      </c>
      <c r="K101" s="919" t="s">
        <v>692</v>
      </c>
      <c r="L101" s="161" t="s">
        <v>44</v>
      </c>
      <c r="M101" s="335"/>
      <c r="N101" s="310"/>
    </row>
    <row r="102" spans="1:14" s="2" customFormat="1" ht="15" customHeight="1" x14ac:dyDescent="0.25">
      <c r="A102" s="160">
        <v>45516</v>
      </c>
      <c r="B102" s="161" t="s">
        <v>295</v>
      </c>
      <c r="C102" s="161" t="s">
        <v>169</v>
      </c>
      <c r="D102" s="162" t="s">
        <v>79</v>
      </c>
      <c r="E102" s="157">
        <v>70000</v>
      </c>
      <c r="F102" s="309">
        <v>3866</v>
      </c>
      <c r="G102" s="288">
        <f t="shared" si="1"/>
        <v>18.10657009829281</v>
      </c>
      <c r="H102" s="171" t="s">
        <v>41</v>
      </c>
      <c r="I102" s="162" t="s">
        <v>43</v>
      </c>
      <c r="J102" s="770" t="s">
        <v>644</v>
      </c>
      <c r="K102" s="919" t="s">
        <v>692</v>
      </c>
      <c r="L102" s="161" t="s">
        <v>44</v>
      </c>
      <c r="M102" s="335"/>
      <c r="N102" s="310"/>
    </row>
    <row r="103" spans="1:14" s="2" customFormat="1" ht="15" customHeight="1" x14ac:dyDescent="0.25">
      <c r="A103" s="443">
        <v>45517</v>
      </c>
      <c r="B103" s="452" t="s">
        <v>112</v>
      </c>
      <c r="C103" s="452" t="s">
        <v>113</v>
      </c>
      <c r="D103" s="727" t="s">
        <v>111</v>
      </c>
      <c r="E103" s="433">
        <v>8000</v>
      </c>
      <c r="F103" s="309">
        <v>3866</v>
      </c>
      <c r="G103" s="288">
        <f t="shared" si="1"/>
        <v>2.0693222969477496</v>
      </c>
      <c r="H103" s="171" t="s">
        <v>127</v>
      </c>
      <c r="I103" s="162" t="s">
        <v>43</v>
      </c>
      <c r="J103" s="331" t="s">
        <v>296</v>
      </c>
      <c r="K103" s="919" t="s">
        <v>692</v>
      </c>
      <c r="L103" s="161" t="s">
        <v>44</v>
      </c>
      <c r="M103" s="335"/>
      <c r="N103" s="310"/>
    </row>
    <row r="104" spans="1:14" s="2" customFormat="1" ht="15" customHeight="1" x14ac:dyDescent="0.25">
      <c r="A104" s="443">
        <v>45517</v>
      </c>
      <c r="B104" s="452" t="s">
        <v>112</v>
      </c>
      <c r="C104" s="452" t="s">
        <v>113</v>
      </c>
      <c r="D104" s="727" t="s">
        <v>111</v>
      </c>
      <c r="E104" s="433">
        <v>8000</v>
      </c>
      <c r="F104" s="309">
        <v>3866</v>
      </c>
      <c r="G104" s="288">
        <f t="shared" si="1"/>
        <v>2.0693222969477496</v>
      </c>
      <c r="H104" s="171" t="s">
        <v>127</v>
      </c>
      <c r="I104" s="162" t="s">
        <v>43</v>
      </c>
      <c r="J104" s="331" t="s">
        <v>296</v>
      </c>
      <c r="K104" s="919" t="s">
        <v>692</v>
      </c>
      <c r="L104" s="161" t="s">
        <v>44</v>
      </c>
      <c r="M104" s="335"/>
      <c r="N104" s="310"/>
    </row>
    <row r="105" spans="1:14" s="2" customFormat="1" ht="15" customHeight="1" x14ac:dyDescent="0.25">
      <c r="A105" s="160">
        <v>45517</v>
      </c>
      <c r="B105" s="161" t="s">
        <v>112</v>
      </c>
      <c r="C105" s="161" t="s">
        <v>113</v>
      </c>
      <c r="D105" s="162" t="s">
        <v>14</v>
      </c>
      <c r="E105" s="145">
        <v>10000</v>
      </c>
      <c r="F105" s="309">
        <v>3866</v>
      </c>
      <c r="G105" s="288">
        <f t="shared" si="1"/>
        <v>2.586652871184687</v>
      </c>
      <c r="H105" s="171" t="s">
        <v>41</v>
      </c>
      <c r="I105" s="162" t="s">
        <v>43</v>
      </c>
      <c r="J105" s="770" t="s">
        <v>272</v>
      </c>
      <c r="K105" s="919" t="s">
        <v>692</v>
      </c>
      <c r="L105" s="161" t="s">
        <v>44</v>
      </c>
      <c r="M105" s="335"/>
      <c r="N105" s="310"/>
    </row>
    <row r="106" spans="1:14" s="2" customFormat="1" ht="15" customHeight="1" x14ac:dyDescent="0.25">
      <c r="A106" s="160">
        <v>45517</v>
      </c>
      <c r="B106" s="161" t="s">
        <v>112</v>
      </c>
      <c r="C106" s="161" t="s">
        <v>113</v>
      </c>
      <c r="D106" s="162" t="s">
        <v>14</v>
      </c>
      <c r="E106" s="145">
        <v>4000</v>
      </c>
      <c r="F106" s="309">
        <v>3866</v>
      </c>
      <c r="G106" s="288">
        <f t="shared" si="1"/>
        <v>1.0346611484738748</v>
      </c>
      <c r="H106" s="171" t="s">
        <v>41</v>
      </c>
      <c r="I106" s="162" t="s">
        <v>43</v>
      </c>
      <c r="J106" s="770" t="s">
        <v>272</v>
      </c>
      <c r="K106" s="919" t="s">
        <v>692</v>
      </c>
      <c r="L106" s="161" t="s">
        <v>44</v>
      </c>
      <c r="M106" s="335"/>
      <c r="N106" s="310"/>
    </row>
    <row r="107" spans="1:14" s="2" customFormat="1" ht="15" customHeight="1" x14ac:dyDescent="0.25">
      <c r="A107" s="160">
        <v>45517</v>
      </c>
      <c r="B107" s="161" t="s">
        <v>112</v>
      </c>
      <c r="C107" s="161" t="s">
        <v>113</v>
      </c>
      <c r="D107" s="162" t="s">
        <v>14</v>
      </c>
      <c r="E107" s="157">
        <v>8000</v>
      </c>
      <c r="F107" s="309">
        <v>3866</v>
      </c>
      <c r="G107" s="288">
        <f t="shared" si="1"/>
        <v>2.0693222969477496</v>
      </c>
      <c r="H107" s="171" t="s">
        <v>41</v>
      </c>
      <c r="I107" s="162" t="s">
        <v>43</v>
      </c>
      <c r="J107" s="770" t="s">
        <v>272</v>
      </c>
      <c r="K107" s="919" t="s">
        <v>692</v>
      </c>
      <c r="L107" s="161" t="s">
        <v>44</v>
      </c>
      <c r="M107" s="335"/>
      <c r="N107" s="310"/>
    </row>
    <row r="108" spans="1:14" s="2" customFormat="1" ht="15" customHeight="1" x14ac:dyDescent="0.25">
      <c r="A108" s="160">
        <v>45517</v>
      </c>
      <c r="B108" s="149" t="s">
        <v>210</v>
      </c>
      <c r="C108" s="149" t="s">
        <v>114</v>
      </c>
      <c r="D108" s="167" t="s">
        <v>14</v>
      </c>
      <c r="E108" s="157">
        <v>40000</v>
      </c>
      <c r="F108" s="309">
        <v>3866</v>
      </c>
      <c r="G108" s="288">
        <f t="shared" si="1"/>
        <v>10.346611484738748</v>
      </c>
      <c r="H108" s="171" t="s">
        <v>41</v>
      </c>
      <c r="I108" s="162" t="s">
        <v>43</v>
      </c>
      <c r="J108" s="721" t="s">
        <v>645</v>
      </c>
      <c r="K108" s="919" t="s">
        <v>692</v>
      </c>
      <c r="L108" s="161" t="s">
        <v>44</v>
      </c>
      <c r="M108" s="335"/>
      <c r="N108" s="310"/>
    </row>
    <row r="109" spans="1:14" s="2" customFormat="1" ht="15" customHeight="1" x14ac:dyDescent="0.25">
      <c r="A109" s="160">
        <v>45517</v>
      </c>
      <c r="B109" s="149" t="s">
        <v>211</v>
      </c>
      <c r="C109" s="149" t="s">
        <v>114</v>
      </c>
      <c r="D109" s="167" t="s">
        <v>111</v>
      </c>
      <c r="E109" s="165">
        <v>20000</v>
      </c>
      <c r="F109" s="309">
        <v>3866</v>
      </c>
      <c r="G109" s="288">
        <f t="shared" si="1"/>
        <v>5.173305742369374</v>
      </c>
      <c r="H109" s="171" t="s">
        <v>127</v>
      </c>
      <c r="I109" s="162" t="s">
        <v>43</v>
      </c>
      <c r="J109" s="721" t="s">
        <v>645</v>
      </c>
      <c r="K109" s="919" t="s">
        <v>692</v>
      </c>
      <c r="L109" s="161" t="s">
        <v>44</v>
      </c>
      <c r="M109" s="335"/>
      <c r="N109" s="310"/>
    </row>
    <row r="110" spans="1:14" s="2" customFormat="1" ht="15" customHeight="1" x14ac:dyDescent="0.25">
      <c r="A110" s="160">
        <v>45517</v>
      </c>
      <c r="B110" s="149" t="s">
        <v>212</v>
      </c>
      <c r="C110" s="149" t="s">
        <v>114</v>
      </c>
      <c r="D110" s="167" t="s">
        <v>120</v>
      </c>
      <c r="E110" s="383">
        <v>25000</v>
      </c>
      <c r="F110" s="309">
        <v>3866</v>
      </c>
      <c r="G110" s="288">
        <f t="shared" si="1"/>
        <v>6.466632177961718</v>
      </c>
      <c r="H110" s="171" t="s">
        <v>153</v>
      </c>
      <c r="I110" s="162" t="s">
        <v>43</v>
      </c>
      <c r="J110" s="721" t="s">
        <v>645</v>
      </c>
      <c r="K110" s="919" t="s">
        <v>692</v>
      </c>
      <c r="L110" s="161" t="s">
        <v>44</v>
      </c>
      <c r="M110" s="335"/>
      <c r="N110" s="310"/>
    </row>
    <row r="111" spans="1:14" s="2" customFormat="1" ht="15" customHeight="1" x14ac:dyDescent="0.25">
      <c r="A111" s="160">
        <v>45517</v>
      </c>
      <c r="B111" s="149" t="s">
        <v>213</v>
      </c>
      <c r="C111" s="149" t="s">
        <v>114</v>
      </c>
      <c r="D111" s="167" t="s">
        <v>120</v>
      </c>
      <c r="E111" s="157">
        <v>25000</v>
      </c>
      <c r="F111" s="309">
        <v>3866</v>
      </c>
      <c r="G111" s="288">
        <f t="shared" si="1"/>
        <v>6.466632177961718</v>
      </c>
      <c r="H111" s="171" t="s">
        <v>126</v>
      </c>
      <c r="I111" s="162" t="s">
        <v>43</v>
      </c>
      <c r="J111" s="721" t="s">
        <v>645</v>
      </c>
      <c r="K111" s="919" t="s">
        <v>692</v>
      </c>
      <c r="L111" s="161" t="s">
        <v>44</v>
      </c>
      <c r="M111" s="335"/>
      <c r="N111" s="310"/>
    </row>
    <row r="112" spans="1:14" s="2" customFormat="1" ht="15" customHeight="1" x14ac:dyDescent="0.25">
      <c r="A112" s="160">
        <v>45517</v>
      </c>
      <c r="B112" s="161" t="s">
        <v>301</v>
      </c>
      <c r="C112" s="161" t="s">
        <v>152</v>
      </c>
      <c r="D112" s="162" t="s">
        <v>14</v>
      </c>
      <c r="E112" s="157">
        <v>15000</v>
      </c>
      <c r="F112" s="309">
        <v>3866</v>
      </c>
      <c r="G112" s="288">
        <f t="shared" si="1"/>
        <v>3.8799793067770305</v>
      </c>
      <c r="H112" s="171" t="s">
        <v>41</v>
      </c>
      <c r="I112" s="162" t="s">
        <v>43</v>
      </c>
      <c r="J112" s="770" t="s">
        <v>289</v>
      </c>
      <c r="K112" s="919" t="s">
        <v>692</v>
      </c>
      <c r="L112" s="161" t="s">
        <v>44</v>
      </c>
      <c r="M112" s="335"/>
      <c r="N112" s="310"/>
    </row>
    <row r="113" spans="1:14" s="2" customFormat="1" ht="15" customHeight="1" x14ac:dyDescent="0.25">
      <c r="A113" s="160">
        <v>45517</v>
      </c>
      <c r="B113" s="161" t="s">
        <v>301</v>
      </c>
      <c r="C113" s="161" t="s">
        <v>152</v>
      </c>
      <c r="D113" s="162" t="s">
        <v>14</v>
      </c>
      <c r="E113" s="157">
        <v>6000</v>
      </c>
      <c r="F113" s="309">
        <v>3866</v>
      </c>
      <c r="G113" s="288">
        <f t="shared" si="1"/>
        <v>1.5519917227108122</v>
      </c>
      <c r="H113" s="171" t="s">
        <v>41</v>
      </c>
      <c r="I113" s="162" t="s">
        <v>43</v>
      </c>
      <c r="J113" s="331" t="s">
        <v>654</v>
      </c>
      <c r="K113" s="919" t="s">
        <v>692</v>
      </c>
      <c r="L113" s="161" t="s">
        <v>44</v>
      </c>
      <c r="M113" s="335"/>
      <c r="N113" s="310"/>
    </row>
    <row r="114" spans="1:14" s="2" customFormat="1" ht="15" customHeight="1" x14ac:dyDescent="0.25">
      <c r="A114" s="160">
        <v>45517</v>
      </c>
      <c r="B114" s="161" t="s">
        <v>112</v>
      </c>
      <c r="C114" s="161" t="s">
        <v>113</v>
      </c>
      <c r="D114" s="162" t="s">
        <v>120</v>
      </c>
      <c r="E114" s="165">
        <v>13000</v>
      </c>
      <c r="F114" s="309">
        <v>3866</v>
      </c>
      <c r="G114" s="288">
        <f t="shared" si="1"/>
        <v>3.3626487325400931</v>
      </c>
      <c r="H114" s="171" t="s">
        <v>126</v>
      </c>
      <c r="I114" s="162" t="s">
        <v>43</v>
      </c>
      <c r="J114" s="331" t="s">
        <v>302</v>
      </c>
      <c r="K114" s="919" t="s">
        <v>692</v>
      </c>
      <c r="L114" s="161" t="s">
        <v>44</v>
      </c>
      <c r="M114" s="335"/>
      <c r="N114" s="310"/>
    </row>
    <row r="115" spans="1:14" s="2" customFormat="1" ht="15" customHeight="1" x14ac:dyDescent="0.25">
      <c r="A115" s="160">
        <v>45517</v>
      </c>
      <c r="B115" s="161" t="s">
        <v>112</v>
      </c>
      <c r="C115" s="161" t="s">
        <v>113</v>
      </c>
      <c r="D115" s="162" t="s">
        <v>120</v>
      </c>
      <c r="E115" s="165">
        <v>4000</v>
      </c>
      <c r="F115" s="309">
        <v>3866</v>
      </c>
      <c r="G115" s="288">
        <f t="shared" si="1"/>
        <v>1.0346611484738748</v>
      </c>
      <c r="H115" s="171" t="s">
        <v>126</v>
      </c>
      <c r="I115" s="162" t="s">
        <v>43</v>
      </c>
      <c r="J115" s="331" t="s">
        <v>302</v>
      </c>
      <c r="K115" s="919" t="s">
        <v>692</v>
      </c>
      <c r="L115" s="161" t="s">
        <v>44</v>
      </c>
      <c r="M115" s="335"/>
      <c r="N115" s="310"/>
    </row>
    <row r="116" spans="1:14" s="2" customFormat="1" ht="15" customHeight="1" x14ac:dyDescent="0.25">
      <c r="A116" s="160">
        <v>45517</v>
      </c>
      <c r="B116" s="161" t="s">
        <v>112</v>
      </c>
      <c r="C116" s="161" t="s">
        <v>113</v>
      </c>
      <c r="D116" s="162" t="s">
        <v>120</v>
      </c>
      <c r="E116" s="165">
        <v>15000</v>
      </c>
      <c r="F116" s="309">
        <v>3866</v>
      </c>
      <c r="G116" s="288">
        <f t="shared" si="1"/>
        <v>3.8799793067770305</v>
      </c>
      <c r="H116" s="171" t="s">
        <v>126</v>
      </c>
      <c r="I116" s="162" t="s">
        <v>43</v>
      </c>
      <c r="J116" s="331" t="s">
        <v>302</v>
      </c>
      <c r="K116" s="919" t="s">
        <v>692</v>
      </c>
      <c r="L116" s="161" t="s">
        <v>44</v>
      </c>
      <c r="M116" s="335"/>
      <c r="N116" s="310"/>
    </row>
    <row r="117" spans="1:14" s="2" customFormat="1" ht="15" customHeight="1" x14ac:dyDescent="0.25">
      <c r="A117" s="160">
        <v>45517</v>
      </c>
      <c r="B117" s="161" t="s">
        <v>125</v>
      </c>
      <c r="C117" s="161" t="s">
        <v>125</v>
      </c>
      <c r="D117" s="162" t="s">
        <v>120</v>
      </c>
      <c r="E117" s="165">
        <v>7000</v>
      </c>
      <c r="F117" s="309">
        <v>3866</v>
      </c>
      <c r="G117" s="288">
        <f t="shared" si="1"/>
        <v>1.8106570098292809</v>
      </c>
      <c r="H117" s="171" t="s">
        <v>126</v>
      </c>
      <c r="I117" s="162" t="s">
        <v>43</v>
      </c>
      <c r="J117" s="331" t="s">
        <v>302</v>
      </c>
      <c r="K117" s="919" t="s">
        <v>692</v>
      </c>
      <c r="L117" s="161" t="s">
        <v>44</v>
      </c>
      <c r="M117" s="335"/>
      <c r="N117" s="310"/>
    </row>
    <row r="118" spans="1:14" s="2" customFormat="1" ht="15" customHeight="1" x14ac:dyDescent="0.25">
      <c r="A118" s="160">
        <v>45517</v>
      </c>
      <c r="B118" s="161" t="s">
        <v>125</v>
      </c>
      <c r="C118" s="161" t="s">
        <v>125</v>
      </c>
      <c r="D118" s="162" t="s">
        <v>120</v>
      </c>
      <c r="E118" s="165">
        <v>13000</v>
      </c>
      <c r="F118" s="309">
        <v>3866</v>
      </c>
      <c r="G118" s="288">
        <f t="shared" si="1"/>
        <v>3.3626487325400931</v>
      </c>
      <c r="H118" s="171" t="s">
        <v>126</v>
      </c>
      <c r="I118" s="162" t="s">
        <v>43</v>
      </c>
      <c r="J118" s="331" t="s">
        <v>302</v>
      </c>
      <c r="K118" s="919" t="s">
        <v>692</v>
      </c>
      <c r="L118" s="161" t="s">
        <v>44</v>
      </c>
      <c r="M118" s="335"/>
      <c r="N118" s="310"/>
    </row>
    <row r="119" spans="1:14" s="2" customFormat="1" ht="15" customHeight="1" x14ac:dyDescent="0.25">
      <c r="A119" s="160">
        <v>45518</v>
      </c>
      <c r="B119" s="161" t="s">
        <v>314</v>
      </c>
      <c r="C119" s="161" t="s">
        <v>315</v>
      </c>
      <c r="D119" s="162" t="s">
        <v>111</v>
      </c>
      <c r="E119" s="157">
        <v>750000</v>
      </c>
      <c r="F119" s="309">
        <v>3866</v>
      </c>
      <c r="G119" s="288">
        <f t="shared" si="1"/>
        <v>193.99896533885152</v>
      </c>
      <c r="H119" s="171" t="s">
        <v>41</v>
      </c>
      <c r="I119" s="162" t="s">
        <v>43</v>
      </c>
      <c r="J119" s="331" t="s">
        <v>299</v>
      </c>
      <c r="K119" s="919" t="s">
        <v>692</v>
      </c>
      <c r="L119" s="161" t="s">
        <v>44</v>
      </c>
      <c r="M119" s="335"/>
      <c r="N119" s="310"/>
    </row>
    <row r="120" spans="1:14" s="2" customFormat="1" ht="15" customHeight="1" x14ac:dyDescent="0.25">
      <c r="A120" s="443">
        <v>45518</v>
      </c>
      <c r="B120" s="452" t="s">
        <v>112</v>
      </c>
      <c r="C120" s="452" t="s">
        <v>113</v>
      </c>
      <c r="D120" s="727" t="s">
        <v>111</v>
      </c>
      <c r="E120" s="433">
        <v>10000</v>
      </c>
      <c r="F120" s="309">
        <v>3866</v>
      </c>
      <c r="G120" s="288">
        <f t="shared" si="1"/>
        <v>2.586652871184687</v>
      </c>
      <c r="H120" s="171" t="s">
        <v>127</v>
      </c>
      <c r="I120" s="162" t="s">
        <v>43</v>
      </c>
      <c r="J120" s="331" t="s">
        <v>306</v>
      </c>
      <c r="K120" s="919" t="s">
        <v>692</v>
      </c>
      <c r="L120" s="161" t="s">
        <v>44</v>
      </c>
      <c r="M120" s="335"/>
      <c r="N120" s="310"/>
    </row>
    <row r="121" spans="1:14" s="2" customFormat="1" ht="15" customHeight="1" x14ac:dyDescent="0.25">
      <c r="A121" s="443">
        <v>45518</v>
      </c>
      <c r="B121" s="452" t="s">
        <v>112</v>
      </c>
      <c r="C121" s="452" t="s">
        <v>113</v>
      </c>
      <c r="D121" s="727" t="s">
        <v>111</v>
      </c>
      <c r="E121" s="433">
        <v>10000</v>
      </c>
      <c r="F121" s="309">
        <v>3866</v>
      </c>
      <c r="G121" s="288">
        <f t="shared" si="1"/>
        <v>2.586652871184687</v>
      </c>
      <c r="H121" s="171" t="s">
        <v>127</v>
      </c>
      <c r="I121" s="162" t="s">
        <v>43</v>
      </c>
      <c r="J121" s="331" t="s">
        <v>306</v>
      </c>
      <c r="K121" s="919" t="s">
        <v>692</v>
      </c>
      <c r="L121" s="161" t="s">
        <v>44</v>
      </c>
      <c r="M121" s="335"/>
      <c r="N121" s="310"/>
    </row>
    <row r="122" spans="1:14" s="2" customFormat="1" ht="15" customHeight="1" x14ac:dyDescent="0.25">
      <c r="A122" s="160">
        <v>45518</v>
      </c>
      <c r="B122" s="161" t="s">
        <v>112</v>
      </c>
      <c r="C122" s="161" t="s">
        <v>113</v>
      </c>
      <c r="D122" s="162" t="s">
        <v>120</v>
      </c>
      <c r="E122" s="165">
        <v>10000</v>
      </c>
      <c r="F122" s="309">
        <v>3866</v>
      </c>
      <c r="G122" s="288">
        <f t="shared" si="1"/>
        <v>2.586652871184687</v>
      </c>
      <c r="H122" s="171" t="s">
        <v>126</v>
      </c>
      <c r="I122" s="162" t="s">
        <v>43</v>
      </c>
      <c r="J122" s="331" t="s">
        <v>308</v>
      </c>
      <c r="K122" s="919" t="s">
        <v>692</v>
      </c>
      <c r="L122" s="161" t="s">
        <v>44</v>
      </c>
      <c r="M122" s="335"/>
      <c r="N122" s="310"/>
    </row>
    <row r="123" spans="1:14" s="2" customFormat="1" ht="15" customHeight="1" x14ac:dyDescent="0.25">
      <c r="A123" s="160">
        <v>45518</v>
      </c>
      <c r="B123" s="161" t="s">
        <v>112</v>
      </c>
      <c r="C123" s="161" t="s">
        <v>113</v>
      </c>
      <c r="D123" s="162" t="s">
        <v>120</v>
      </c>
      <c r="E123" s="165">
        <v>15000</v>
      </c>
      <c r="F123" s="309">
        <v>3866</v>
      </c>
      <c r="G123" s="288">
        <f t="shared" si="1"/>
        <v>3.8799793067770305</v>
      </c>
      <c r="H123" s="171" t="s">
        <v>126</v>
      </c>
      <c r="I123" s="162" t="s">
        <v>43</v>
      </c>
      <c r="J123" s="331" t="s">
        <v>308</v>
      </c>
      <c r="K123" s="919" t="s">
        <v>692</v>
      </c>
      <c r="L123" s="161" t="s">
        <v>44</v>
      </c>
      <c r="M123" s="335"/>
      <c r="N123" s="310"/>
    </row>
    <row r="124" spans="1:14" s="2" customFormat="1" ht="15" customHeight="1" x14ac:dyDescent="0.25">
      <c r="A124" s="160">
        <v>45518</v>
      </c>
      <c r="B124" s="161" t="s">
        <v>112</v>
      </c>
      <c r="C124" s="161" t="s">
        <v>113</v>
      </c>
      <c r="D124" s="162" t="s">
        <v>120</v>
      </c>
      <c r="E124" s="165">
        <v>20000</v>
      </c>
      <c r="F124" s="309">
        <v>3866</v>
      </c>
      <c r="G124" s="288">
        <f t="shared" si="1"/>
        <v>5.173305742369374</v>
      </c>
      <c r="H124" s="171" t="s">
        <v>126</v>
      </c>
      <c r="I124" s="162" t="s">
        <v>43</v>
      </c>
      <c r="J124" s="331" t="s">
        <v>308</v>
      </c>
      <c r="K124" s="919" t="s">
        <v>692</v>
      </c>
      <c r="L124" s="161" t="s">
        <v>44</v>
      </c>
      <c r="M124" s="335"/>
      <c r="N124" s="310"/>
    </row>
    <row r="125" spans="1:14" s="2" customFormat="1" ht="15" customHeight="1" x14ac:dyDescent="0.25">
      <c r="A125" s="160">
        <v>45518</v>
      </c>
      <c r="B125" s="161" t="s">
        <v>125</v>
      </c>
      <c r="C125" s="161" t="s">
        <v>125</v>
      </c>
      <c r="D125" s="162" t="s">
        <v>120</v>
      </c>
      <c r="E125" s="165">
        <v>10000</v>
      </c>
      <c r="F125" s="309">
        <v>3866</v>
      </c>
      <c r="G125" s="288">
        <f t="shared" si="1"/>
        <v>2.586652871184687</v>
      </c>
      <c r="H125" s="171" t="s">
        <v>126</v>
      </c>
      <c r="I125" s="162" t="s">
        <v>43</v>
      </c>
      <c r="J125" s="331" t="s">
        <v>308</v>
      </c>
      <c r="K125" s="919" t="s">
        <v>692</v>
      </c>
      <c r="L125" s="161" t="s">
        <v>44</v>
      </c>
      <c r="M125" s="335"/>
      <c r="N125" s="310"/>
    </row>
    <row r="126" spans="1:14" s="2" customFormat="1" ht="15" customHeight="1" x14ac:dyDescent="0.25">
      <c r="A126" s="160">
        <v>45518</v>
      </c>
      <c r="B126" s="161" t="s">
        <v>125</v>
      </c>
      <c r="C126" s="161" t="s">
        <v>125</v>
      </c>
      <c r="D126" s="162" t="s">
        <v>120</v>
      </c>
      <c r="E126" s="165">
        <v>10000</v>
      </c>
      <c r="F126" s="309">
        <v>3866</v>
      </c>
      <c r="G126" s="288">
        <f t="shared" si="1"/>
        <v>2.586652871184687</v>
      </c>
      <c r="H126" s="171" t="s">
        <v>126</v>
      </c>
      <c r="I126" s="162" t="s">
        <v>43</v>
      </c>
      <c r="J126" s="331" t="s">
        <v>308</v>
      </c>
      <c r="K126" s="919" t="s">
        <v>692</v>
      </c>
      <c r="L126" s="161" t="s">
        <v>44</v>
      </c>
      <c r="M126" s="335"/>
      <c r="N126" s="310"/>
    </row>
    <row r="127" spans="1:14" s="2" customFormat="1" ht="15" customHeight="1" x14ac:dyDescent="0.25">
      <c r="A127" s="160">
        <v>45518</v>
      </c>
      <c r="B127" s="161" t="s">
        <v>112</v>
      </c>
      <c r="C127" s="161" t="s">
        <v>113</v>
      </c>
      <c r="D127" s="162" t="s">
        <v>120</v>
      </c>
      <c r="E127" s="145">
        <v>15000</v>
      </c>
      <c r="F127" s="309">
        <v>3866</v>
      </c>
      <c r="G127" s="288">
        <f t="shared" si="1"/>
        <v>3.8799793067770305</v>
      </c>
      <c r="H127" s="171" t="s">
        <v>153</v>
      </c>
      <c r="I127" s="162" t="s">
        <v>43</v>
      </c>
      <c r="J127" s="331" t="s">
        <v>312</v>
      </c>
      <c r="K127" s="919" t="s">
        <v>692</v>
      </c>
      <c r="L127" s="161" t="s">
        <v>44</v>
      </c>
      <c r="M127" s="335"/>
      <c r="N127" s="310"/>
    </row>
    <row r="128" spans="1:14" s="2" customFormat="1" ht="15" customHeight="1" x14ac:dyDescent="0.25">
      <c r="A128" s="160">
        <v>45518</v>
      </c>
      <c r="B128" s="161" t="s">
        <v>125</v>
      </c>
      <c r="C128" s="161" t="s">
        <v>125</v>
      </c>
      <c r="D128" s="162" t="s">
        <v>120</v>
      </c>
      <c r="E128" s="145">
        <v>10000</v>
      </c>
      <c r="F128" s="309">
        <v>3866</v>
      </c>
      <c r="G128" s="288">
        <f t="shared" si="1"/>
        <v>2.586652871184687</v>
      </c>
      <c r="H128" s="171" t="s">
        <v>153</v>
      </c>
      <c r="I128" s="162" t="s">
        <v>43</v>
      </c>
      <c r="J128" s="331" t="s">
        <v>312</v>
      </c>
      <c r="K128" s="919" t="s">
        <v>692</v>
      </c>
      <c r="L128" s="161" t="s">
        <v>44</v>
      </c>
      <c r="M128" s="335"/>
      <c r="N128" s="310"/>
    </row>
    <row r="129" spans="1:14" s="2" customFormat="1" ht="15" customHeight="1" x14ac:dyDescent="0.25">
      <c r="A129" s="160">
        <v>45518</v>
      </c>
      <c r="B129" s="161" t="s">
        <v>125</v>
      </c>
      <c r="C129" s="161" t="s">
        <v>125</v>
      </c>
      <c r="D129" s="162" t="s">
        <v>120</v>
      </c>
      <c r="E129" s="145">
        <v>10000</v>
      </c>
      <c r="F129" s="309">
        <v>3866</v>
      </c>
      <c r="G129" s="288">
        <f t="shared" si="1"/>
        <v>2.586652871184687</v>
      </c>
      <c r="H129" s="171" t="s">
        <v>153</v>
      </c>
      <c r="I129" s="162" t="s">
        <v>43</v>
      </c>
      <c r="J129" s="331" t="s">
        <v>312</v>
      </c>
      <c r="K129" s="919" t="s">
        <v>692</v>
      </c>
      <c r="L129" s="161" t="s">
        <v>44</v>
      </c>
      <c r="M129" s="335"/>
      <c r="N129" s="310"/>
    </row>
    <row r="130" spans="1:14" s="2" customFormat="1" ht="15" customHeight="1" x14ac:dyDescent="0.25">
      <c r="A130" s="160">
        <v>45519</v>
      </c>
      <c r="B130" s="161" t="s">
        <v>112</v>
      </c>
      <c r="C130" s="161" t="s">
        <v>113</v>
      </c>
      <c r="D130" s="162" t="s">
        <v>120</v>
      </c>
      <c r="E130" s="165">
        <v>10000</v>
      </c>
      <c r="F130" s="309">
        <v>3866</v>
      </c>
      <c r="G130" s="288">
        <f t="shared" si="1"/>
        <v>2.586652871184687</v>
      </c>
      <c r="H130" s="171" t="s">
        <v>126</v>
      </c>
      <c r="I130" s="162" t="s">
        <v>43</v>
      </c>
      <c r="J130" s="331" t="s">
        <v>316</v>
      </c>
      <c r="K130" s="919" t="s">
        <v>692</v>
      </c>
      <c r="L130" s="161" t="s">
        <v>44</v>
      </c>
      <c r="M130" s="335"/>
      <c r="N130" s="310"/>
    </row>
    <row r="131" spans="1:14" s="2" customFormat="1" ht="15" customHeight="1" x14ac:dyDescent="0.25">
      <c r="A131" s="160">
        <v>45519</v>
      </c>
      <c r="B131" s="161" t="s">
        <v>112</v>
      </c>
      <c r="C131" s="161" t="s">
        <v>113</v>
      </c>
      <c r="D131" s="162" t="s">
        <v>120</v>
      </c>
      <c r="E131" s="165">
        <v>10000</v>
      </c>
      <c r="F131" s="309">
        <v>3866</v>
      </c>
      <c r="G131" s="288">
        <f t="shared" si="1"/>
        <v>2.586652871184687</v>
      </c>
      <c r="H131" s="171" t="s">
        <v>126</v>
      </c>
      <c r="I131" s="162" t="s">
        <v>43</v>
      </c>
      <c r="J131" s="331" t="s">
        <v>316</v>
      </c>
      <c r="K131" s="919" t="s">
        <v>692</v>
      </c>
      <c r="L131" s="161" t="s">
        <v>44</v>
      </c>
      <c r="M131" s="335"/>
      <c r="N131" s="310"/>
    </row>
    <row r="132" spans="1:14" s="2" customFormat="1" ht="15" customHeight="1" x14ac:dyDescent="0.25">
      <c r="A132" s="160">
        <v>45519</v>
      </c>
      <c r="B132" s="161" t="s">
        <v>112</v>
      </c>
      <c r="C132" s="161" t="s">
        <v>113</v>
      </c>
      <c r="D132" s="162" t="s">
        <v>120</v>
      </c>
      <c r="E132" s="165">
        <v>18000</v>
      </c>
      <c r="F132" s="309">
        <v>3866</v>
      </c>
      <c r="G132" s="288">
        <f t="shared" ref="G132:G139" si="2">E132/F132</f>
        <v>4.6559751681324366</v>
      </c>
      <c r="H132" s="171" t="s">
        <v>126</v>
      </c>
      <c r="I132" s="162" t="s">
        <v>43</v>
      </c>
      <c r="J132" s="331" t="s">
        <v>316</v>
      </c>
      <c r="K132" s="919" t="s">
        <v>692</v>
      </c>
      <c r="L132" s="161" t="s">
        <v>44</v>
      </c>
      <c r="M132" s="335"/>
      <c r="N132" s="310"/>
    </row>
    <row r="133" spans="1:14" s="2" customFormat="1" ht="15" customHeight="1" x14ac:dyDescent="0.25">
      <c r="A133" s="160">
        <v>45519</v>
      </c>
      <c r="B133" s="161" t="s">
        <v>125</v>
      </c>
      <c r="C133" s="161" t="s">
        <v>125</v>
      </c>
      <c r="D133" s="162" t="s">
        <v>120</v>
      </c>
      <c r="E133" s="165">
        <v>20000</v>
      </c>
      <c r="F133" s="309">
        <v>3866</v>
      </c>
      <c r="G133" s="288">
        <f t="shared" si="2"/>
        <v>5.173305742369374</v>
      </c>
      <c r="H133" s="171" t="s">
        <v>126</v>
      </c>
      <c r="I133" s="162" t="s">
        <v>43</v>
      </c>
      <c r="J133" s="331" t="s">
        <v>316</v>
      </c>
      <c r="K133" s="919" t="s">
        <v>692</v>
      </c>
      <c r="L133" s="161" t="s">
        <v>44</v>
      </c>
      <c r="M133" s="335"/>
      <c r="N133" s="310"/>
    </row>
    <row r="134" spans="1:14" s="2" customFormat="1" ht="15" customHeight="1" x14ac:dyDescent="0.25">
      <c r="A134" s="160">
        <v>45519</v>
      </c>
      <c r="B134" s="161" t="s">
        <v>112</v>
      </c>
      <c r="C134" s="161" t="s">
        <v>113</v>
      </c>
      <c r="D134" s="162" t="s">
        <v>120</v>
      </c>
      <c r="E134" s="145">
        <v>25000</v>
      </c>
      <c r="F134" s="309">
        <v>3866</v>
      </c>
      <c r="G134" s="288">
        <f t="shared" si="2"/>
        <v>6.466632177961718</v>
      </c>
      <c r="H134" s="171" t="s">
        <v>153</v>
      </c>
      <c r="I134" s="162" t="s">
        <v>43</v>
      </c>
      <c r="J134" s="331" t="s">
        <v>320</v>
      </c>
      <c r="K134" s="919" t="s">
        <v>692</v>
      </c>
      <c r="L134" s="161" t="s">
        <v>44</v>
      </c>
      <c r="M134" s="335"/>
      <c r="N134" s="310"/>
    </row>
    <row r="135" spans="1:14" s="2" customFormat="1" ht="15" customHeight="1" x14ac:dyDescent="0.25">
      <c r="A135" s="160">
        <v>45519</v>
      </c>
      <c r="B135" s="161" t="s">
        <v>112</v>
      </c>
      <c r="C135" s="161" t="s">
        <v>113</v>
      </c>
      <c r="D135" s="162" t="s">
        <v>120</v>
      </c>
      <c r="E135" s="145">
        <v>15000</v>
      </c>
      <c r="F135" s="309">
        <v>3866</v>
      </c>
      <c r="G135" s="288">
        <f t="shared" si="2"/>
        <v>3.8799793067770305</v>
      </c>
      <c r="H135" s="171" t="s">
        <v>153</v>
      </c>
      <c r="I135" s="162" t="s">
        <v>43</v>
      </c>
      <c r="J135" s="331" t="s">
        <v>320</v>
      </c>
      <c r="K135" s="919" t="s">
        <v>692</v>
      </c>
      <c r="L135" s="161" t="s">
        <v>44</v>
      </c>
      <c r="M135" s="335"/>
      <c r="N135" s="310"/>
    </row>
    <row r="136" spans="1:14" s="2" customFormat="1" ht="15" customHeight="1" x14ac:dyDescent="0.25">
      <c r="A136" s="160">
        <v>45519</v>
      </c>
      <c r="B136" s="161" t="s">
        <v>112</v>
      </c>
      <c r="C136" s="161" t="s">
        <v>113</v>
      </c>
      <c r="D136" s="162" t="s">
        <v>120</v>
      </c>
      <c r="E136" s="145">
        <v>15000</v>
      </c>
      <c r="F136" s="309">
        <v>3866</v>
      </c>
      <c r="G136" s="288">
        <f t="shared" si="2"/>
        <v>3.8799793067770305</v>
      </c>
      <c r="H136" s="171" t="s">
        <v>153</v>
      </c>
      <c r="I136" s="162" t="s">
        <v>43</v>
      </c>
      <c r="J136" s="331" t="s">
        <v>320</v>
      </c>
      <c r="K136" s="919" t="s">
        <v>692</v>
      </c>
      <c r="L136" s="161" t="s">
        <v>44</v>
      </c>
      <c r="M136" s="335"/>
      <c r="N136" s="310"/>
    </row>
    <row r="137" spans="1:14" s="2" customFormat="1" ht="15" customHeight="1" x14ac:dyDescent="0.25">
      <c r="A137" s="160">
        <v>45519</v>
      </c>
      <c r="B137" s="161" t="s">
        <v>112</v>
      </c>
      <c r="C137" s="161" t="s">
        <v>113</v>
      </c>
      <c r="D137" s="162" t="s">
        <v>120</v>
      </c>
      <c r="E137" s="381">
        <v>20000</v>
      </c>
      <c r="F137" s="309">
        <v>3866</v>
      </c>
      <c r="G137" s="288">
        <f t="shared" si="2"/>
        <v>5.173305742369374</v>
      </c>
      <c r="H137" s="171" t="s">
        <v>153</v>
      </c>
      <c r="I137" s="162" t="s">
        <v>43</v>
      </c>
      <c r="J137" s="331" t="s">
        <v>320</v>
      </c>
      <c r="K137" s="919" t="s">
        <v>692</v>
      </c>
      <c r="L137" s="161" t="s">
        <v>44</v>
      </c>
      <c r="M137" s="335"/>
      <c r="N137" s="310"/>
    </row>
    <row r="138" spans="1:14" s="2" customFormat="1" ht="15" customHeight="1" x14ac:dyDescent="0.25">
      <c r="A138" s="160">
        <v>45519</v>
      </c>
      <c r="B138" s="161" t="s">
        <v>112</v>
      </c>
      <c r="C138" s="161" t="s">
        <v>113</v>
      </c>
      <c r="D138" s="162" t="s">
        <v>120</v>
      </c>
      <c r="E138" s="145">
        <v>12000</v>
      </c>
      <c r="F138" s="309">
        <v>3866</v>
      </c>
      <c r="G138" s="288">
        <f t="shared" si="2"/>
        <v>3.1039834454216244</v>
      </c>
      <c r="H138" s="171" t="s">
        <v>153</v>
      </c>
      <c r="I138" s="162" t="s">
        <v>43</v>
      </c>
      <c r="J138" s="331" t="s">
        <v>320</v>
      </c>
      <c r="K138" s="919" t="s">
        <v>692</v>
      </c>
      <c r="L138" s="161" t="s">
        <v>44</v>
      </c>
      <c r="M138" s="335"/>
      <c r="N138" s="310"/>
    </row>
    <row r="139" spans="1:14" s="2" customFormat="1" ht="15" customHeight="1" x14ac:dyDescent="0.25">
      <c r="A139" s="160">
        <v>45519</v>
      </c>
      <c r="B139" s="161" t="s">
        <v>125</v>
      </c>
      <c r="C139" s="161" t="s">
        <v>125</v>
      </c>
      <c r="D139" s="162" t="s">
        <v>120</v>
      </c>
      <c r="E139" s="145">
        <v>11000</v>
      </c>
      <c r="F139" s="309">
        <v>3866</v>
      </c>
      <c r="G139" s="288">
        <f t="shared" si="2"/>
        <v>2.8453181583031557</v>
      </c>
      <c r="H139" s="171" t="s">
        <v>153</v>
      </c>
      <c r="I139" s="162" t="s">
        <v>43</v>
      </c>
      <c r="J139" s="331" t="s">
        <v>320</v>
      </c>
      <c r="K139" s="919" t="s">
        <v>692</v>
      </c>
      <c r="L139" s="161" t="s">
        <v>44</v>
      </c>
      <c r="M139" s="335"/>
      <c r="N139" s="310"/>
    </row>
    <row r="140" spans="1:14" s="2" customFormat="1" ht="15" customHeight="1" x14ac:dyDescent="0.25">
      <c r="A140" s="160">
        <v>45519</v>
      </c>
      <c r="B140" s="161" t="s">
        <v>125</v>
      </c>
      <c r="C140" s="161" t="s">
        <v>125</v>
      </c>
      <c r="D140" s="162" t="s">
        <v>120</v>
      </c>
      <c r="E140" s="381">
        <v>10000</v>
      </c>
      <c r="F140" s="309">
        <v>3866</v>
      </c>
      <c r="G140" s="288">
        <f t="shared" si="1"/>
        <v>2.586652871184687</v>
      </c>
      <c r="H140" s="171" t="s">
        <v>153</v>
      </c>
      <c r="I140" s="162" t="s">
        <v>43</v>
      </c>
      <c r="J140" s="331" t="s">
        <v>320</v>
      </c>
      <c r="K140" s="919" t="s">
        <v>692</v>
      </c>
      <c r="L140" s="161" t="s">
        <v>44</v>
      </c>
      <c r="M140" s="335"/>
      <c r="N140" s="310"/>
    </row>
    <row r="141" spans="1:14" s="2" customFormat="1" ht="15" customHeight="1" x14ac:dyDescent="0.25">
      <c r="A141" s="160">
        <v>45519</v>
      </c>
      <c r="B141" s="161" t="s">
        <v>112</v>
      </c>
      <c r="C141" s="161" t="s">
        <v>113</v>
      </c>
      <c r="D141" s="162" t="s">
        <v>14</v>
      </c>
      <c r="E141" s="157">
        <v>5000</v>
      </c>
      <c r="F141" s="309">
        <v>3866</v>
      </c>
      <c r="G141" s="288">
        <f t="shared" si="1"/>
        <v>1.2933264355923435</v>
      </c>
      <c r="H141" s="171" t="s">
        <v>41</v>
      </c>
      <c r="I141" s="162" t="s">
        <v>43</v>
      </c>
      <c r="J141" s="770" t="s">
        <v>300</v>
      </c>
      <c r="K141" s="919" t="s">
        <v>692</v>
      </c>
      <c r="L141" s="161" t="s">
        <v>44</v>
      </c>
      <c r="M141" s="335"/>
      <c r="N141" s="310"/>
    </row>
    <row r="142" spans="1:14" s="2" customFormat="1" ht="24.6" customHeight="1" x14ac:dyDescent="0.25">
      <c r="A142" s="160">
        <v>45519</v>
      </c>
      <c r="B142" s="161" t="s">
        <v>112</v>
      </c>
      <c r="C142" s="161" t="s">
        <v>113</v>
      </c>
      <c r="D142" s="162" t="s">
        <v>14</v>
      </c>
      <c r="E142" s="157">
        <v>15000</v>
      </c>
      <c r="F142" s="309">
        <v>3866</v>
      </c>
      <c r="G142" s="288">
        <f t="shared" si="1"/>
        <v>3.8799793067770305</v>
      </c>
      <c r="H142" s="171" t="s">
        <v>41</v>
      </c>
      <c r="I142" s="162" t="s">
        <v>43</v>
      </c>
      <c r="J142" s="770" t="s">
        <v>300</v>
      </c>
      <c r="K142" s="919" t="s">
        <v>692</v>
      </c>
      <c r="L142" s="161" t="s">
        <v>44</v>
      </c>
      <c r="M142" s="335"/>
      <c r="N142" s="310"/>
    </row>
    <row r="143" spans="1:14" s="2" customFormat="1" ht="15" customHeight="1" x14ac:dyDescent="0.25">
      <c r="A143" s="160">
        <v>45519</v>
      </c>
      <c r="B143" s="161" t="s">
        <v>326</v>
      </c>
      <c r="C143" s="161" t="s">
        <v>113</v>
      </c>
      <c r="D143" s="162" t="s">
        <v>14</v>
      </c>
      <c r="E143" s="157">
        <v>20000</v>
      </c>
      <c r="F143" s="309">
        <v>3866</v>
      </c>
      <c r="G143" s="288">
        <f t="shared" si="1"/>
        <v>5.173305742369374</v>
      </c>
      <c r="H143" s="171" t="s">
        <v>41</v>
      </c>
      <c r="I143" s="162" t="s">
        <v>43</v>
      </c>
      <c r="J143" s="770" t="s">
        <v>300</v>
      </c>
      <c r="K143" s="919" t="s">
        <v>692</v>
      </c>
      <c r="L143" s="161" t="s">
        <v>44</v>
      </c>
      <c r="M143" s="335"/>
      <c r="N143" s="310"/>
    </row>
    <row r="144" spans="1:14" s="2" customFormat="1" ht="15" customHeight="1" x14ac:dyDescent="0.25">
      <c r="A144" s="160">
        <v>45519</v>
      </c>
      <c r="B144" s="161" t="s">
        <v>112</v>
      </c>
      <c r="C144" s="161" t="s">
        <v>113</v>
      </c>
      <c r="D144" s="162" t="s">
        <v>14</v>
      </c>
      <c r="E144" s="157">
        <v>20000</v>
      </c>
      <c r="F144" s="309">
        <v>3866</v>
      </c>
      <c r="G144" s="288">
        <f t="shared" si="1"/>
        <v>5.173305742369374</v>
      </c>
      <c r="H144" s="171" t="s">
        <v>41</v>
      </c>
      <c r="I144" s="162" t="s">
        <v>43</v>
      </c>
      <c r="J144" s="770" t="s">
        <v>300</v>
      </c>
      <c r="K144" s="919" t="s">
        <v>692</v>
      </c>
      <c r="L144" s="161" t="s">
        <v>44</v>
      </c>
      <c r="M144" s="335"/>
      <c r="N144" s="310"/>
    </row>
    <row r="145" spans="1:14" s="2" customFormat="1" ht="15" customHeight="1" x14ac:dyDescent="0.25">
      <c r="A145" s="160">
        <v>45519</v>
      </c>
      <c r="B145" s="161" t="s">
        <v>326</v>
      </c>
      <c r="C145" s="161" t="s">
        <v>113</v>
      </c>
      <c r="D145" s="162" t="s">
        <v>14</v>
      </c>
      <c r="E145" s="157">
        <v>15000</v>
      </c>
      <c r="F145" s="309">
        <v>3866</v>
      </c>
      <c r="G145" s="288">
        <f t="shared" si="1"/>
        <v>3.8799793067770305</v>
      </c>
      <c r="H145" s="171" t="s">
        <v>41</v>
      </c>
      <c r="I145" s="162" t="s">
        <v>43</v>
      </c>
      <c r="J145" s="770" t="s">
        <v>300</v>
      </c>
      <c r="K145" s="919" t="s">
        <v>692</v>
      </c>
      <c r="L145" s="161" t="s">
        <v>44</v>
      </c>
      <c r="M145" s="335"/>
      <c r="N145" s="310"/>
    </row>
    <row r="146" spans="1:14" s="2" customFormat="1" ht="15" customHeight="1" x14ac:dyDescent="0.25">
      <c r="A146" s="160">
        <v>45519</v>
      </c>
      <c r="B146" s="161" t="s">
        <v>326</v>
      </c>
      <c r="C146" s="161" t="s">
        <v>113</v>
      </c>
      <c r="D146" s="162" t="s">
        <v>14</v>
      </c>
      <c r="E146" s="157">
        <v>5000</v>
      </c>
      <c r="F146" s="309">
        <v>3866</v>
      </c>
      <c r="G146" s="288">
        <f t="shared" si="1"/>
        <v>1.2933264355923435</v>
      </c>
      <c r="H146" s="171" t="s">
        <v>41</v>
      </c>
      <c r="I146" s="162" t="s">
        <v>43</v>
      </c>
      <c r="J146" s="770" t="s">
        <v>300</v>
      </c>
      <c r="K146" s="919" t="s">
        <v>692</v>
      </c>
      <c r="L146" s="161" t="s">
        <v>44</v>
      </c>
      <c r="M146" s="335"/>
      <c r="N146" s="310"/>
    </row>
    <row r="147" spans="1:14" s="2" customFormat="1" ht="15" customHeight="1" x14ac:dyDescent="0.25">
      <c r="A147" s="160">
        <v>45519</v>
      </c>
      <c r="B147" s="149" t="s">
        <v>213</v>
      </c>
      <c r="C147" s="149" t="s">
        <v>114</v>
      </c>
      <c r="D147" s="167" t="s">
        <v>120</v>
      </c>
      <c r="E147" s="152">
        <v>15000</v>
      </c>
      <c r="F147" s="309">
        <v>3866</v>
      </c>
      <c r="G147" s="288">
        <f t="shared" si="1"/>
        <v>3.8799793067770305</v>
      </c>
      <c r="H147" s="171" t="s">
        <v>126</v>
      </c>
      <c r="I147" s="162" t="s">
        <v>43</v>
      </c>
      <c r="J147" s="721" t="s">
        <v>645</v>
      </c>
      <c r="K147" s="919" t="s">
        <v>692</v>
      </c>
      <c r="L147" s="161" t="s">
        <v>44</v>
      </c>
      <c r="M147" s="335"/>
      <c r="N147" s="310"/>
    </row>
    <row r="148" spans="1:14" s="2" customFormat="1" ht="15" customHeight="1" x14ac:dyDescent="0.25">
      <c r="A148" s="160">
        <v>45519</v>
      </c>
      <c r="B148" s="149" t="s">
        <v>212</v>
      </c>
      <c r="C148" s="149" t="s">
        <v>114</v>
      </c>
      <c r="D148" s="167" t="s">
        <v>120</v>
      </c>
      <c r="E148" s="152">
        <v>20000</v>
      </c>
      <c r="F148" s="309">
        <v>3866</v>
      </c>
      <c r="G148" s="288">
        <f t="shared" si="1"/>
        <v>5.173305742369374</v>
      </c>
      <c r="H148" s="171" t="s">
        <v>153</v>
      </c>
      <c r="I148" s="162" t="s">
        <v>43</v>
      </c>
      <c r="J148" s="721" t="s">
        <v>645</v>
      </c>
      <c r="K148" s="919" t="s">
        <v>692</v>
      </c>
      <c r="L148" s="161" t="s">
        <v>44</v>
      </c>
      <c r="M148" s="335"/>
      <c r="N148" s="310"/>
    </row>
    <row r="149" spans="1:14" s="2" customFormat="1" ht="15" customHeight="1" x14ac:dyDescent="0.25">
      <c r="A149" s="160">
        <v>45519</v>
      </c>
      <c r="B149" s="149" t="s">
        <v>210</v>
      </c>
      <c r="C149" s="149" t="s">
        <v>114</v>
      </c>
      <c r="D149" s="167" t="s">
        <v>14</v>
      </c>
      <c r="E149" s="152">
        <v>15000</v>
      </c>
      <c r="F149" s="309">
        <v>3866</v>
      </c>
      <c r="G149" s="288">
        <f t="shared" si="1"/>
        <v>3.8799793067770305</v>
      </c>
      <c r="H149" s="171" t="s">
        <v>41</v>
      </c>
      <c r="I149" s="162" t="s">
        <v>43</v>
      </c>
      <c r="J149" s="721" t="s">
        <v>645</v>
      </c>
      <c r="K149" s="919" t="s">
        <v>692</v>
      </c>
      <c r="L149" s="161" t="s">
        <v>44</v>
      </c>
      <c r="M149" s="335"/>
      <c r="N149" s="310"/>
    </row>
    <row r="150" spans="1:14" s="2" customFormat="1" ht="15" customHeight="1" x14ac:dyDescent="0.25">
      <c r="A150" s="402">
        <v>45520</v>
      </c>
      <c r="B150" s="161" t="s">
        <v>334</v>
      </c>
      <c r="C150" s="161" t="s">
        <v>129</v>
      </c>
      <c r="D150" s="162" t="s">
        <v>120</v>
      </c>
      <c r="E150" s="165">
        <v>300000</v>
      </c>
      <c r="F150" s="309">
        <v>3866</v>
      </c>
      <c r="G150" s="288">
        <f t="shared" si="1"/>
        <v>77.599586135540605</v>
      </c>
      <c r="H150" s="171" t="s">
        <v>126</v>
      </c>
      <c r="I150" s="162" t="s">
        <v>43</v>
      </c>
      <c r="J150" s="331" t="s">
        <v>333</v>
      </c>
      <c r="K150" s="919" t="s">
        <v>692</v>
      </c>
      <c r="L150" s="161" t="s">
        <v>44</v>
      </c>
      <c r="M150" s="335"/>
      <c r="N150" s="310"/>
    </row>
    <row r="151" spans="1:14" s="2" customFormat="1" ht="15" customHeight="1" x14ac:dyDescent="0.25">
      <c r="A151" s="160">
        <v>45520</v>
      </c>
      <c r="B151" s="161" t="s">
        <v>112</v>
      </c>
      <c r="C151" s="161" t="s">
        <v>113</v>
      </c>
      <c r="D151" s="162" t="s">
        <v>120</v>
      </c>
      <c r="E151" s="165">
        <v>9000</v>
      </c>
      <c r="F151" s="309">
        <v>3866</v>
      </c>
      <c r="G151" s="288">
        <f t="shared" si="1"/>
        <v>2.3279875840662183</v>
      </c>
      <c r="H151" s="171" t="s">
        <v>126</v>
      </c>
      <c r="I151" s="162" t="s">
        <v>43</v>
      </c>
      <c r="J151" s="331" t="s">
        <v>333</v>
      </c>
      <c r="K151" s="919" t="s">
        <v>692</v>
      </c>
      <c r="L151" s="161" t="s">
        <v>44</v>
      </c>
      <c r="M151" s="335"/>
      <c r="N151" s="310"/>
    </row>
    <row r="152" spans="1:14" s="2" customFormat="1" ht="15" customHeight="1" x14ac:dyDescent="0.25">
      <c r="A152" s="160">
        <v>45520</v>
      </c>
      <c r="B152" s="161" t="s">
        <v>112</v>
      </c>
      <c r="C152" s="161" t="s">
        <v>113</v>
      </c>
      <c r="D152" s="162" t="s">
        <v>120</v>
      </c>
      <c r="E152" s="165">
        <v>4000</v>
      </c>
      <c r="F152" s="309">
        <v>3866</v>
      </c>
      <c r="G152" s="288">
        <f t="shared" si="1"/>
        <v>1.0346611484738748</v>
      </c>
      <c r="H152" s="171" t="s">
        <v>126</v>
      </c>
      <c r="I152" s="162" t="s">
        <v>43</v>
      </c>
      <c r="J152" s="331" t="s">
        <v>333</v>
      </c>
      <c r="K152" s="919" t="s">
        <v>692</v>
      </c>
      <c r="L152" s="161" t="s">
        <v>44</v>
      </c>
      <c r="M152" s="335"/>
      <c r="N152" s="310"/>
    </row>
    <row r="153" spans="1:14" s="2" customFormat="1" ht="15" customHeight="1" x14ac:dyDescent="0.25">
      <c r="A153" s="160">
        <v>45520</v>
      </c>
      <c r="B153" s="161" t="s">
        <v>112</v>
      </c>
      <c r="C153" s="161" t="s">
        <v>113</v>
      </c>
      <c r="D153" s="162" t="s">
        <v>120</v>
      </c>
      <c r="E153" s="165">
        <v>15000</v>
      </c>
      <c r="F153" s="309">
        <v>3866</v>
      </c>
      <c r="G153" s="288">
        <f t="shared" si="1"/>
        <v>3.8799793067770305</v>
      </c>
      <c r="H153" s="171" t="s">
        <v>126</v>
      </c>
      <c r="I153" s="162" t="s">
        <v>43</v>
      </c>
      <c r="J153" s="331" t="s">
        <v>333</v>
      </c>
      <c r="K153" s="919" t="s">
        <v>692</v>
      </c>
      <c r="L153" s="161" t="s">
        <v>44</v>
      </c>
      <c r="M153" s="335"/>
      <c r="N153" s="310"/>
    </row>
    <row r="154" spans="1:14" s="2" customFormat="1" ht="15" customHeight="1" x14ac:dyDescent="0.25">
      <c r="A154" s="160">
        <v>45520</v>
      </c>
      <c r="B154" s="161" t="s">
        <v>125</v>
      </c>
      <c r="C154" s="161" t="s">
        <v>125</v>
      </c>
      <c r="D154" s="162" t="s">
        <v>120</v>
      </c>
      <c r="E154" s="165">
        <v>10000</v>
      </c>
      <c r="F154" s="309">
        <v>3866</v>
      </c>
      <c r="G154" s="288">
        <f t="shared" si="1"/>
        <v>2.586652871184687</v>
      </c>
      <c r="H154" s="171" t="s">
        <v>126</v>
      </c>
      <c r="I154" s="162" t="s">
        <v>43</v>
      </c>
      <c r="J154" s="331" t="s">
        <v>333</v>
      </c>
      <c r="K154" s="919" t="s">
        <v>692</v>
      </c>
      <c r="L154" s="161" t="s">
        <v>44</v>
      </c>
      <c r="M154" s="335"/>
      <c r="N154" s="310"/>
    </row>
    <row r="155" spans="1:14" s="2" customFormat="1" ht="15" customHeight="1" x14ac:dyDescent="0.25">
      <c r="A155" s="443">
        <v>45520</v>
      </c>
      <c r="B155" s="452" t="s">
        <v>112</v>
      </c>
      <c r="C155" s="452" t="s">
        <v>113</v>
      </c>
      <c r="D155" s="727" t="s">
        <v>111</v>
      </c>
      <c r="E155" s="433">
        <v>3000</v>
      </c>
      <c r="F155" s="309">
        <v>3866</v>
      </c>
      <c r="G155" s="288">
        <f t="shared" si="1"/>
        <v>0.7759958613554061</v>
      </c>
      <c r="H155" s="171" t="s">
        <v>127</v>
      </c>
      <c r="I155" s="162" t="s">
        <v>43</v>
      </c>
      <c r="J155" s="331" t="s">
        <v>340</v>
      </c>
      <c r="K155" s="919" t="s">
        <v>692</v>
      </c>
      <c r="L155" s="161" t="s">
        <v>44</v>
      </c>
      <c r="M155" s="335"/>
      <c r="N155" s="310"/>
    </row>
    <row r="156" spans="1:14" s="2" customFormat="1" ht="15" customHeight="1" x14ac:dyDescent="0.25">
      <c r="A156" s="443">
        <v>45520</v>
      </c>
      <c r="B156" s="452" t="s">
        <v>112</v>
      </c>
      <c r="C156" s="452" t="s">
        <v>113</v>
      </c>
      <c r="D156" s="727" t="s">
        <v>111</v>
      </c>
      <c r="E156" s="433">
        <v>3000</v>
      </c>
      <c r="F156" s="309">
        <v>3866</v>
      </c>
      <c r="G156" s="288">
        <f t="shared" si="1"/>
        <v>0.7759958613554061</v>
      </c>
      <c r="H156" s="171" t="s">
        <v>127</v>
      </c>
      <c r="I156" s="162" t="s">
        <v>43</v>
      </c>
      <c r="J156" s="331" t="s">
        <v>340</v>
      </c>
      <c r="K156" s="919" t="s">
        <v>692</v>
      </c>
      <c r="L156" s="161" t="s">
        <v>44</v>
      </c>
      <c r="M156" s="335"/>
      <c r="N156" s="310"/>
    </row>
    <row r="157" spans="1:14" s="2" customFormat="1" ht="15" customHeight="1" x14ac:dyDescent="0.25">
      <c r="A157" s="160">
        <v>45520</v>
      </c>
      <c r="B157" s="161" t="s">
        <v>112</v>
      </c>
      <c r="C157" s="161" t="s">
        <v>113</v>
      </c>
      <c r="D157" s="162" t="s">
        <v>14</v>
      </c>
      <c r="E157" s="157">
        <v>20000</v>
      </c>
      <c r="F157" s="309">
        <v>3866</v>
      </c>
      <c r="G157" s="288">
        <f t="shared" si="1"/>
        <v>5.173305742369374</v>
      </c>
      <c r="H157" s="171" t="s">
        <v>41</v>
      </c>
      <c r="I157" s="162" t="s">
        <v>43</v>
      </c>
      <c r="J157" s="770" t="s">
        <v>327</v>
      </c>
      <c r="K157" s="919" t="s">
        <v>692</v>
      </c>
      <c r="L157" s="161" t="s">
        <v>44</v>
      </c>
      <c r="M157" s="335"/>
      <c r="N157" s="310"/>
    </row>
    <row r="158" spans="1:14" s="2" customFormat="1" ht="15" customHeight="1" x14ac:dyDescent="0.25">
      <c r="A158" s="160">
        <v>45520</v>
      </c>
      <c r="B158" s="161" t="s">
        <v>112</v>
      </c>
      <c r="C158" s="161" t="s">
        <v>113</v>
      </c>
      <c r="D158" s="162" t="s">
        <v>14</v>
      </c>
      <c r="E158" s="157">
        <v>10000</v>
      </c>
      <c r="F158" s="309">
        <v>3866</v>
      </c>
      <c r="G158" s="288">
        <f t="shared" si="1"/>
        <v>2.586652871184687</v>
      </c>
      <c r="H158" s="171" t="s">
        <v>41</v>
      </c>
      <c r="I158" s="162" t="s">
        <v>43</v>
      </c>
      <c r="J158" s="770" t="s">
        <v>327</v>
      </c>
      <c r="K158" s="919" t="s">
        <v>692</v>
      </c>
      <c r="L158" s="161" t="s">
        <v>44</v>
      </c>
      <c r="M158" s="335"/>
      <c r="N158" s="310"/>
    </row>
    <row r="159" spans="1:14" s="2" customFormat="1" ht="15" customHeight="1" x14ac:dyDescent="0.25">
      <c r="A159" s="160">
        <v>45520</v>
      </c>
      <c r="B159" s="161" t="s">
        <v>112</v>
      </c>
      <c r="C159" s="161" t="s">
        <v>113</v>
      </c>
      <c r="D159" s="162" t="s">
        <v>14</v>
      </c>
      <c r="E159" s="157">
        <v>10000</v>
      </c>
      <c r="F159" s="309">
        <v>3866</v>
      </c>
      <c r="G159" s="288">
        <f t="shared" si="1"/>
        <v>2.586652871184687</v>
      </c>
      <c r="H159" s="171" t="s">
        <v>41</v>
      </c>
      <c r="I159" s="162" t="s">
        <v>43</v>
      </c>
      <c r="J159" s="770" t="s">
        <v>327</v>
      </c>
      <c r="K159" s="919" t="s">
        <v>692</v>
      </c>
      <c r="L159" s="161" t="s">
        <v>44</v>
      </c>
      <c r="M159" s="335"/>
      <c r="N159" s="310"/>
    </row>
    <row r="160" spans="1:14" s="2" customFormat="1" ht="15" customHeight="1" x14ac:dyDescent="0.25">
      <c r="A160" s="160">
        <v>45520</v>
      </c>
      <c r="B160" s="161" t="s">
        <v>112</v>
      </c>
      <c r="C160" s="161" t="s">
        <v>113</v>
      </c>
      <c r="D160" s="162" t="s">
        <v>14</v>
      </c>
      <c r="E160" s="157">
        <v>10000</v>
      </c>
      <c r="F160" s="309">
        <v>3866</v>
      </c>
      <c r="G160" s="288">
        <f t="shared" si="1"/>
        <v>2.586652871184687</v>
      </c>
      <c r="H160" s="171" t="s">
        <v>41</v>
      </c>
      <c r="I160" s="162" t="s">
        <v>43</v>
      </c>
      <c r="J160" s="770" t="s">
        <v>327</v>
      </c>
      <c r="K160" s="919" t="s">
        <v>692</v>
      </c>
      <c r="L160" s="161" t="s">
        <v>44</v>
      </c>
      <c r="M160" s="335"/>
      <c r="N160" s="310"/>
    </row>
    <row r="161" spans="1:14" s="2" customFormat="1" ht="15" customHeight="1" x14ac:dyDescent="0.25">
      <c r="A161" s="160">
        <v>45520</v>
      </c>
      <c r="B161" s="161" t="s">
        <v>112</v>
      </c>
      <c r="C161" s="161" t="s">
        <v>113</v>
      </c>
      <c r="D161" s="162" t="s">
        <v>14</v>
      </c>
      <c r="E161" s="157">
        <v>10000</v>
      </c>
      <c r="F161" s="309">
        <v>3866</v>
      </c>
      <c r="G161" s="288">
        <f t="shared" si="1"/>
        <v>2.586652871184687</v>
      </c>
      <c r="H161" s="171" t="s">
        <v>41</v>
      </c>
      <c r="I161" s="162" t="s">
        <v>43</v>
      </c>
      <c r="J161" s="770" t="s">
        <v>327</v>
      </c>
      <c r="K161" s="919" t="s">
        <v>692</v>
      </c>
      <c r="L161" s="161" t="s">
        <v>44</v>
      </c>
      <c r="M161" s="335"/>
      <c r="N161" s="310"/>
    </row>
    <row r="162" spans="1:14" s="2" customFormat="1" ht="15" customHeight="1" x14ac:dyDescent="0.25">
      <c r="A162" s="160">
        <v>45520</v>
      </c>
      <c r="B162" s="161" t="s">
        <v>112</v>
      </c>
      <c r="C162" s="161" t="s">
        <v>113</v>
      </c>
      <c r="D162" s="162" t="s">
        <v>14</v>
      </c>
      <c r="E162" s="157">
        <v>10000</v>
      </c>
      <c r="F162" s="309">
        <v>3866</v>
      </c>
      <c r="G162" s="288">
        <f t="shared" si="1"/>
        <v>2.586652871184687</v>
      </c>
      <c r="H162" s="171" t="s">
        <v>41</v>
      </c>
      <c r="I162" s="162" t="s">
        <v>43</v>
      </c>
      <c r="J162" s="770" t="s">
        <v>327</v>
      </c>
      <c r="K162" s="919" t="s">
        <v>692</v>
      </c>
      <c r="L162" s="161" t="s">
        <v>44</v>
      </c>
      <c r="M162" s="335"/>
      <c r="N162" s="310"/>
    </row>
    <row r="163" spans="1:14" s="2" customFormat="1" ht="15" customHeight="1" x14ac:dyDescent="0.25">
      <c r="A163" s="160">
        <v>45520</v>
      </c>
      <c r="B163" s="161" t="s">
        <v>112</v>
      </c>
      <c r="C163" s="161" t="s">
        <v>113</v>
      </c>
      <c r="D163" s="162" t="s">
        <v>14</v>
      </c>
      <c r="E163" s="157">
        <v>10000</v>
      </c>
      <c r="F163" s="309">
        <v>3866</v>
      </c>
      <c r="G163" s="288">
        <f t="shared" si="1"/>
        <v>2.586652871184687</v>
      </c>
      <c r="H163" s="171" t="s">
        <v>41</v>
      </c>
      <c r="I163" s="162" t="s">
        <v>43</v>
      </c>
      <c r="J163" s="770" t="s">
        <v>327</v>
      </c>
      <c r="K163" s="919" t="s">
        <v>692</v>
      </c>
      <c r="L163" s="161" t="s">
        <v>44</v>
      </c>
      <c r="M163" s="335"/>
      <c r="N163" s="310"/>
    </row>
    <row r="164" spans="1:14" s="2" customFormat="1" ht="15" customHeight="1" x14ac:dyDescent="0.25">
      <c r="A164" s="160">
        <v>45520</v>
      </c>
      <c r="B164" s="161" t="s">
        <v>112</v>
      </c>
      <c r="C164" s="161" t="s">
        <v>113</v>
      </c>
      <c r="D164" s="162" t="s">
        <v>14</v>
      </c>
      <c r="E164" s="157">
        <v>10000</v>
      </c>
      <c r="F164" s="309">
        <v>3866</v>
      </c>
      <c r="G164" s="288">
        <f t="shared" si="1"/>
        <v>2.586652871184687</v>
      </c>
      <c r="H164" s="171" t="s">
        <v>41</v>
      </c>
      <c r="I164" s="162" t="s">
        <v>43</v>
      </c>
      <c r="J164" s="770" t="s">
        <v>327</v>
      </c>
      <c r="K164" s="919" t="s">
        <v>692</v>
      </c>
      <c r="L164" s="161" t="s">
        <v>44</v>
      </c>
      <c r="M164" s="335"/>
      <c r="N164" s="310"/>
    </row>
    <row r="165" spans="1:14" s="2" customFormat="1" ht="15" customHeight="1" x14ac:dyDescent="0.25">
      <c r="A165" s="160">
        <v>45520</v>
      </c>
      <c r="B165" s="161" t="s">
        <v>112</v>
      </c>
      <c r="C165" s="161" t="s">
        <v>113</v>
      </c>
      <c r="D165" s="162" t="s">
        <v>14</v>
      </c>
      <c r="E165" s="157">
        <v>4000</v>
      </c>
      <c r="F165" s="309">
        <v>3866</v>
      </c>
      <c r="G165" s="288">
        <f t="shared" si="1"/>
        <v>1.0346611484738748</v>
      </c>
      <c r="H165" s="171" t="s">
        <v>41</v>
      </c>
      <c r="I165" s="162" t="s">
        <v>43</v>
      </c>
      <c r="J165" s="770" t="s">
        <v>327</v>
      </c>
      <c r="K165" s="919" t="s">
        <v>692</v>
      </c>
      <c r="L165" s="161" t="s">
        <v>44</v>
      </c>
      <c r="M165" s="335"/>
      <c r="N165" s="310"/>
    </row>
    <row r="166" spans="1:14" s="2" customFormat="1" ht="15" customHeight="1" x14ac:dyDescent="0.25">
      <c r="A166" s="160">
        <v>45520</v>
      </c>
      <c r="B166" s="161" t="s">
        <v>112</v>
      </c>
      <c r="C166" s="161" t="s">
        <v>113</v>
      </c>
      <c r="D166" s="162" t="s">
        <v>120</v>
      </c>
      <c r="E166" s="145">
        <v>8000</v>
      </c>
      <c r="F166" s="309">
        <v>3866</v>
      </c>
      <c r="G166" s="288">
        <f t="shared" si="1"/>
        <v>2.0693222969477496</v>
      </c>
      <c r="H166" s="171" t="s">
        <v>153</v>
      </c>
      <c r="I166" s="162" t="s">
        <v>43</v>
      </c>
      <c r="J166" s="331" t="s">
        <v>353</v>
      </c>
      <c r="K166" s="919" t="s">
        <v>692</v>
      </c>
      <c r="L166" s="161" t="s">
        <v>44</v>
      </c>
      <c r="M166" s="335"/>
      <c r="N166" s="310"/>
    </row>
    <row r="167" spans="1:14" s="2" customFormat="1" ht="15" customHeight="1" x14ac:dyDescent="0.25">
      <c r="A167" s="160">
        <v>45520</v>
      </c>
      <c r="B167" s="161" t="s">
        <v>112</v>
      </c>
      <c r="C167" s="161" t="s">
        <v>113</v>
      </c>
      <c r="D167" s="162" t="s">
        <v>120</v>
      </c>
      <c r="E167" s="145">
        <v>8000</v>
      </c>
      <c r="F167" s="309">
        <v>3866</v>
      </c>
      <c r="G167" s="288">
        <f t="shared" si="1"/>
        <v>2.0693222969477496</v>
      </c>
      <c r="H167" s="171" t="s">
        <v>153</v>
      </c>
      <c r="I167" s="162" t="s">
        <v>43</v>
      </c>
      <c r="J167" s="331" t="s">
        <v>353</v>
      </c>
      <c r="K167" s="919" t="s">
        <v>692</v>
      </c>
      <c r="L167" s="161" t="s">
        <v>44</v>
      </c>
      <c r="M167" s="335"/>
      <c r="N167" s="310"/>
    </row>
    <row r="168" spans="1:14" s="2" customFormat="1" ht="15" customHeight="1" x14ac:dyDescent="0.25">
      <c r="A168" s="160">
        <v>45520</v>
      </c>
      <c r="B168" s="161" t="s">
        <v>112</v>
      </c>
      <c r="C168" s="161" t="s">
        <v>113</v>
      </c>
      <c r="D168" s="162" t="s">
        <v>120</v>
      </c>
      <c r="E168" s="145">
        <v>7000</v>
      </c>
      <c r="F168" s="309">
        <v>3866</v>
      </c>
      <c r="G168" s="288">
        <f t="shared" si="1"/>
        <v>1.8106570098292809</v>
      </c>
      <c r="H168" s="171" t="s">
        <v>153</v>
      </c>
      <c r="I168" s="162" t="s">
        <v>43</v>
      </c>
      <c r="J168" s="331" t="s">
        <v>353</v>
      </c>
      <c r="K168" s="919" t="s">
        <v>692</v>
      </c>
      <c r="L168" s="161" t="s">
        <v>44</v>
      </c>
      <c r="M168" s="335"/>
      <c r="N168" s="310"/>
    </row>
    <row r="169" spans="1:14" s="2" customFormat="1" ht="15" customHeight="1" x14ac:dyDescent="0.25">
      <c r="A169" s="160">
        <v>45520</v>
      </c>
      <c r="B169" s="161" t="s">
        <v>112</v>
      </c>
      <c r="C169" s="161" t="s">
        <v>113</v>
      </c>
      <c r="D169" s="162" t="s">
        <v>120</v>
      </c>
      <c r="E169" s="381">
        <v>10000</v>
      </c>
      <c r="F169" s="309">
        <v>3866</v>
      </c>
      <c r="G169" s="288">
        <f t="shared" si="1"/>
        <v>2.586652871184687</v>
      </c>
      <c r="H169" s="171" t="s">
        <v>153</v>
      </c>
      <c r="I169" s="162" t="s">
        <v>43</v>
      </c>
      <c r="J169" s="331" t="s">
        <v>353</v>
      </c>
      <c r="K169" s="919" t="s">
        <v>692</v>
      </c>
      <c r="L169" s="161" t="s">
        <v>44</v>
      </c>
      <c r="M169" s="335"/>
      <c r="N169" s="310"/>
    </row>
    <row r="170" spans="1:14" s="2" customFormat="1" ht="15" customHeight="1" x14ac:dyDescent="0.25">
      <c r="A170" s="160">
        <v>45520</v>
      </c>
      <c r="B170" s="161" t="s">
        <v>112</v>
      </c>
      <c r="C170" s="161" t="s">
        <v>113</v>
      </c>
      <c r="D170" s="162" t="s">
        <v>120</v>
      </c>
      <c r="E170" s="381">
        <v>3000</v>
      </c>
      <c r="F170" s="309">
        <v>3866</v>
      </c>
      <c r="G170" s="288">
        <f t="shared" si="1"/>
        <v>0.7759958613554061</v>
      </c>
      <c r="H170" s="171" t="s">
        <v>153</v>
      </c>
      <c r="I170" s="162" t="s">
        <v>43</v>
      </c>
      <c r="J170" s="331" t="s">
        <v>353</v>
      </c>
      <c r="K170" s="919" t="s">
        <v>692</v>
      </c>
      <c r="L170" s="161" t="s">
        <v>44</v>
      </c>
      <c r="M170" s="335"/>
      <c r="N170" s="310"/>
    </row>
    <row r="171" spans="1:14" s="2" customFormat="1" ht="15" customHeight="1" x14ac:dyDescent="0.25">
      <c r="A171" s="160">
        <v>45520</v>
      </c>
      <c r="B171" s="161" t="s">
        <v>125</v>
      </c>
      <c r="C171" s="161" t="s">
        <v>125</v>
      </c>
      <c r="D171" s="162" t="s">
        <v>120</v>
      </c>
      <c r="E171" s="145">
        <v>5000</v>
      </c>
      <c r="F171" s="309">
        <v>3866</v>
      </c>
      <c r="G171" s="288">
        <f t="shared" si="1"/>
        <v>1.2933264355923435</v>
      </c>
      <c r="H171" s="171" t="s">
        <v>153</v>
      </c>
      <c r="I171" s="162" t="s">
        <v>43</v>
      </c>
      <c r="J171" s="331" t="s">
        <v>353</v>
      </c>
      <c r="K171" s="919" t="s">
        <v>692</v>
      </c>
      <c r="L171" s="161" t="s">
        <v>44</v>
      </c>
      <c r="M171" s="335"/>
      <c r="N171" s="310"/>
    </row>
    <row r="172" spans="1:14" s="2" customFormat="1" ht="15" customHeight="1" x14ac:dyDescent="0.25">
      <c r="A172" s="160">
        <v>45520</v>
      </c>
      <c r="B172" s="161" t="s">
        <v>125</v>
      </c>
      <c r="C172" s="161" t="s">
        <v>125</v>
      </c>
      <c r="D172" s="162" t="s">
        <v>120</v>
      </c>
      <c r="E172" s="145">
        <v>5000</v>
      </c>
      <c r="F172" s="309">
        <v>3866</v>
      </c>
      <c r="G172" s="288">
        <f t="shared" si="1"/>
        <v>1.2933264355923435</v>
      </c>
      <c r="H172" s="171" t="s">
        <v>153</v>
      </c>
      <c r="I172" s="162" t="s">
        <v>43</v>
      </c>
      <c r="J172" s="331" t="s">
        <v>353</v>
      </c>
      <c r="K172" s="919" t="s">
        <v>692</v>
      </c>
      <c r="L172" s="161" t="s">
        <v>44</v>
      </c>
      <c r="M172" s="335"/>
      <c r="N172" s="310"/>
    </row>
    <row r="173" spans="1:14" s="2" customFormat="1" ht="15" customHeight="1" x14ac:dyDescent="0.25">
      <c r="A173" s="808">
        <v>45520</v>
      </c>
      <c r="B173" s="161" t="s">
        <v>359</v>
      </c>
      <c r="C173" s="161" t="s">
        <v>129</v>
      </c>
      <c r="D173" s="162" t="s">
        <v>134</v>
      </c>
      <c r="E173" s="157">
        <v>10000</v>
      </c>
      <c r="F173" s="309">
        <v>3866</v>
      </c>
      <c r="G173" s="288">
        <f t="shared" si="1"/>
        <v>2.586652871184687</v>
      </c>
      <c r="H173" s="171" t="s">
        <v>41</v>
      </c>
      <c r="I173" s="162" t="s">
        <v>43</v>
      </c>
      <c r="J173" s="147" t="s">
        <v>646</v>
      </c>
      <c r="K173" s="919" t="s">
        <v>692</v>
      </c>
      <c r="L173" s="161" t="s">
        <v>44</v>
      </c>
      <c r="M173" s="335"/>
      <c r="N173" s="310"/>
    </row>
    <row r="174" spans="1:14" s="2" customFormat="1" ht="15" customHeight="1" x14ac:dyDescent="0.25">
      <c r="A174" s="808">
        <v>45520</v>
      </c>
      <c r="B174" s="161" t="s">
        <v>359</v>
      </c>
      <c r="C174" s="161" t="s">
        <v>129</v>
      </c>
      <c r="D174" s="162" t="s">
        <v>134</v>
      </c>
      <c r="E174" s="157">
        <v>11000</v>
      </c>
      <c r="F174" s="309">
        <v>3866</v>
      </c>
      <c r="G174" s="288">
        <f t="shared" si="1"/>
        <v>2.8453181583031557</v>
      </c>
      <c r="H174" s="171" t="s">
        <v>41</v>
      </c>
      <c r="I174" s="162" t="s">
        <v>43</v>
      </c>
      <c r="J174" s="147" t="s">
        <v>646</v>
      </c>
      <c r="K174" s="919" t="s">
        <v>692</v>
      </c>
      <c r="L174" s="161" t="s">
        <v>44</v>
      </c>
      <c r="M174" s="335"/>
      <c r="N174" s="310"/>
    </row>
    <row r="175" spans="1:14" s="2" customFormat="1" ht="15" customHeight="1" x14ac:dyDescent="0.25">
      <c r="A175" s="808">
        <v>45520</v>
      </c>
      <c r="B175" s="161" t="s">
        <v>360</v>
      </c>
      <c r="C175" s="161" t="s">
        <v>129</v>
      </c>
      <c r="D175" s="162" t="s">
        <v>134</v>
      </c>
      <c r="E175" s="157">
        <v>5000</v>
      </c>
      <c r="F175" s="309">
        <v>3866</v>
      </c>
      <c r="G175" s="288">
        <f t="shared" si="1"/>
        <v>1.2933264355923435</v>
      </c>
      <c r="H175" s="171" t="s">
        <v>41</v>
      </c>
      <c r="I175" s="162" t="s">
        <v>43</v>
      </c>
      <c r="J175" s="147" t="s">
        <v>646</v>
      </c>
      <c r="K175" s="919" t="s">
        <v>692</v>
      </c>
      <c r="L175" s="161" t="s">
        <v>44</v>
      </c>
      <c r="M175" s="335"/>
      <c r="N175" s="310"/>
    </row>
    <row r="176" spans="1:14" s="2" customFormat="1" ht="15" customHeight="1" x14ac:dyDescent="0.25">
      <c r="A176" s="808">
        <v>45520</v>
      </c>
      <c r="B176" s="161" t="s">
        <v>365</v>
      </c>
      <c r="C176" s="161" t="s">
        <v>129</v>
      </c>
      <c r="D176" s="162" t="s">
        <v>134</v>
      </c>
      <c r="E176" s="157">
        <v>35000</v>
      </c>
      <c r="F176" s="309">
        <v>3866</v>
      </c>
      <c r="G176" s="288">
        <f t="shared" si="1"/>
        <v>9.053285049146405</v>
      </c>
      <c r="H176" s="171" t="s">
        <v>41</v>
      </c>
      <c r="I176" s="162" t="s">
        <v>43</v>
      </c>
      <c r="J176" s="147" t="s">
        <v>647</v>
      </c>
      <c r="K176" s="919" t="s">
        <v>692</v>
      </c>
      <c r="L176" s="161" t="s">
        <v>44</v>
      </c>
      <c r="M176" s="335"/>
      <c r="N176" s="310"/>
    </row>
    <row r="177" spans="1:14" s="2" customFormat="1" ht="15" customHeight="1" x14ac:dyDescent="0.25">
      <c r="A177" s="808">
        <v>45520</v>
      </c>
      <c r="B177" s="161" t="s">
        <v>112</v>
      </c>
      <c r="C177" s="161" t="s">
        <v>113</v>
      </c>
      <c r="D177" s="162" t="s">
        <v>14</v>
      </c>
      <c r="E177" s="157">
        <v>5000</v>
      </c>
      <c r="F177" s="309">
        <v>3866</v>
      </c>
      <c r="G177" s="288">
        <f t="shared" si="1"/>
        <v>1.2933264355923435</v>
      </c>
      <c r="H177" s="171" t="s">
        <v>41</v>
      </c>
      <c r="I177" s="162" t="s">
        <v>43</v>
      </c>
      <c r="J177" s="147" t="s">
        <v>647</v>
      </c>
      <c r="K177" s="919" t="s">
        <v>692</v>
      </c>
      <c r="L177" s="161" t="s">
        <v>44</v>
      </c>
      <c r="M177" s="335"/>
      <c r="N177" s="310"/>
    </row>
    <row r="178" spans="1:14" s="2" customFormat="1" ht="15" customHeight="1" x14ac:dyDescent="0.25">
      <c r="A178" s="808">
        <v>45520</v>
      </c>
      <c r="B178" s="161" t="s">
        <v>364</v>
      </c>
      <c r="C178" s="161" t="s">
        <v>129</v>
      </c>
      <c r="D178" s="162" t="s">
        <v>134</v>
      </c>
      <c r="E178" s="157">
        <v>39900</v>
      </c>
      <c r="F178" s="309">
        <v>3866</v>
      </c>
      <c r="G178" s="288">
        <f t="shared" si="1"/>
        <v>10.320744956026902</v>
      </c>
      <c r="H178" s="171" t="s">
        <v>41</v>
      </c>
      <c r="I178" s="162" t="s">
        <v>43</v>
      </c>
      <c r="J178" s="147" t="s">
        <v>648</v>
      </c>
      <c r="K178" s="919" t="s">
        <v>692</v>
      </c>
      <c r="L178" s="161" t="s">
        <v>44</v>
      </c>
      <c r="M178" s="335"/>
      <c r="N178" s="310"/>
    </row>
    <row r="179" spans="1:14" s="2" customFormat="1" ht="15" customHeight="1" x14ac:dyDescent="0.25">
      <c r="A179" s="808">
        <v>45520</v>
      </c>
      <c r="B179" s="161" t="s">
        <v>363</v>
      </c>
      <c r="C179" s="161" t="s">
        <v>129</v>
      </c>
      <c r="D179" s="162" t="s">
        <v>134</v>
      </c>
      <c r="E179" s="157">
        <v>9000</v>
      </c>
      <c r="F179" s="309">
        <v>3866</v>
      </c>
      <c r="G179" s="288">
        <f t="shared" si="1"/>
        <v>2.3279875840662183</v>
      </c>
      <c r="H179" s="171" t="s">
        <v>41</v>
      </c>
      <c r="I179" s="162" t="s">
        <v>43</v>
      </c>
      <c r="J179" s="147" t="s">
        <v>648</v>
      </c>
      <c r="K179" s="919" t="s">
        <v>692</v>
      </c>
      <c r="L179" s="161" t="s">
        <v>44</v>
      </c>
      <c r="M179" s="335"/>
      <c r="N179" s="310"/>
    </row>
    <row r="180" spans="1:14" s="2" customFormat="1" ht="15" customHeight="1" x14ac:dyDescent="0.25">
      <c r="A180" s="808">
        <v>45520</v>
      </c>
      <c r="B180" s="161" t="s">
        <v>362</v>
      </c>
      <c r="C180" s="161" t="s">
        <v>129</v>
      </c>
      <c r="D180" s="162" t="s">
        <v>134</v>
      </c>
      <c r="E180" s="157">
        <v>400</v>
      </c>
      <c r="F180" s="309">
        <v>3866</v>
      </c>
      <c r="G180" s="288">
        <f t="shared" si="1"/>
        <v>0.10346611484738748</v>
      </c>
      <c r="H180" s="171" t="s">
        <v>41</v>
      </c>
      <c r="I180" s="162" t="s">
        <v>43</v>
      </c>
      <c r="J180" s="147" t="s">
        <v>648</v>
      </c>
      <c r="K180" s="919" t="s">
        <v>692</v>
      </c>
      <c r="L180" s="161" t="s">
        <v>44</v>
      </c>
      <c r="M180" s="335"/>
      <c r="N180" s="310"/>
    </row>
    <row r="181" spans="1:14" s="2" customFormat="1" ht="15" customHeight="1" x14ac:dyDescent="0.25">
      <c r="A181" s="808">
        <v>45520</v>
      </c>
      <c r="B181" s="161" t="s">
        <v>366</v>
      </c>
      <c r="C181" s="161" t="s">
        <v>129</v>
      </c>
      <c r="D181" s="162" t="s">
        <v>134</v>
      </c>
      <c r="E181" s="157">
        <v>80000</v>
      </c>
      <c r="F181" s="309">
        <v>3866</v>
      </c>
      <c r="G181" s="288">
        <f t="shared" si="1"/>
        <v>20.693222969477496</v>
      </c>
      <c r="H181" s="171" t="s">
        <v>41</v>
      </c>
      <c r="I181" s="464" t="s">
        <v>43</v>
      </c>
      <c r="J181" s="147" t="s">
        <v>649</v>
      </c>
      <c r="K181" s="919" t="s">
        <v>692</v>
      </c>
      <c r="L181" s="161" t="s">
        <v>44</v>
      </c>
      <c r="M181" s="335"/>
      <c r="N181" s="691"/>
    </row>
    <row r="182" spans="1:14" s="2" customFormat="1" ht="15" customHeight="1" x14ac:dyDescent="0.25">
      <c r="A182" s="808">
        <v>45520</v>
      </c>
      <c r="B182" s="161" t="s">
        <v>366</v>
      </c>
      <c r="C182" s="161" t="s">
        <v>129</v>
      </c>
      <c r="D182" s="162" t="s">
        <v>134</v>
      </c>
      <c r="E182" s="157">
        <v>75000</v>
      </c>
      <c r="F182" s="309">
        <v>3866</v>
      </c>
      <c r="G182" s="288">
        <f t="shared" si="1"/>
        <v>19.399896533885151</v>
      </c>
      <c r="H182" s="171" t="s">
        <v>41</v>
      </c>
      <c r="I182" s="162" t="s">
        <v>43</v>
      </c>
      <c r="J182" s="147" t="s">
        <v>649</v>
      </c>
      <c r="K182" s="919" t="s">
        <v>692</v>
      </c>
      <c r="L182" s="161" t="s">
        <v>44</v>
      </c>
      <c r="M182" s="335"/>
      <c r="N182" s="691"/>
    </row>
    <row r="183" spans="1:14" s="2" customFormat="1" ht="15" customHeight="1" x14ac:dyDescent="0.25">
      <c r="A183" s="808">
        <v>45520</v>
      </c>
      <c r="B183" s="161" t="s">
        <v>367</v>
      </c>
      <c r="C183" s="161" t="s">
        <v>129</v>
      </c>
      <c r="D183" s="162" t="s">
        <v>134</v>
      </c>
      <c r="E183" s="157">
        <v>80000</v>
      </c>
      <c r="F183" s="309">
        <v>3866</v>
      </c>
      <c r="G183" s="288">
        <f t="shared" si="1"/>
        <v>20.693222969477496</v>
      </c>
      <c r="H183" s="171" t="s">
        <v>41</v>
      </c>
      <c r="I183" s="162" t="s">
        <v>43</v>
      </c>
      <c r="J183" s="147" t="s">
        <v>650</v>
      </c>
      <c r="K183" s="919" t="s">
        <v>692</v>
      </c>
      <c r="L183" s="161" t="s">
        <v>44</v>
      </c>
      <c r="M183" s="335"/>
      <c r="N183" s="691"/>
    </row>
    <row r="184" spans="1:14" s="2" customFormat="1" ht="15" customHeight="1" x14ac:dyDescent="0.25">
      <c r="A184" s="808">
        <v>45520</v>
      </c>
      <c r="B184" s="161" t="s">
        <v>112</v>
      </c>
      <c r="C184" s="161" t="s">
        <v>113</v>
      </c>
      <c r="D184" s="162" t="s">
        <v>14</v>
      </c>
      <c r="E184" s="731">
        <v>7000</v>
      </c>
      <c r="F184" s="309">
        <v>3866</v>
      </c>
      <c r="G184" s="288">
        <f t="shared" si="1"/>
        <v>1.8106570098292809</v>
      </c>
      <c r="H184" s="171" t="s">
        <v>41</v>
      </c>
      <c r="I184" s="162" t="s">
        <v>43</v>
      </c>
      <c r="J184" s="147" t="s">
        <v>650</v>
      </c>
      <c r="K184" s="919" t="s">
        <v>693</v>
      </c>
      <c r="L184" s="161" t="s">
        <v>44</v>
      </c>
      <c r="M184" s="335"/>
      <c r="N184" s="691"/>
    </row>
    <row r="185" spans="1:14" s="2" customFormat="1" ht="15" customHeight="1" x14ac:dyDescent="0.25">
      <c r="A185" s="808">
        <v>45520</v>
      </c>
      <c r="B185" s="161" t="s">
        <v>365</v>
      </c>
      <c r="C185" s="161" t="s">
        <v>129</v>
      </c>
      <c r="D185" s="162" t="s">
        <v>134</v>
      </c>
      <c r="E185" s="145">
        <v>40000</v>
      </c>
      <c r="F185" s="309">
        <v>3866</v>
      </c>
      <c r="G185" s="288">
        <f t="shared" si="1"/>
        <v>10.346611484738748</v>
      </c>
      <c r="H185" s="171" t="s">
        <v>41</v>
      </c>
      <c r="I185" s="162" t="s">
        <v>43</v>
      </c>
      <c r="J185" s="331" t="s">
        <v>341</v>
      </c>
      <c r="K185" s="919" t="s">
        <v>693</v>
      </c>
      <c r="L185" s="161" t="s">
        <v>44</v>
      </c>
      <c r="M185" s="335"/>
      <c r="N185" s="691"/>
    </row>
    <row r="186" spans="1:14" s="2" customFormat="1" ht="28.9" customHeight="1" x14ac:dyDescent="0.25">
      <c r="A186" s="773">
        <v>45520</v>
      </c>
      <c r="B186" s="710" t="s">
        <v>368</v>
      </c>
      <c r="C186" s="710" t="s">
        <v>113</v>
      </c>
      <c r="D186" s="711" t="s">
        <v>14</v>
      </c>
      <c r="E186" s="380">
        <v>100000</v>
      </c>
      <c r="F186" s="309">
        <v>3866</v>
      </c>
      <c r="G186" s="288">
        <f t="shared" si="1"/>
        <v>25.866528711846872</v>
      </c>
      <c r="H186" s="171" t="s">
        <v>41</v>
      </c>
      <c r="I186" s="711" t="s">
        <v>43</v>
      </c>
      <c r="J186" s="331" t="s">
        <v>361</v>
      </c>
      <c r="K186" s="919" t="s">
        <v>693</v>
      </c>
      <c r="L186" s="710" t="s">
        <v>44</v>
      </c>
      <c r="M186" s="335"/>
      <c r="N186" s="691"/>
    </row>
    <row r="187" spans="1:14" s="2" customFormat="1" ht="15" customHeight="1" x14ac:dyDescent="0.25">
      <c r="A187" s="443">
        <v>45523</v>
      </c>
      <c r="B187" s="452" t="s">
        <v>112</v>
      </c>
      <c r="C187" s="452" t="s">
        <v>113</v>
      </c>
      <c r="D187" s="727" t="s">
        <v>111</v>
      </c>
      <c r="E187" s="433">
        <v>8000</v>
      </c>
      <c r="F187" s="309">
        <v>3866</v>
      </c>
      <c r="G187" s="288">
        <f t="shared" si="1"/>
        <v>2.0693222969477496</v>
      </c>
      <c r="H187" s="171" t="s">
        <v>127</v>
      </c>
      <c r="I187" s="162" t="s">
        <v>43</v>
      </c>
      <c r="J187" s="331" t="s">
        <v>369</v>
      </c>
      <c r="K187" s="919" t="s">
        <v>693</v>
      </c>
      <c r="L187" s="161" t="s">
        <v>44</v>
      </c>
      <c r="M187" s="335"/>
      <c r="N187" s="691"/>
    </row>
    <row r="188" spans="1:14" s="2" customFormat="1" ht="15" customHeight="1" x14ac:dyDescent="0.25">
      <c r="A188" s="443">
        <v>45523</v>
      </c>
      <c r="B188" s="452" t="s">
        <v>112</v>
      </c>
      <c r="C188" s="452" t="s">
        <v>113</v>
      </c>
      <c r="D188" s="727" t="s">
        <v>111</v>
      </c>
      <c r="E188" s="433">
        <v>9000</v>
      </c>
      <c r="F188" s="309">
        <v>3866</v>
      </c>
      <c r="G188" s="288">
        <f t="shared" si="1"/>
        <v>2.3279875840662183</v>
      </c>
      <c r="H188" s="171" t="s">
        <v>127</v>
      </c>
      <c r="I188" s="162" t="s">
        <v>43</v>
      </c>
      <c r="J188" s="331" t="s">
        <v>369</v>
      </c>
      <c r="K188" s="919" t="s">
        <v>693</v>
      </c>
      <c r="L188" s="161" t="s">
        <v>44</v>
      </c>
      <c r="M188" s="335"/>
      <c r="N188" s="691"/>
    </row>
    <row r="189" spans="1:14" s="2" customFormat="1" ht="15" customHeight="1" x14ac:dyDescent="0.25">
      <c r="A189" s="725">
        <v>45523</v>
      </c>
      <c r="B189" s="452" t="s">
        <v>112</v>
      </c>
      <c r="C189" s="452" t="s">
        <v>113</v>
      </c>
      <c r="D189" s="727" t="s">
        <v>111</v>
      </c>
      <c r="E189" s="145">
        <v>9000</v>
      </c>
      <c r="F189" s="309">
        <v>3866</v>
      </c>
      <c r="G189" s="288">
        <f t="shared" si="1"/>
        <v>2.3279875840662183</v>
      </c>
      <c r="H189" s="171" t="s">
        <v>370</v>
      </c>
      <c r="I189" s="162" t="s">
        <v>43</v>
      </c>
      <c r="J189" s="331" t="s">
        <v>372</v>
      </c>
      <c r="K189" s="919" t="s">
        <v>693</v>
      </c>
      <c r="L189" s="161" t="s">
        <v>44</v>
      </c>
      <c r="M189" s="335"/>
      <c r="N189" s="691"/>
    </row>
    <row r="190" spans="1:14" s="2" customFormat="1" ht="15" customHeight="1" x14ac:dyDescent="0.25">
      <c r="A190" s="725">
        <v>45523</v>
      </c>
      <c r="B190" s="452" t="s">
        <v>112</v>
      </c>
      <c r="C190" s="452" t="s">
        <v>113</v>
      </c>
      <c r="D190" s="727" t="s">
        <v>111</v>
      </c>
      <c r="E190" s="145">
        <v>8000</v>
      </c>
      <c r="F190" s="309">
        <v>3866</v>
      </c>
      <c r="G190" s="288">
        <f t="shared" si="1"/>
        <v>2.0693222969477496</v>
      </c>
      <c r="H190" s="171" t="s">
        <v>370</v>
      </c>
      <c r="I190" s="162" t="s">
        <v>43</v>
      </c>
      <c r="J190" s="331" t="s">
        <v>372</v>
      </c>
      <c r="K190" s="919" t="s">
        <v>693</v>
      </c>
      <c r="L190" s="161" t="s">
        <v>44</v>
      </c>
      <c r="M190" s="335"/>
      <c r="N190" s="691"/>
    </row>
    <row r="191" spans="1:14" s="2" customFormat="1" ht="15" customHeight="1" x14ac:dyDescent="0.25">
      <c r="A191" s="160">
        <v>45523</v>
      </c>
      <c r="B191" s="161" t="s">
        <v>112</v>
      </c>
      <c r="C191" s="161" t="s">
        <v>113</v>
      </c>
      <c r="D191" s="162" t="s">
        <v>14</v>
      </c>
      <c r="E191" s="157">
        <v>4000</v>
      </c>
      <c r="F191" s="309">
        <v>3866</v>
      </c>
      <c r="G191" s="288">
        <f t="shared" si="1"/>
        <v>1.0346611484738748</v>
      </c>
      <c r="H191" s="171" t="s">
        <v>41</v>
      </c>
      <c r="I191" s="162" t="s">
        <v>43</v>
      </c>
      <c r="J191" s="155" t="s">
        <v>651</v>
      </c>
      <c r="K191" s="919" t="s">
        <v>693</v>
      </c>
      <c r="L191" s="161" t="s">
        <v>44</v>
      </c>
      <c r="M191" s="335"/>
      <c r="N191" s="691"/>
    </row>
    <row r="192" spans="1:14" s="2" customFormat="1" ht="15" customHeight="1" x14ac:dyDescent="0.25">
      <c r="A192" s="160">
        <v>45523</v>
      </c>
      <c r="B192" s="161" t="s">
        <v>112</v>
      </c>
      <c r="C192" s="161" t="s">
        <v>113</v>
      </c>
      <c r="D192" s="162" t="s">
        <v>14</v>
      </c>
      <c r="E192" s="157">
        <v>4000</v>
      </c>
      <c r="F192" s="309">
        <v>3866</v>
      </c>
      <c r="G192" s="288">
        <f t="shared" si="1"/>
        <v>1.0346611484738748</v>
      </c>
      <c r="H192" s="171" t="s">
        <v>41</v>
      </c>
      <c r="I192" s="162" t="s">
        <v>43</v>
      </c>
      <c r="J192" s="155" t="s">
        <v>651</v>
      </c>
      <c r="K192" s="919" t="s">
        <v>693</v>
      </c>
      <c r="L192" s="161" t="s">
        <v>44</v>
      </c>
      <c r="M192" s="335"/>
      <c r="N192" s="310"/>
    </row>
    <row r="193" spans="1:14" s="2" customFormat="1" ht="15" customHeight="1" x14ac:dyDescent="0.25">
      <c r="A193" s="160">
        <v>45523</v>
      </c>
      <c r="B193" s="161" t="s">
        <v>112</v>
      </c>
      <c r="C193" s="161" t="s">
        <v>113</v>
      </c>
      <c r="D193" s="162" t="s">
        <v>120</v>
      </c>
      <c r="E193" s="165">
        <v>18000</v>
      </c>
      <c r="F193" s="309">
        <v>3866</v>
      </c>
      <c r="G193" s="288">
        <f t="shared" si="1"/>
        <v>4.6559751681324366</v>
      </c>
      <c r="H193" s="171" t="s">
        <v>126</v>
      </c>
      <c r="I193" s="162" t="s">
        <v>43</v>
      </c>
      <c r="J193" s="331" t="s">
        <v>374</v>
      </c>
      <c r="K193" s="919" t="s">
        <v>693</v>
      </c>
      <c r="L193" s="161" t="s">
        <v>44</v>
      </c>
      <c r="M193" s="335"/>
      <c r="N193" s="310"/>
    </row>
    <row r="194" spans="1:14" s="2" customFormat="1" ht="15" customHeight="1" x14ac:dyDescent="0.25">
      <c r="A194" s="160">
        <v>45523</v>
      </c>
      <c r="B194" s="161" t="s">
        <v>112</v>
      </c>
      <c r="C194" s="161" t="s">
        <v>113</v>
      </c>
      <c r="D194" s="162" t="s">
        <v>120</v>
      </c>
      <c r="E194" s="165">
        <v>20000</v>
      </c>
      <c r="F194" s="309">
        <v>3866</v>
      </c>
      <c r="G194" s="288">
        <f t="shared" si="1"/>
        <v>5.173305742369374</v>
      </c>
      <c r="H194" s="171" t="s">
        <v>126</v>
      </c>
      <c r="I194" s="162" t="s">
        <v>43</v>
      </c>
      <c r="J194" s="331" t="s">
        <v>374</v>
      </c>
      <c r="K194" s="919" t="s">
        <v>693</v>
      </c>
      <c r="L194" s="161" t="s">
        <v>44</v>
      </c>
      <c r="M194" s="335"/>
      <c r="N194" s="310"/>
    </row>
    <row r="195" spans="1:14" s="2" customFormat="1" ht="15" customHeight="1" x14ac:dyDescent="0.25">
      <c r="A195" s="160">
        <v>45523</v>
      </c>
      <c r="B195" s="161" t="s">
        <v>112</v>
      </c>
      <c r="C195" s="161" t="s">
        <v>113</v>
      </c>
      <c r="D195" s="162" t="s">
        <v>120</v>
      </c>
      <c r="E195" s="165">
        <v>6000</v>
      </c>
      <c r="F195" s="309">
        <v>3866</v>
      </c>
      <c r="G195" s="288">
        <f t="shared" si="1"/>
        <v>1.5519917227108122</v>
      </c>
      <c r="H195" s="171" t="s">
        <v>126</v>
      </c>
      <c r="I195" s="162" t="s">
        <v>43</v>
      </c>
      <c r="J195" s="331" t="s">
        <v>374</v>
      </c>
      <c r="K195" s="919" t="s">
        <v>693</v>
      </c>
      <c r="L195" s="161" t="s">
        <v>44</v>
      </c>
      <c r="M195" s="335"/>
      <c r="N195" s="310"/>
    </row>
    <row r="196" spans="1:14" s="2" customFormat="1" ht="15" customHeight="1" x14ac:dyDescent="0.25">
      <c r="A196" s="160">
        <v>45523</v>
      </c>
      <c r="B196" s="161" t="s">
        <v>125</v>
      </c>
      <c r="C196" s="161" t="s">
        <v>125</v>
      </c>
      <c r="D196" s="162" t="s">
        <v>120</v>
      </c>
      <c r="E196" s="165">
        <v>10000</v>
      </c>
      <c r="F196" s="309">
        <v>3866</v>
      </c>
      <c r="G196" s="288">
        <f t="shared" si="1"/>
        <v>2.586652871184687</v>
      </c>
      <c r="H196" s="171" t="s">
        <v>126</v>
      </c>
      <c r="I196" s="162" t="s">
        <v>43</v>
      </c>
      <c r="J196" s="331" t="s">
        <v>374</v>
      </c>
      <c r="K196" s="919" t="s">
        <v>693</v>
      </c>
      <c r="L196" s="161" t="s">
        <v>44</v>
      </c>
      <c r="M196" s="335"/>
      <c r="N196" s="310"/>
    </row>
    <row r="197" spans="1:14" s="2" customFormat="1" ht="15" customHeight="1" x14ac:dyDescent="0.25">
      <c r="A197" s="160">
        <v>45523</v>
      </c>
      <c r="B197" s="161" t="s">
        <v>125</v>
      </c>
      <c r="C197" s="161" t="s">
        <v>125</v>
      </c>
      <c r="D197" s="162" t="s">
        <v>120</v>
      </c>
      <c r="E197" s="165">
        <v>10000</v>
      </c>
      <c r="F197" s="309">
        <v>3866</v>
      </c>
      <c r="G197" s="288">
        <f t="shared" si="1"/>
        <v>2.586652871184687</v>
      </c>
      <c r="H197" s="171" t="s">
        <v>126</v>
      </c>
      <c r="I197" s="162" t="s">
        <v>43</v>
      </c>
      <c r="J197" s="331" t="s">
        <v>374</v>
      </c>
      <c r="K197" s="919" t="s">
        <v>693</v>
      </c>
      <c r="L197" s="161" t="s">
        <v>44</v>
      </c>
      <c r="M197" s="335"/>
      <c r="N197" s="310"/>
    </row>
    <row r="198" spans="1:14" s="2" customFormat="1" ht="15" customHeight="1" x14ac:dyDescent="0.25">
      <c r="A198" s="160">
        <v>45523</v>
      </c>
      <c r="B198" s="161" t="s">
        <v>112</v>
      </c>
      <c r="C198" s="161" t="s">
        <v>113</v>
      </c>
      <c r="D198" s="162" t="s">
        <v>120</v>
      </c>
      <c r="E198" s="145">
        <v>37000</v>
      </c>
      <c r="F198" s="309">
        <v>3866</v>
      </c>
      <c r="G198" s="288">
        <f t="shared" si="1"/>
        <v>9.5706156233833415</v>
      </c>
      <c r="H198" s="171" t="s">
        <v>153</v>
      </c>
      <c r="I198" s="162" t="s">
        <v>43</v>
      </c>
      <c r="J198" s="331" t="s">
        <v>378</v>
      </c>
      <c r="K198" s="919" t="s">
        <v>693</v>
      </c>
      <c r="L198" s="161" t="s">
        <v>44</v>
      </c>
      <c r="M198" s="335"/>
      <c r="N198" s="310"/>
    </row>
    <row r="199" spans="1:14" s="2" customFormat="1" ht="15" customHeight="1" x14ac:dyDescent="0.25">
      <c r="A199" s="160">
        <v>45523</v>
      </c>
      <c r="B199" s="161" t="s">
        <v>112</v>
      </c>
      <c r="C199" s="161" t="s">
        <v>113</v>
      </c>
      <c r="D199" s="162" t="s">
        <v>120</v>
      </c>
      <c r="E199" s="145">
        <v>4000</v>
      </c>
      <c r="F199" s="309">
        <v>3866</v>
      </c>
      <c r="G199" s="288">
        <f t="shared" si="1"/>
        <v>1.0346611484738748</v>
      </c>
      <c r="H199" s="171" t="s">
        <v>153</v>
      </c>
      <c r="I199" s="162" t="s">
        <v>43</v>
      </c>
      <c r="J199" s="331" t="s">
        <v>378</v>
      </c>
      <c r="K199" s="919" t="s">
        <v>693</v>
      </c>
      <c r="L199" s="161" t="s">
        <v>44</v>
      </c>
      <c r="M199" s="335"/>
      <c r="N199" s="310"/>
    </row>
    <row r="200" spans="1:14" s="2" customFormat="1" ht="15" customHeight="1" x14ac:dyDescent="0.25">
      <c r="A200" s="160">
        <v>45523</v>
      </c>
      <c r="B200" s="161" t="s">
        <v>112</v>
      </c>
      <c r="C200" s="161" t="s">
        <v>113</v>
      </c>
      <c r="D200" s="162" t="s">
        <v>120</v>
      </c>
      <c r="E200" s="145">
        <v>40000</v>
      </c>
      <c r="F200" s="309">
        <v>3866</v>
      </c>
      <c r="G200" s="288">
        <f t="shared" si="1"/>
        <v>10.346611484738748</v>
      </c>
      <c r="H200" s="171" t="s">
        <v>153</v>
      </c>
      <c r="I200" s="162" t="s">
        <v>43</v>
      </c>
      <c r="J200" s="331" t="s">
        <v>378</v>
      </c>
      <c r="K200" s="919" t="s">
        <v>693</v>
      </c>
      <c r="L200" s="161" t="s">
        <v>44</v>
      </c>
      <c r="M200" s="335"/>
      <c r="N200" s="310"/>
    </row>
    <row r="201" spans="1:14" s="2" customFormat="1" ht="15" customHeight="1" x14ac:dyDescent="0.25">
      <c r="A201" s="160">
        <v>45523</v>
      </c>
      <c r="B201" s="161" t="s">
        <v>112</v>
      </c>
      <c r="C201" s="161" t="s">
        <v>113</v>
      </c>
      <c r="D201" s="162" t="s">
        <v>120</v>
      </c>
      <c r="E201" s="145">
        <v>8000</v>
      </c>
      <c r="F201" s="309">
        <v>3866</v>
      </c>
      <c r="G201" s="288">
        <f t="shared" si="1"/>
        <v>2.0693222969477496</v>
      </c>
      <c r="H201" s="171" t="s">
        <v>153</v>
      </c>
      <c r="I201" s="162" t="s">
        <v>43</v>
      </c>
      <c r="J201" s="331" t="s">
        <v>378</v>
      </c>
      <c r="K201" s="919" t="s">
        <v>693</v>
      </c>
      <c r="L201" s="161" t="s">
        <v>44</v>
      </c>
      <c r="M201" s="335"/>
      <c r="N201" s="310"/>
    </row>
    <row r="202" spans="1:14" s="2" customFormat="1" ht="15" customHeight="1" x14ac:dyDescent="0.25">
      <c r="A202" s="160">
        <v>45523</v>
      </c>
      <c r="B202" s="161" t="s">
        <v>125</v>
      </c>
      <c r="C202" s="161" t="s">
        <v>125</v>
      </c>
      <c r="D202" s="162" t="s">
        <v>120</v>
      </c>
      <c r="E202" s="145">
        <v>5000</v>
      </c>
      <c r="F202" s="309">
        <v>3866</v>
      </c>
      <c r="G202" s="288">
        <f t="shared" si="1"/>
        <v>1.2933264355923435</v>
      </c>
      <c r="H202" s="171" t="s">
        <v>153</v>
      </c>
      <c r="I202" s="162" t="s">
        <v>43</v>
      </c>
      <c r="J202" s="331" t="s">
        <v>378</v>
      </c>
      <c r="K202" s="919" t="s">
        <v>693</v>
      </c>
      <c r="L202" s="161" t="s">
        <v>44</v>
      </c>
      <c r="M202" s="335"/>
      <c r="N202" s="310"/>
    </row>
    <row r="203" spans="1:14" s="2" customFormat="1" ht="15" customHeight="1" x14ac:dyDescent="0.25">
      <c r="A203" s="160">
        <v>45523</v>
      </c>
      <c r="B203" s="161" t="s">
        <v>125</v>
      </c>
      <c r="C203" s="161" t="s">
        <v>125</v>
      </c>
      <c r="D203" s="162" t="s">
        <v>120</v>
      </c>
      <c r="E203" s="145">
        <v>3000</v>
      </c>
      <c r="F203" s="309">
        <v>3866</v>
      </c>
      <c r="G203" s="288">
        <f t="shared" si="1"/>
        <v>0.7759958613554061</v>
      </c>
      <c r="H203" s="171" t="s">
        <v>153</v>
      </c>
      <c r="I203" s="162" t="s">
        <v>43</v>
      </c>
      <c r="J203" s="331" t="s">
        <v>378</v>
      </c>
      <c r="K203" s="919" t="s">
        <v>693</v>
      </c>
      <c r="L203" s="161" t="s">
        <v>44</v>
      </c>
      <c r="M203" s="335"/>
      <c r="N203" s="310"/>
    </row>
    <row r="204" spans="1:14" s="2" customFormat="1" ht="15" customHeight="1" x14ac:dyDescent="0.25">
      <c r="A204" s="160">
        <v>45523</v>
      </c>
      <c r="B204" s="161" t="s">
        <v>125</v>
      </c>
      <c r="C204" s="161" t="s">
        <v>125</v>
      </c>
      <c r="D204" s="162" t="s">
        <v>120</v>
      </c>
      <c r="E204" s="145">
        <v>2000</v>
      </c>
      <c r="F204" s="309">
        <v>3866</v>
      </c>
      <c r="G204" s="288">
        <f t="shared" si="1"/>
        <v>0.5173305742369374</v>
      </c>
      <c r="H204" s="171" t="s">
        <v>153</v>
      </c>
      <c r="I204" s="162" t="s">
        <v>43</v>
      </c>
      <c r="J204" s="331" t="s">
        <v>378</v>
      </c>
      <c r="K204" s="919" t="s">
        <v>693</v>
      </c>
      <c r="L204" s="161" t="s">
        <v>44</v>
      </c>
      <c r="M204" s="335"/>
      <c r="N204" s="310"/>
    </row>
    <row r="205" spans="1:14" s="2" customFormat="1" ht="15" customHeight="1" x14ac:dyDescent="0.25">
      <c r="A205" s="160">
        <v>45523</v>
      </c>
      <c r="B205" s="161" t="s">
        <v>379</v>
      </c>
      <c r="C205" s="161" t="s">
        <v>381</v>
      </c>
      <c r="D205" s="162" t="s">
        <v>120</v>
      </c>
      <c r="E205" s="165">
        <v>1000</v>
      </c>
      <c r="F205" s="309">
        <v>3866</v>
      </c>
      <c r="G205" s="288">
        <f t="shared" si="1"/>
        <v>0.2586652871184687</v>
      </c>
      <c r="H205" s="171" t="s">
        <v>153</v>
      </c>
      <c r="I205" s="162" t="s">
        <v>43</v>
      </c>
      <c r="J205" s="331" t="s">
        <v>378</v>
      </c>
      <c r="K205" s="919" t="s">
        <v>693</v>
      </c>
      <c r="L205" s="161" t="s">
        <v>44</v>
      </c>
      <c r="M205" s="335"/>
      <c r="N205" s="310"/>
    </row>
    <row r="206" spans="1:14" s="2" customFormat="1" ht="15" customHeight="1" x14ac:dyDescent="0.25">
      <c r="A206" s="160">
        <v>45523</v>
      </c>
      <c r="B206" s="452" t="s">
        <v>380</v>
      </c>
      <c r="C206" s="161" t="s">
        <v>381</v>
      </c>
      <c r="D206" s="162" t="s">
        <v>120</v>
      </c>
      <c r="E206" s="165">
        <v>5000</v>
      </c>
      <c r="F206" s="309">
        <v>3866</v>
      </c>
      <c r="G206" s="288">
        <f t="shared" si="1"/>
        <v>1.2933264355923435</v>
      </c>
      <c r="H206" s="171" t="s">
        <v>153</v>
      </c>
      <c r="I206" s="162" t="s">
        <v>43</v>
      </c>
      <c r="J206" s="331" t="s">
        <v>378</v>
      </c>
      <c r="K206" s="919" t="s">
        <v>693</v>
      </c>
      <c r="L206" s="161" t="s">
        <v>44</v>
      </c>
      <c r="M206" s="335"/>
      <c r="N206" s="310"/>
    </row>
    <row r="207" spans="1:14" s="2" customFormat="1" ht="15" customHeight="1" x14ac:dyDescent="0.25">
      <c r="A207" s="725">
        <v>45523</v>
      </c>
      <c r="B207" s="452" t="s">
        <v>112</v>
      </c>
      <c r="C207" s="452" t="s">
        <v>113</v>
      </c>
      <c r="D207" s="727" t="s">
        <v>111</v>
      </c>
      <c r="E207" s="145">
        <v>15000</v>
      </c>
      <c r="F207" s="309">
        <v>3866</v>
      </c>
      <c r="G207" s="288">
        <f t="shared" si="1"/>
        <v>3.8799793067770305</v>
      </c>
      <c r="H207" s="171" t="s">
        <v>370</v>
      </c>
      <c r="I207" s="162" t="s">
        <v>43</v>
      </c>
      <c r="J207" s="331" t="s">
        <v>393</v>
      </c>
      <c r="K207" s="919" t="s">
        <v>693</v>
      </c>
      <c r="L207" s="161" t="s">
        <v>44</v>
      </c>
      <c r="M207" s="827"/>
      <c r="N207" s="310"/>
    </row>
    <row r="208" spans="1:14" s="2" customFormat="1" ht="15" customHeight="1" x14ac:dyDescent="0.25">
      <c r="A208" s="725">
        <v>45523</v>
      </c>
      <c r="B208" s="452" t="s">
        <v>112</v>
      </c>
      <c r="C208" s="452" t="s">
        <v>113</v>
      </c>
      <c r="D208" s="727" t="s">
        <v>111</v>
      </c>
      <c r="E208" s="145">
        <v>15000</v>
      </c>
      <c r="F208" s="309">
        <v>3866</v>
      </c>
      <c r="G208" s="288">
        <f t="shared" si="1"/>
        <v>3.8799793067770305</v>
      </c>
      <c r="H208" s="171" t="s">
        <v>370</v>
      </c>
      <c r="I208" s="162" t="s">
        <v>43</v>
      </c>
      <c r="J208" s="331" t="s">
        <v>393</v>
      </c>
      <c r="K208" s="919" t="s">
        <v>693</v>
      </c>
      <c r="L208" s="161" t="s">
        <v>44</v>
      </c>
      <c r="M208" s="827"/>
      <c r="N208" s="310"/>
    </row>
    <row r="209" spans="1:14" s="2" customFormat="1" ht="15" customHeight="1" x14ac:dyDescent="0.25">
      <c r="A209" s="160">
        <v>45523</v>
      </c>
      <c r="B209" s="161" t="s">
        <v>275</v>
      </c>
      <c r="C209" s="161" t="s">
        <v>276</v>
      </c>
      <c r="D209" s="162" t="s">
        <v>120</v>
      </c>
      <c r="E209" s="157">
        <v>150000</v>
      </c>
      <c r="F209" s="309">
        <v>3866</v>
      </c>
      <c r="G209" s="288">
        <f t="shared" si="1"/>
        <v>38.799793067770302</v>
      </c>
      <c r="H209" s="171" t="s">
        <v>41</v>
      </c>
      <c r="I209" s="162" t="s">
        <v>43</v>
      </c>
      <c r="J209" s="331" t="s">
        <v>642</v>
      </c>
      <c r="K209" s="919" t="s">
        <v>693</v>
      </c>
      <c r="L209" s="161" t="s">
        <v>44</v>
      </c>
      <c r="M209" s="827"/>
      <c r="N209" s="310"/>
    </row>
    <row r="210" spans="1:14" s="2" customFormat="1" ht="15" customHeight="1" x14ac:dyDescent="0.25">
      <c r="A210" s="160">
        <v>45524</v>
      </c>
      <c r="B210" s="161" t="s">
        <v>112</v>
      </c>
      <c r="C210" s="161" t="s">
        <v>113</v>
      </c>
      <c r="D210" s="162" t="s">
        <v>120</v>
      </c>
      <c r="E210" s="165">
        <v>30000</v>
      </c>
      <c r="F210" s="309">
        <v>3866</v>
      </c>
      <c r="G210" s="288">
        <f t="shared" ref="G210:G299" si="3">E210/F210</f>
        <v>7.759958613554061</v>
      </c>
      <c r="H210" s="171" t="s">
        <v>153</v>
      </c>
      <c r="I210" s="162" t="s">
        <v>43</v>
      </c>
      <c r="J210" s="331" t="s">
        <v>386</v>
      </c>
      <c r="K210" s="919" t="s">
        <v>693</v>
      </c>
      <c r="L210" s="161" t="s">
        <v>44</v>
      </c>
      <c r="M210" s="331"/>
      <c r="N210" s="310"/>
    </row>
    <row r="211" spans="1:14" s="2" customFormat="1" ht="15" customHeight="1" x14ac:dyDescent="0.25">
      <c r="A211" s="160">
        <v>45524</v>
      </c>
      <c r="B211" s="161" t="s">
        <v>112</v>
      </c>
      <c r="C211" s="161" t="s">
        <v>113</v>
      </c>
      <c r="D211" s="162" t="s">
        <v>120</v>
      </c>
      <c r="E211" s="165">
        <v>12000</v>
      </c>
      <c r="F211" s="309">
        <v>3866</v>
      </c>
      <c r="G211" s="288">
        <f t="shared" si="3"/>
        <v>3.1039834454216244</v>
      </c>
      <c r="H211" s="171" t="s">
        <v>153</v>
      </c>
      <c r="I211" s="162" t="s">
        <v>43</v>
      </c>
      <c r="J211" s="331" t="s">
        <v>386</v>
      </c>
      <c r="K211" s="919" t="s">
        <v>693</v>
      </c>
      <c r="L211" s="161" t="s">
        <v>44</v>
      </c>
      <c r="M211" s="331"/>
      <c r="N211" s="310"/>
    </row>
    <row r="212" spans="1:14" s="2" customFormat="1" ht="15" customHeight="1" x14ac:dyDescent="0.25">
      <c r="A212" s="160">
        <v>45524</v>
      </c>
      <c r="B212" s="161" t="s">
        <v>112</v>
      </c>
      <c r="C212" s="161" t="s">
        <v>113</v>
      </c>
      <c r="D212" s="162" t="s">
        <v>120</v>
      </c>
      <c r="E212" s="165">
        <v>12000</v>
      </c>
      <c r="F212" s="309">
        <v>3866</v>
      </c>
      <c r="G212" s="288">
        <f t="shared" si="3"/>
        <v>3.1039834454216244</v>
      </c>
      <c r="H212" s="171" t="s">
        <v>153</v>
      </c>
      <c r="I212" s="162" t="s">
        <v>43</v>
      </c>
      <c r="J212" s="331" t="s">
        <v>386</v>
      </c>
      <c r="K212" s="919" t="s">
        <v>693</v>
      </c>
      <c r="L212" s="161" t="s">
        <v>44</v>
      </c>
      <c r="M212" s="331"/>
      <c r="N212" s="310"/>
    </row>
    <row r="213" spans="1:14" s="2" customFormat="1" ht="15" customHeight="1" x14ac:dyDescent="0.25">
      <c r="A213" s="160">
        <v>45524</v>
      </c>
      <c r="B213" s="161" t="s">
        <v>112</v>
      </c>
      <c r="C213" s="161" t="s">
        <v>113</v>
      </c>
      <c r="D213" s="162" t="s">
        <v>120</v>
      </c>
      <c r="E213" s="165">
        <v>30000</v>
      </c>
      <c r="F213" s="309">
        <v>3866</v>
      </c>
      <c r="G213" s="288">
        <f t="shared" si="3"/>
        <v>7.759958613554061</v>
      </c>
      <c r="H213" s="171" t="s">
        <v>153</v>
      </c>
      <c r="I213" s="162" t="s">
        <v>43</v>
      </c>
      <c r="J213" s="331" t="s">
        <v>386</v>
      </c>
      <c r="K213" s="919" t="s">
        <v>693</v>
      </c>
      <c r="L213" s="161" t="s">
        <v>44</v>
      </c>
      <c r="M213" s="331"/>
      <c r="N213" s="310"/>
    </row>
    <row r="214" spans="1:14" s="2" customFormat="1" ht="15" customHeight="1" x14ac:dyDescent="0.25">
      <c r="A214" s="160">
        <v>45524</v>
      </c>
      <c r="B214" s="161" t="s">
        <v>112</v>
      </c>
      <c r="C214" s="161" t="s">
        <v>113</v>
      </c>
      <c r="D214" s="162" t="s">
        <v>120</v>
      </c>
      <c r="E214" s="165">
        <v>6000</v>
      </c>
      <c r="F214" s="309">
        <v>3866</v>
      </c>
      <c r="G214" s="288">
        <f t="shared" si="3"/>
        <v>1.5519917227108122</v>
      </c>
      <c r="H214" s="171" t="s">
        <v>153</v>
      </c>
      <c r="I214" s="162" t="s">
        <v>43</v>
      </c>
      <c r="J214" s="331" t="s">
        <v>386</v>
      </c>
      <c r="K214" s="919" t="s">
        <v>693</v>
      </c>
      <c r="L214" s="161" t="s">
        <v>44</v>
      </c>
      <c r="M214" s="331"/>
      <c r="N214" s="310"/>
    </row>
    <row r="215" spans="1:14" s="2" customFormat="1" ht="15" customHeight="1" x14ac:dyDescent="0.25">
      <c r="A215" s="160">
        <v>45524</v>
      </c>
      <c r="B215" s="161" t="s">
        <v>125</v>
      </c>
      <c r="C215" s="161" t="s">
        <v>125</v>
      </c>
      <c r="D215" s="162" t="s">
        <v>120</v>
      </c>
      <c r="E215" s="165">
        <v>10000</v>
      </c>
      <c r="F215" s="309">
        <v>3866</v>
      </c>
      <c r="G215" s="288">
        <f t="shared" si="3"/>
        <v>2.586652871184687</v>
      </c>
      <c r="H215" s="171" t="s">
        <v>153</v>
      </c>
      <c r="I215" s="162" t="s">
        <v>43</v>
      </c>
      <c r="J215" s="331" t="s">
        <v>386</v>
      </c>
      <c r="K215" s="919" t="s">
        <v>693</v>
      </c>
      <c r="L215" s="161" t="s">
        <v>44</v>
      </c>
      <c r="M215" s="331"/>
      <c r="N215" s="310"/>
    </row>
    <row r="216" spans="1:14" s="2" customFormat="1" ht="15" customHeight="1" x14ac:dyDescent="0.25">
      <c r="A216" s="160">
        <v>45524</v>
      </c>
      <c r="B216" s="161" t="s">
        <v>125</v>
      </c>
      <c r="C216" s="161" t="s">
        <v>125</v>
      </c>
      <c r="D216" s="162" t="s">
        <v>120</v>
      </c>
      <c r="E216" s="165">
        <v>10000</v>
      </c>
      <c r="F216" s="309">
        <v>3866</v>
      </c>
      <c r="G216" s="288">
        <f t="shared" si="3"/>
        <v>2.586652871184687</v>
      </c>
      <c r="H216" s="171" t="s">
        <v>153</v>
      </c>
      <c r="I216" s="162" t="s">
        <v>43</v>
      </c>
      <c r="J216" s="331" t="s">
        <v>386</v>
      </c>
      <c r="K216" s="919" t="s">
        <v>693</v>
      </c>
      <c r="L216" s="161" t="s">
        <v>44</v>
      </c>
      <c r="M216" s="331"/>
      <c r="N216" s="310"/>
    </row>
    <row r="217" spans="1:14" s="2" customFormat="1" ht="15" customHeight="1" x14ac:dyDescent="0.25">
      <c r="A217" s="160">
        <v>45524</v>
      </c>
      <c r="B217" s="149" t="s">
        <v>210</v>
      </c>
      <c r="C217" s="149" t="s">
        <v>114</v>
      </c>
      <c r="D217" s="167" t="s">
        <v>14</v>
      </c>
      <c r="E217" s="152">
        <v>40000</v>
      </c>
      <c r="F217" s="309">
        <v>3866</v>
      </c>
      <c r="G217" s="288">
        <f t="shared" si="3"/>
        <v>10.346611484738748</v>
      </c>
      <c r="H217" s="171" t="s">
        <v>41</v>
      </c>
      <c r="I217" s="162" t="s">
        <v>43</v>
      </c>
      <c r="J217" s="331" t="s">
        <v>653</v>
      </c>
      <c r="K217" s="919" t="s">
        <v>693</v>
      </c>
      <c r="L217" s="161" t="s">
        <v>44</v>
      </c>
      <c r="M217" s="335"/>
      <c r="N217" s="310"/>
    </row>
    <row r="218" spans="1:14" s="2" customFormat="1" ht="15" customHeight="1" x14ac:dyDescent="0.25">
      <c r="A218" s="160">
        <v>45524</v>
      </c>
      <c r="B218" s="149" t="s">
        <v>211</v>
      </c>
      <c r="C218" s="149" t="s">
        <v>114</v>
      </c>
      <c r="D218" s="167" t="s">
        <v>111</v>
      </c>
      <c r="E218" s="152">
        <v>25000</v>
      </c>
      <c r="F218" s="309">
        <v>3866</v>
      </c>
      <c r="G218" s="288">
        <f t="shared" si="3"/>
        <v>6.466632177961718</v>
      </c>
      <c r="H218" s="171" t="s">
        <v>127</v>
      </c>
      <c r="I218" s="162" t="s">
        <v>43</v>
      </c>
      <c r="J218" s="331" t="s">
        <v>653</v>
      </c>
      <c r="K218" s="919" t="s">
        <v>693</v>
      </c>
      <c r="L218" s="161" t="s">
        <v>44</v>
      </c>
      <c r="M218" s="335"/>
      <c r="N218" s="310"/>
    </row>
    <row r="219" spans="1:14" s="2" customFormat="1" ht="15" customHeight="1" x14ac:dyDescent="0.25">
      <c r="A219" s="160">
        <v>45524</v>
      </c>
      <c r="B219" s="149" t="s">
        <v>392</v>
      </c>
      <c r="C219" s="149" t="s">
        <v>114</v>
      </c>
      <c r="D219" s="167" t="s">
        <v>111</v>
      </c>
      <c r="E219" s="152">
        <v>25000</v>
      </c>
      <c r="F219" s="309">
        <v>3866</v>
      </c>
      <c r="G219" s="288">
        <f t="shared" si="3"/>
        <v>6.466632177961718</v>
      </c>
      <c r="H219" s="171" t="s">
        <v>370</v>
      </c>
      <c r="I219" s="162" t="s">
        <v>43</v>
      </c>
      <c r="J219" s="331" t="s">
        <v>653</v>
      </c>
      <c r="K219" s="919" t="s">
        <v>693</v>
      </c>
      <c r="L219" s="161" t="s">
        <v>44</v>
      </c>
      <c r="M219" s="335"/>
      <c r="N219" s="310"/>
    </row>
    <row r="220" spans="1:14" s="2" customFormat="1" ht="15" customHeight="1" x14ac:dyDescent="0.25">
      <c r="A220" s="160">
        <v>45524</v>
      </c>
      <c r="B220" s="149" t="s">
        <v>213</v>
      </c>
      <c r="C220" s="149" t="s">
        <v>114</v>
      </c>
      <c r="D220" s="167" t="s">
        <v>120</v>
      </c>
      <c r="E220" s="152">
        <v>25000</v>
      </c>
      <c r="F220" s="309">
        <v>3866</v>
      </c>
      <c r="G220" s="288">
        <f t="shared" si="3"/>
        <v>6.466632177961718</v>
      </c>
      <c r="H220" s="171" t="s">
        <v>126</v>
      </c>
      <c r="I220" s="162" t="s">
        <v>43</v>
      </c>
      <c r="J220" s="331" t="s">
        <v>653</v>
      </c>
      <c r="K220" s="919" t="s">
        <v>693</v>
      </c>
      <c r="L220" s="161" t="s">
        <v>44</v>
      </c>
      <c r="M220" s="335"/>
      <c r="N220" s="310"/>
    </row>
    <row r="221" spans="1:14" s="2" customFormat="1" ht="15" customHeight="1" x14ac:dyDescent="0.25">
      <c r="A221" s="160">
        <v>45524</v>
      </c>
      <c r="B221" s="149" t="s">
        <v>212</v>
      </c>
      <c r="C221" s="149" t="s">
        <v>114</v>
      </c>
      <c r="D221" s="167" t="s">
        <v>120</v>
      </c>
      <c r="E221" s="152">
        <v>25000</v>
      </c>
      <c r="F221" s="309">
        <v>3866</v>
      </c>
      <c r="G221" s="288">
        <f t="shared" si="3"/>
        <v>6.466632177961718</v>
      </c>
      <c r="H221" s="171" t="s">
        <v>153</v>
      </c>
      <c r="I221" s="162" t="s">
        <v>43</v>
      </c>
      <c r="J221" s="331" t="s">
        <v>653</v>
      </c>
      <c r="K221" s="919" t="s">
        <v>693</v>
      </c>
      <c r="L221" s="161" t="s">
        <v>44</v>
      </c>
      <c r="M221" s="335"/>
      <c r="N221" s="310"/>
    </row>
    <row r="222" spans="1:14" s="2" customFormat="1" ht="15" customHeight="1" x14ac:dyDescent="0.25">
      <c r="A222" s="443">
        <v>45524</v>
      </c>
      <c r="B222" s="452" t="s">
        <v>112</v>
      </c>
      <c r="C222" s="452" t="s">
        <v>113</v>
      </c>
      <c r="D222" s="727" t="s">
        <v>111</v>
      </c>
      <c r="E222" s="433">
        <v>8000</v>
      </c>
      <c r="F222" s="309">
        <v>3866</v>
      </c>
      <c r="G222" s="288">
        <f t="shared" si="3"/>
        <v>2.0693222969477496</v>
      </c>
      <c r="H222" s="171" t="s">
        <v>127</v>
      </c>
      <c r="I222" s="162" t="s">
        <v>43</v>
      </c>
      <c r="J222" s="331" t="s">
        <v>394</v>
      </c>
      <c r="K222" s="919" t="s">
        <v>693</v>
      </c>
      <c r="L222" s="161" t="s">
        <v>44</v>
      </c>
      <c r="M222" s="335"/>
      <c r="N222" s="310"/>
    </row>
    <row r="223" spans="1:14" s="2" customFormat="1" ht="15" customHeight="1" x14ac:dyDescent="0.25">
      <c r="A223" s="443">
        <v>45524</v>
      </c>
      <c r="B223" s="147" t="s">
        <v>162</v>
      </c>
      <c r="C223" s="147" t="s">
        <v>162</v>
      </c>
      <c r="D223" s="147" t="s">
        <v>111</v>
      </c>
      <c r="E223" s="433">
        <v>8000</v>
      </c>
      <c r="F223" s="309">
        <v>3866</v>
      </c>
      <c r="G223" s="288">
        <f t="shared" si="3"/>
        <v>2.0693222969477496</v>
      </c>
      <c r="H223" s="171" t="s">
        <v>127</v>
      </c>
      <c r="I223" s="162" t="s">
        <v>43</v>
      </c>
      <c r="J223" s="331" t="s">
        <v>394</v>
      </c>
      <c r="K223" s="919" t="s">
        <v>693</v>
      </c>
      <c r="L223" s="161" t="s">
        <v>44</v>
      </c>
      <c r="M223" s="335"/>
      <c r="N223" s="310"/>
    </row>
    <row r="224" spans="1:14" s="2" customFormat="1" ht="15" customHeight="1" x14ac:dyDescent="0.25">
      <c r="A224" s="443">
        <v>45524</v>
      </c>
      <c r="B224" s="147" t="s">
        <v>162</v>
      </c>
      <c r="C224" s="147" t="s">
        <v>162</v>
      </c>
      <c r="D224" s="147" t="s">
        <v>111</v>
      </c>
      <c r="E224" s="433">
        <v>10000</v>
      </c>
      <c r="F224" s="309">
        <v>3866</v>
      </c>
      <c r="G224" s="288">
        <f t="shared" si="3"/>
        <v>2.586652871184687</v>
      </c>
      <c r="H224" s="171" t="s">
        <v>127</v>
      </c>
      <c r="I224" s="162" t="s">
        <v>43</v>
      </c>
      <c r="J224" s="331" t="s">
        <v>394</v>
      </c>
      <c r="K224" s="919" t="s">
        <v>693</v>
      </c>
      <c r="L224" s="161" t="s">
        <v>44</v>
      </c>
      <c r="M224" s="335"/>
      <c r="N224" s="310"/>
    </row>
    <row r="225" spans="1:14" s="2" customFormat="1" ht="15" customHeight="1" x14ac:dyDescent="0.25">
      <c r="A225" s="443">
        <v>45524</v>
      </c>
      <c r="B225" s="147" t="s">
        <v>162</v>
      </c>
      <c r="C225" s="147" t="s">
        <v>162</v>
      </c>
      <c r="D225" s="147" t="s">
        <v>111</v>
      </c>
      <c r="E225" s="433">
        <v>15000</v>
      </c>
      <c r="F225" s="309">
        <v>3866</v>
      </c>
      <c r="G225" s="288">
        <f t="shared" si="3"/>
        <v>3.8799793067770305</v>
      </c>
      <c r="H225" s="171" t="s">
        <v>127</v>
      </c>
      <c r="I225" s="162" t="s">
        <v>43</v>
      </c>
      <c r="J225" s="331" t="s">
        <v>394</v>
      </c>
      <c r="K225" s="919" t="s">
        <v>693</v>
      </c>
      <c r="L225" s="161" t="s">
        <v>44</v>
      </c>
      <c r="M225" s="335"/>
      <c r="N225" s="310"/>
    </row>
    <row r="226" spans="1:14" s="2" customFormat="1" ht="15" customHeight="1" x14ac:dyDescent="0.25">
      <c r="A226" s="443">
        <v>45524</v>
      </c>
      <c r="B226" s="147" t="s">
        <v>162</v>
      </c>
      <c r="C226" s="147" t="s">
        <v>162</v>
      </c>
      <c r="D226" s="147" t="s">
        <v>111</v>
      </c>
      <c r="E226" s="433">
        <v>7000</v>
      </c>
      <c r="F226" s="309">
        <v>3866</v>
      </c>
      <c r="G226" s="288">
        <f t="shared" si="3"/>
        <v>1.8106570098292809</v>
      </c>
      <c r="H226" s="171" t="s">
        <v>127</v>
      </c>
      <c r="I226" s="162" t="s">
        <v>43</v>
      </c>
      <c r="J226" s="331" t="s">
        <v>394</v>
      </c>
      <c r="K226" s="919" t="s">
        <v>693</v>
      </c>
      <c r="L226" s="161" t="s">
        <v>44</v>
      </c>
      <c r="M226" s="335"/>
      <c r="N226" s="310"/>
    </row>
    <row r="227" spans="1:14" s="2" customFormat="1" ht="15" customHeight="1" x14ac:dyDescent="0.25">
      <c r="A227" s="443">
        <v>45524</v>
      </c>
      <c r="B227" s="147" t="s">
        <v>162</v>
      </c>
      <c r="C227" s="147" t="s">
        <v>162</v>
      </c>
      <c r="D227" s="147" t="s">
        <v>111</v>
      </c>
      <c r="E227" s="433">
        <v>5000</v>
      </c>
      <c r="F227" s="309">
        <v>3866</v>
      </c>
      <c r="G227" s="288">
        <f t="shared" si="3"/>
        <v>1.2933264355923435</v>
      </c>
      <c r="H227" s="171" t="s">
        <v>127</v>
      </c>
      <c r="I227" s="162" t="s">
        <v>43</v>
      </c>
      <c r="J227" s="331" t="s">
        <v>394</v>
      </c>
      <c r="K227" s="919" t="s">
        <v>693</v>
      </c>
      <c r="L227" s="161" t="s">
        <v>44</v>
      </c>
      <c r="M227" s="335"/>
      <c r="N227" s="310"/>
    </row>
    <row r="228" spans="1:14" s="2" customFormat="1" ht="15" customHeight="1" x14ac:dyDescent="0.25">
      <c r="A228" s="160">
        <v>45524</v>
      </c>
      <c r="B228" s="161" t="s">
        <v>396</v>
      </c>
      <c r="C228" s="161" t="s">
        <v>113</v>
      </c>
      <c r="D228" s="162" t="s">
        <v>14</v>
      </c>
      <c r="E228" s="152">
        <v>10000</v>
      </c>
      <c r="F228" s="309">
        <v>3866</v>
      </c>
      <c r="G228" s="288">
        <f t="shared" si="3"/>
        <v>2.586652871184687</v>
      </c>
      <c r="H228" s="171" t="s">
        <v>41</v>
      </c>
      <c r="I228" s="162" t="s">
        <v>43</v>
      </c>
      <c r="J228" s="155" t="s">
        <v>402</v>
      </c>
      <c r="K228" s="919" t="s">
        <v>693</v>
      </c>
      <c r="L228" s="161" t="s">
        <v>44</v>
      </c>
      <c r="M228" s="335"/>
      <c r="N228" s="310"/>
    </row>
    <row r="229" spans="1:14" s="2" customFormat="1" ht="15" customHeight="1" x14ac:dyDescent="0.25">
      <c r="A229" s="160">
        <v>45524</v>
      </c>
      <c r="B229" s="161" t="s">
        <v>397</v>
      </c>
      <c r="C229" s="161" t="s">
        <v>113</v>
      </c>
      <c r="D229" s="162" t="s">
        <v>14</v>
      </c>
      <c r="E229" s="152">
        <v>10000</v>
      </c>
      <c r="F229" s="309">
        <v>3866</v>
      </c>
      <c r="G229" s="288">
        <f t="shared" si="3"/>
        <v>2.586652871184687</v>
      </c>
      <c r="H229" s="171" t="s">
        <v>41</v>
      </c>
      <c r="I229" s="162" t="s">
        <v>43</v>
      </c>
      <c r="J229" s="155" t="s">
        <v>402</v>
      </c>
      <c r="K229" s="919" t="s">
        <v>693</v>
      </c>
      <c r="L229" s="161" t="s">
        <v>44</v>
      </c>
      <c r="M229" s="335"/>
      <c r="N229" s="310"/>
    </row>
    <row r="230" spans="1:14" s="2" customFormat="1" ht="15" customHeight="1" x14ac:dyDescent="0.25">
      <c r="A230" s="160">
        <v>45524</v>
      </c>
      <c r="B230" s="161" t="s">
        <v>398</v>
      </c>
      <c r="C230" s="161" t="s">
        <v>113</v>
      </c>
      <c r="D230" s="162" t="s">
        <v>14</v>
      </c>
      <c r="E230" s="152">
        <v>10000</v>
      </c>
      <c r="F230" s="309">
        <v>3866</v>
      </c>
      <c r="G230" s="288">
        <f t="shared" si="3"/>
        <v>2.586652871184687</v>
      </c>
      <c r="H230" s="171" t="s">
        <v>41</v>
      </c>
      <c r="I230" s="162" t="s">
        <v>43</v>
      </c>
      <c r="J230" s="155" t="s">
        <v>402</v>
      </c>
      <c r="K230" s="919" t="s">
        <v>693</v>
      </c>
      <c r="L230" s="161" t="s">
        <v>44</v>
      </c>
      <c r="M230" s="335"/>
      <c r="N230" s="310"/>
    </row>
    <row r="231" spans="1:14" s="2" customFormat="1" ht="15" customHeight="1" x14ac:dyDescent="0.25">
      <c r="A231" s="160">
        <v>45524</v>
      </c>
      <c r="B231" s="161" t="s">
        <v>399</v>
      </c>
      <c r="C231" s="161" t="s">
        <v>113</v>
      </c>
      <c r="D231" s="162" t="s">
        <v>14</v>
      </c>
      <c r="E231" s="145">
        <v>10000</v>
      </c>
      <c r="F231" s="309">
        <v>3866</v>
      </c>
      <c r="G231" s="288">
        <f t="shared" si="3"/>
        <v>2.586652871184687</v>
      </c>
      <c r="H231" s="171" t="s">
        <v>41</v>
      </c>
      <c r="I231" s="162" t="s">
        <v>43</v>
      </c>
      <c r="J231" s="155" t="s">
        <v>402</v>
      </c>
      <c r="K231" s="919" t="s">
        <v>693</v>
      </c>
      <c r="L231" s="161" t="s">
        <v>44</v>
      </c>
      <c r="M231" s="335"/>
      <c r="N231" s="310"/>
    </row>
    <row r="232" spans="1:14" s="2" customFormat="1" ht="15" customHeight="1" x14ac:dyDescent="0.25">
      <c r="A232" s="160">
        <v>45524</v>
      </c>
      <c r="B232" s="161" t="s">
        <v>400</v>
      </c>
      <c r="C232" s="161" t="s">
        <v>113</v>
      </c>
      <c r="D232" s="162" t="s">
        <v>14</v>
      </c>
      <c r="E232" s="381">
        <v>10000</v>
      </c>
      <c r="F232" s="309">
        <v>3866</v>
      </c>
      <c r="G232" s="288">
        <f t="shared" si="3"/>
        <v>2.586652871184687</v>
      </c>
      <c r="H232" s="171" t="s">
        <v>41</v>
      </c>
      <c r="I232" s="162" t="s">
        <v>43</v>
      </c>
      <c r="J232" s="155" t="s">
        <v>402</v>
      </c>
      <c r="K232" s="919" t="s">
        <v>693</v>
      </c>
      <c r="L232" s="161" t="s">
        <v>44</v>
      </c>
      <c r="M232" s="335"/>
      <c r="N232" s="310"/>
    </row>
    <row r="233" spans="1:14" s="2" customFormat="1" ht="21" customHeight="1" x14ac:dyDescent="0.25">
      <c r="A233" s="160">
        <v>45524</v>
      </c>
      <c r="B233" s="161" t="s">
        <v>401</v>
      </c>
      <c r="C233" s="161" t="s">
        <v>113</v>
      </c>
      <c r="D233" s="162" t="s">
        <v>14</v>
      </c>
      <c r="E233" s="381">
        <v>10000</v>
      </c>
      <c r="F233" s="309">
        <v>3866</v>
      </c>
      <c r="G233" s="288">
        <f t="shared" si="3"/>
        <v>2.586652871184687</v>
      </c>
      <c r="H233" s="171" t="s">
        <v>41</v>
      </c>
      <c r="I233" s="162" t="s">
        <v>43</v>
      </c>
      <c r="J233" s="155" t="s">
        <v>402</v>
      </c>
      <c r="K233" s="919" t="s">
        <v>693</v>
      </c>
      <c r="L233" s="161" t="s">
        <v>44</v>
      </c>
      <c r="M233" s="335"/>
      <c r="N233" s="310"/>
    </row>
    <row r="234" spans="1:14" s="2" customFormat="1" ht="15" customHeight="1" x14ac:dyDescent="0.25">
      <c r="A234" s="160">
        <v>45524</v>
      </c>
      <c r="B234" s="161" t="s">
        <v>112</v>
      </c>
      <c r="C234" s="161" t="s">
        <v>113</v>
      </c>
      <c r="D234" s="162" t="s">
        <v>120</v>
      </c>
      <c r="E234" s="165">
        <v>39000</v>
      </c>
      <c r="F234" s="309">
        <v>3866</v>
      </c>
      <c r="G234" s="288">
        <f t="shared" si="3"/>
        <v>10.08794619762028</v>
      </c>
      <c r="H234" s="171" t="s">
        <v>126</v>
      </c>
      <c r="I234" s="162" t="s">
        <v>43</v>
      </c>
      <c r="J234" s="331" t="s">
        <v>432</v>
      </c>
      <c r="K234" s="919" t="s">
        <v>693</v>
      </c>
      <c r="L234" s="161" t="s">
        <v>44</v>
      </c>
      <c r="M234" s="335"/>
      <c r="N234" s="310"/>
    </row>
    <row r="235" spans="1:14" s="2" customFormat="1" ht="15" customHeight="1" x14ac:dyDescent="0.25">
      <c r="A235" s="160">
        <v>45524</v>
      </c>
      <c r="B235" s="161" t="s">
        <v>112</v>
      </c>
      <c r="C235" s="161" t="s">
        <v>113</v>
      </c>
      <c r="D235" s="162" t="s">
        <v>120</v>
      </c>
      <c r="E235" s="165">
        <v>8000</v>
      </c>
      <c r="F235" s="309">
        <v>3866</v>
      </c>
      <c r="G235" s="288">
        <f t="shared" si="3"/>
        <v>2.0693222969477496</v>
      </c>
      <c r="H235" s="171" t="s">
        <v>126</v>
      </c>
      <c r="I235" s="162" t="s">
        <v>43</v>
      </c>
      <c r="J235" s="331" t="s">
        <v>432</v>
      </c>
      <c r="K235" s="919" t="s">
        <v>693</v>
      </c>
      <c r="L235" s="161" t="s">
        <v>44</v>
      </c>
      <c r="M235" s="335"/>
      <c r="N235" s="310"/>
    </row>
    <row r="236" spans="1:14" s="2" customFormat="1" ht="15" customHeight="1" x14ac:dyDescent="0.25">
      <c r="A236" s="160">
        <v>45524</v>
      </c>
      <c r="B236" s="161" t="s">
        <v>125</v>
      </c>
      <c r="C236" s="161" t="s">
        <v>125</v>
      </c>
      <c r="D236" s="162" t="s">
        <v>120</v>
      </c>
      <c r="E236" s="165">
        <v>20000</v>
      </c>
      <c r="F236" s="309">
        <v>3866</v>
      </c>
      <c r="G236" s="288">
        <f t="shared" si="3"/>
        <v>5.173305742369374</v>
      </c>
      <c r="H236" s="171" t="s">
        <v>126</v>
      </c>
      <c r="I236" s="162" t="s">
        <v>43</v>
      </c>
      <c r="J236" s="331" t="s">
        <v>432</v>
      </c>
      <c r="K236" s="919" t="s">
        <v>693</v>
      </c>
      <c r="L236" s="161" t="s">
        <v>44</v>
      </c>
      <c r="M236" s="335"/>
      <c r="N236" s="310"/>
    </row>
    <row r="237" spans="1:14" s="2" customFormat="1" ht="15" customHeight="1" x14ac:dyDescent="0.25">
      <c r="A237" s="402">
        <v>45524</v>
      </c>
      <c r="B237" s="161" t="s">
        <v>408</v>
      </c>
      <c r="C237" s="161" t="s">
        <v>152</v>
      </c>
      <c r="D237" s="162" t="s">
        <v>14</v>
      </c>
      <c r="E237" s="145">
        <v>3000</v>
      </c>
      <c r="F237" s="309">
        <v>3866</v>
      </c>
      <c r="G237" s="288">
        <f t="shared" si="3"/>
        <v>0.7759958613554061</v>
      </c>
      <c r="H237" s="171" t="s">
        <v>41</v>
      </c>
      <c r="I237" s="162" t="s">
        <v>43</v>
      </c>
      <c r="J237" s="331" t="s">
        <v>654</v>
      </c>
      <c r="K237" s="919" t="s">
        <v>693</v>
      </c>
      <c r="L237" s="161" t="s">
        <v>44</v>
      </c>
      <c r="M237" s="335"/>
      <c r="N237" s="310"/>
    </row>
    <row r="238" spans="1:14" s="2" customFormat="1" ht="15" customHeight="1" x14ac:dyDescent="0.25">
      <c r="A238" s="402">
        <v>45524</v>
      </c>
      <c r="B238" s="710" t="s">
        <v>409</v>
      </c>
      <c r="C238" s="710" t="s">
        <v>152</v>
      </c>
      <c r="D238" s="711" t="s">
        <v>14</v>
      </c>
      <c r="E238" s="152">
        <v>25000</v>
      </c>
      <c r="F238" s="309">
        <v>3866</v>
      </c>
      <c r="G238" s="288">
        <f t="shared" si="3"/>
        <v>6.466632177961718</v>
      </c>
      <c r="H238" s="171" t="s">
        <v>41</v>
      </c>
      <c r="I238" s="162" t="s">
        <v>43</v>
      </c>
      <c r="J238" s="331" t="s">
        <v>654</v>
      </c>
      <c r="K238" s="919" t="s">
        <v>693</v>
      </c>
      <c r="L238" s="161" t="s">
        <v>44</v>
      </c>
      <c r="M238" s="335"/>
      <c r="N238" s="310"/>
    </row>
    <row r="239" spans="1:14" s="2" customFormat="1" ht="15" customHeight="1" x14ac:dyDescent="0.25">
      <c r="A239" s="725">
        <v>45524</v>
      </c>
      <c r="B239" s="452" t="s">
        <v>112</v>
      </c>
      <c r="C239" s="452" t="s">
        <v>113</v>
      </c>
      <c r="D239" s="727" t="s">
        <v>111</v>
      </c>
      <c r="E239" s="152">
        <v>9000</v>
      </c>
      <c r="F239" s="309">
        <v>3866</v>
      </c>
      <c r="G239" s="288">
        <f t="shared" si="3"/>
        <v>2.3279875840662183</v>
      </c>
      <c r="H239" s="171" t="s">
        <v>370</v>
      </c>
      <c r="I239" s="162" t="s">
        <v>43</v>
      </c>
      <c r="J239" s="331" t="s">
        <v>413</v>
      </c>
      <c r="K239" s="919" t="s">
        <v>693</v>
      </c>
      <c r="L239" s="161" t="s">
        <v>44</v>
      </c>
      <c r="M239" s="335"/>
      <c r="N239" s="310"/>
    </row>
    <row r="240" spans="1:14" s="2" customFormat="1" ht="25.15" customHeight="1" x14ac:dyDescent="0.25">
      <c r="A240" s="725">
        <v>45524</v>
      </c>
      <c r="B240" s="452" t="s">
        <v>112</v>
      </c>
      <c r="C240" s="452" t="s">
        <v>113</v>
      </c>
      <c r="D240" s="727" t="s">
        <v>111</v>
      </c>
      <c r="E240" s="380">
        <v>10000</v>
      </c>
      <c r="F240" s="309">
        <v>3866</v>
      </c>
      <c r="G240" s="288">
        <f t="shared" si="3"/>
        <v>2.586652871184687</v>
      </c>
      <c r="H240" s="171" t="s">
        <v>370</v>
      </c>
      <c r="I240" s="162" t="s">
        <v>43</v>
      </c>
      <c r="J240" s="331" t="s">
        <v>413</v>
      </c>
      <c r="K240" s="919" t="s">
        <v>693</v>
      </c>
      <c r="L240" s="161" t="s">
        <v>44</v>
      </c>
      <c r="M240" s="335"/>
      <c r="N240" s="310"/>
    </row>
    <row r="241" spans="1:14" s="2" customFormat="1" ht="25.15" customHeight="1" x14ac:dyDescent="0.25">
      <c r="A241" s="725">
        <v>45524</v>
      </c>
      <c r="B241" s="452" t="s">
        <v>112</v>
      </c>
      <c r="C241" s="452" t="s">
        <v>113</v>
      </c>
      <c r="D241" s="727" t="s">
        <v>111</v>
      </c>
      <c r="E241" s="145">
        <v>15000</v>
      </c>
      <c r="F241" s="309">
        <v>3866</v>
      </c>
      <c r="G241" s="288">
        <f t="shared" si="3"/>
        <v>3.8799793067770305</v>
      </c>
      <c r="H241" s="171" t="s">
        <v>370</v>
      </c>
      <c r="I241" s="162" t="s">
        <v>43</v>
      </c>
      <c r="J241" s="331" t="s">
        <v>413</v>
      </c>
      <c r="K241" s="919" t="s">
        <v>693</v>
      </c>
      <c r="L241" s="161" t="s">
        <v>44</v>
      </c>
      <c r="M241" s="335"/>
      <c r="N241" s="310"/>
    </row>
    <row r="242" spans="1:14" s="2" customFormat="1" ht="25.15" customHeight="1" x14ac:dyDescent="0.25">
      <c r="A242" s="725">
        <v>45524</v>
      </c>
      <c r="B242" s="452" t="s">
        <v>112</v>
      </c>
      <c r="C242" s="452" t="s">
        <v>113</v>
      </c>
      <c r="D242" s="727" t="s">
        <v>111</v>
      </c>
      <c r="E242" s="145">
        <v>15000</v>
      </c>
      <c r="F242" s="309">
        <v>3866</v>
      </c>
      <c r="G242" s="288">
        <f t="shared" si="3"/>
        <v>3.8799793067770305</v>
      </c>
      <c r="H242" s="171" t="s">
        <v>370</v>
      </c>
      <c r="I242" s="162" t="s">
        <v>43</v>
      </c>
      <c r="J242" s="331" t="s">
        <v>413</v>
      </c>
      <c r="K242" s="919" t="s">
        <v>693</v>
      </c>
      <c r="L242" s="161" t="s">
        <v>44</v>
      </c>
      <c r="M242" s="335"/>
      <c r="N242" s="310"/>
    </row>
    <row r="243" spans="1:14" s="2" customFormat="1" ht="25.15" customHeight="1" x14ac:dyDescent="0.25">
      <c r="A243" s="160">
        <v>45525</v>
      </c>
      <c r="B243" s="161" t="s">
        <v>112</v>
      </c>
      <c r="C243" s="161" t="s">
        <v>113</v>
      </c>
      <c r="D243" s="162" t="s">
        <v>120</v>
      </c>
      <c r="E243" s="165">
        <v>9000</v>
      </c>
      <c r="F243" s="309">
        <v>3866</v>
      </c>
      <c r="G243" s="288">
        <f t="shared" si="3"/>
        <v>2.3279875840662183</v>
      </c>
      <c r="H243" s="171" t="s">
        <v>153</v>
      </c>
      <c r="I243" s="162" t="s">
        <v>43</v>
      </c>
      <c r="J243" s="331" t="s">
        <v>422</v>
      </c>
      <c r="K243" s="919" t="s">
        <v>693</v>
      </c>
      <c r="L243" s="161" t="s">
        <v>44</v>
      </c>
      <c r="M243" s="335"/>
      <c r="N243" s="310"/>
    </row>
    <row r="244" spans="1:14" s="2" customFormat="1" ht="25.15" customHeight="1" x14ac:dyDescent="0.25">
      <c r="A244" s="160">
        <v>45525</v>
      </c>
      <c r="B244" s="161" t="s">
        <v>415</v>
      </c>
      <c r="C244" s="161" t="s">
        <v>113</v>
      </c>
      <c r="D244" s="162" t="s">
        <v>120</v>
      </c>
      <c r="E244" s="165">
        <v>20000</v>
      </c>
      <c r="F244" s="309">
        <v>3866</v>
      </c>
      <c r="G244" s="288">
        <f t="shared" si="3"/>
        <v>5.173305742369374</v>
      </c>
      <c r="H244" s="171" t="s">
        <v>153</v>
      </c>
      <c r="I244" s="162" t="s">
        <v>43</v>
      </c>
      <c r="J244" s="331" t="s">
        <v>284</v>
      </c>
      <c r="K244" s="919" t="s">
        <v>693</v>
      </c>
      <c r="L244" s="161" t="s">
        <v>44</v>
      </c>
      <c r="M244" s="335"/>
      <c r="N244" s="310"/>
    </row>
    <row r="245" spans="1:14" s="2" customFormat="1" ht="15" customHeight="1" x14ac:dyDescent="0.25">
      <c r="A245" s="160">
        <v>45525</v>
      </c>
      <c r="B245" s="161" t="s">
        <v>416</v>
      </c>
      <c r="C245" s="161" t="s">
        <v>152</v>
      </c>
      <c r="D245" s="162" t="s">
        <v>120</v>
      </c>
      <c r="E245" s="165">
        <v>13000</v>
      </c>
      <c r="F245" s="309">
        <v>3866</v>
      </c>
      <c r="G245" s="288">
        <f t="shared" si="3"/>
        <v>3.3626487325400931</v>
      </c>
      <c r="H245" s="171" t="s">
        <v>153</v>
      </c>
      <c r="I245" s="162" t="s">
        <v>43</v>
      </c>
      <c r="J245" s="331" t="s">
        <v>422</v>
      </c>
      <c r="K245" s="919" t="s">
        <v>693</v>
      </c>
      <c r="L245" s="161" t="s">
        <v>44</v>
      </c>
      <c r="M245" s="335"/>
      <c r="N245" s="310"/>
    </row>
    <row r="246" spans="1:14" s="2" customFormat="1" ht="15" customHeight="1" x14ac:dyDescent="0.25">
      <c r="A246" s="160">
        <v>45525</v>
      </c>
      <c r="B246" s="161" t="s">
        <v>112</v>
      </c>
      <c r="C246" s="161" t="s">
        <v>113</v>
      </c>
      <c r="D246" s="162" t="s">
        <v>120</v>
      </c>
      <c r="E246" s="165">
        <v>6000</v>
      </c>
      <c r="F246" s="309">
        <v>3866</v>
      </c>
      <c r="G246" s="288">
        <f t="shared" si="3"/>
        <v>1.5519917227108122</v>
      </c>
      <c r="H246" s="171" t="s">
        <v>153</v>
      </c>
      <c r="I246" s="162" t="s">
        <v>43</v>
      </c>
      <c r="J246" s="331" t="s">
        <v>422</v>
      </c>
      <c r="K246" s="919" t="s">
        <v>693</v>
      </c>
      <c r="L246" s="161" t="s">
        <v>44</v>
      </c>
      <c r="M246" s="335"/>
      <c r="N246" s="310"/>
    </row>
    <row r="247" spans="1:14" s="2" customFormat="1" ht="15" customHeight="1" x14ac:dyDescent="0.25">
      <c r="A247" s="160">
        <v>45525</v>
      </c>
      <c r="B247" s="161" t="s">
        <v>112</v>
      </c>
      <c r="C247" s="161" t="s">
        <v>113</v>
      </c>
      <c r="D247" s="162" t="s">
        <v>120</v>
      </c>
      <c r="E247" s="165">
        <v>6000</v>
      </c>
      <c r="F247" s="309">
        <v>3866</v>
      </c>
      <c r="G247" s="288">
        <f t="shared" si="3"/>
        <v>1.5519917227108122</v>
      </c>
      <c r="H247" s="171" t="s">
        <v>153</v>
      </c>
      <c r="I247" s="162" t="s">
        <v>43</v>
      </c>
      <c r="J247" s="331" t="s">
        <v>422</v>
      </c>
      <c r="K247" s="919" t="s">
        <v>693</v>
      </c>
      <c r="L247" s="161" t="s">
        <v>44</v>
      </c>
      <c r="M247" s="335"/>
      <c r="N247" s="310"/>
    </row>
    <row r="248" spans="1:14" s="2" customFormat="1" ht="15" customHeight="1" x14ac:dyDescent="0.25">
      <c r="A248" s="160">
        <v>45525</v>
      </c>
      <c r="B248" s="161" t="s">
        <v>112</v>
      </c>
      <c r="C248" s="161" t="s">
        <v>113</v>
      </c>
      <c r="D248" s="162" t="s">
        <v>120</v>
      </c>
      <c r="E248" s="165">
        <v>6000</v>
      </c>
      <c r="F248" s="309">
        <v>3866</v>
      </c>
      <c r="G248" s="288">
        <f t="shared" si="3"/>
        <v>1.5519917227108122</v>
      </c>
      <c r="H248" s="171" t="s">
        <v>153</v>
      </c>
      <c r="I248" s="162" t="s">
        <v>43</v>
      </c>
      <c r="J248" s="331" t="s">
        <v>422</v>
      </c>
      <c r="K248" s="919" t="s">
        <v>693</v>
      </c>
      <c r="L248" s="161" t="s">
        <v>44</v>
      </c>
      <c r="M248" s="335"/>
      <c r="N248" s="310"/>
    </row>
    <row r="249" spans="1:14" s="2" customFormat="1" ht="15" customHeight="1" x14ac:dyDescent="0.25">
      <c r="A249" s="160">
        <v>45525</v>
      </c>
      <c r="B249" s="161" t="s">
        <v>112</v>
      </c>
      <c r="C249" s="161" t="s">
        <v>113</v>
      </c>
      <c r="D249" s="162" t="s">
        <v>120</v>
      </c>
      <c r="E249" s="165">
        <v>5000</v>
      </c>
      <c r="F249" s="309">
        <v>3866</v>
      </c>
      <c r="G249" s="288">
        <f t="shared" si="3"/>
        <v>1.2933264355923435</v>
      </c>
      <c r="H249" s="171" t="s">
        <v>153</v>
      </c>
      <c r="I249" s="162" t="s">
        <v>43</v>
      </c>
      <c r="J249" s="331" t="s">
        <v>422</v>
      </c>
      <c r="K249" s="919" t="s">
        <v>693</v>
      </c>
      <c r="L249" s="161" t="s">
        <v>44</v>
      </c>
      <c r="M249" s="335"/>
      <c r="N249" s="310"/>
    </row>
    <row r="250" spans="1:14" s="2" customFormat="1" ht="15" customHeight="1" x14ac:dyDescent="0.25">
      <c r="A250" s="160">
        <v>45525</v>
      </c>
      <c r="B250" s="161" t="s">
        <v>112</v>
      </c>
      <c r="C250" s="161" t="s">
        <v>113</v>
      </c>
      <c r="D250" s="162" t="s">
        <v>120</v>
      </c>
      <c r="E250" s="165">
        <v>5000</v>
      </c>
      <c r="F250" s="309">
        <v>3866</v>
      </c>
      <c r="G250" s="288">
        <f t="shared" si="3"/>
        <v>1.2933264355923435</v>
      </c>
      <c r="H250" s="171" t="s">
        <v>153</v>
      </c>
      <c r="I250" s="162" t="s">
        <v>43</v>
      </c>
      <c r="J250" s="331" t="s">
        <v>422</v>
      </c>
      <c r="K250" s="919" t="s">
        <v>693</v>
      </c>
      <c r="L250" s="161" t="s">
        <v>44</v>
      </c>
      <c r="M250" s="335"/>
      <c r="N250" s="310"/>
    </row>
    <row r="251" spans="1:14" s="2" customFormat="1" ht="15" customHeight="1" x14ac:dyDescent="0.25">
      <c r="A251" s="160">
        <v>45525</v>
      </c>
      <c r="B251" s="161" t="s">
        <v>417</v>
      </c>
      <c r="C251" s="161" t="s">
        <v>152</v>
      </c>
      <c r="D251" s="162" t="s">
        <v>120</v>
      </c>
      <c r="E251" s="165">
        <v>1500</v>
      </c>
      <c r="F251" s="309">
        <v>3866</v>
      </c>
      <c r="G251" s="288">
        <f t="shared" si="3"/>
        <v>0.38799793067770305</v>
      </c>
      <c r="H251" s="171" t="s">
        <v>153</v>
      </c>
      <c r="I251" s="162" t="s">
        <v>43</v>
      </c>
      <c r="J251" s="331" t="s">
        <v>655</v>
      </c>
      <c r="K251" s="919" t="s">
        <v>693</v>
      </c>
      <c r="L251" s="161" t="s">
        <v>44</v>
      </c>
      <c r="M251" s="335"/>
      <c r="N251" s="310"/>
    </row>
    <row r="252" spans="1:14" s="2" customFormat="1" ht="15" customHeight="1" x14ac:dyDescent="0.25">
      <c r="A252" s="160">
        <v>45525</v>
      </c>
      <c r="B252" s="161" t="s">
        <v>418</v>
      </c>
      <c r="C252" s="161" t="s">
        <v>152</v>
      </c>
      <c r="D252" s="162" t="s">
        <v>120</v>
      </c>
      <c r="E252" s="165">
        <v>10000</v>
      </c>
      <c r="F252" s="309">
        <v>3866</v>
      </c>
      <c r="G252" s="288">
        <f t="shared" si="3"/>
        <v>2.586652871184687</v>
      </c>
      <c r="H252" s="171" t="s">
        <v>153</v>
      </c>
      <c r="I252" s="162" t="s">
        <v>43</v>
      </c>
      <c r="J252" s="331" t="s">
        <v>655</v>
      </c>
      <c r="K252" s="919" t="s">
        <v>693</v>
      </c>
      <c r="L252" s="161" t="s">
        <v>44</v>
      </c>
      <c r="M252" s="335"/>
      <c r="N252" s="310"/>
    </row>
    <row r="253" spans="1:14" s="2" customFormat="1" ht="15" customHeight="1" x14ac:dyDescent="0.25">
      <c r="A253" s="160">
        <v>45525</v>
      </c>
      <c r="B253" s="161" t="s">
        <v>419</v>
      </c>
      <c r="C253" s="161" t="s">
        <v>152</v>
      </c>
      <c r="D253" s="162" t="s">
        <v>120</v>
      </c>
      <c r="E253" s="165">
        <v>9000</v>
      </c>
      <c r="F253" s="309">
        <v>3866</v>
      </c>
      <c r="G253" s="288">
        <f t="shared" si="3"/>
        <v>2.3279875840662183</v>
      </c>
      <c r="H253" s="171" t="s">
        <v>153</v>
      </c>
      <c r="I253" s="162" t="s">
        <v>43</v>
      </c>
      <c r="J253" s="331" t="s">
        <v>655</v>
      </c>
      <c r="K253" s="919" t="s">
        <v>693</v>
      </c>
      <c r="L253" s="161" t="s">
        <v>44</v>
      </c>
      <c r="M253" s="335"/>
      <c r="N253" s="310"/>
    </row>
    <row r="254" spans="1:14" s="2" customFormat="1" ht="15" customHeight="1" x14ac:dyDescent="0.25">
      <c r="A254" s="160">
        <v>45525</v>
      </c>
      <c r="B254" s="161" t="s">
        <v>420</v>
      </c>
      <c r="C254" s="161" t="s">
        <v>152</v>
      </c>
      <c r="D254" s="162" t="s">
        <v>120</v>
      </c>
      <c r="E254" s="165">
        <v>9000</v>
      </c>
      <c r="F254" s="309">
        <v>3866</v>
      </c>
      <c r="G254" s="288">
        <f t="shared" si="3"/>
        <v>2.3279875840662183</v>
      </c>
      <c r="H254" s="171" t="s">
        <v>153</v>
      </c>
      <c r="I254" s="162" t="s">
        <v>43</v>
      </c>
      <c r="J254" s="331" t="s">
        <v>655</v>
      </c>
      <c r="K254" s="919" t="s">
        <v>693</v>
      </c>
      <c r="L254" s="161" t="s">
        <v>44</v>
      </c>
      <c r="M254" s="335"/>
      <c r="N254" s="310"/>
    </row>
    <row r="255" spans="1:14" s="2" customFormat="1" ht="15" customHeight="1" x14ac:dyDescent="0.25">
      <c r="A255" s="160">
        <v>45525</v>
      </c>
      <c r="B255" s="161" t="s">
        <v>421</v>
      </c>
      <c r="C255" s="161" t="s">
        <v>152</v>
      </c>
      <c r="D255" s="162" t="s">
        <v>120</v>
      </c>
      <c r="E255" s="165">
        <v>8500</v>
      </c>
      <c r="F255" s="309">
        <v>3866</v>
      </c>
      <c r="G255" s="288">
        <f t="shared" si="3"/>
        <v>2.1986549405069842</v>
      </c>
      <c r="H255" s="171" t="s">
        <v>153</v>
      </c>
      <c r="I255" s="162" t="s">
        <v>43</v>
      </c>
      <c r="J255" s="331" t="s">
        <v>422</v>
      </c>
      <c r="K255" s="919" t="s">
        <v>693</v>
      </c>
      <c r="L255" s="161" t="s">
        <v>44</v>
      </c>
      <c r="M255" s="335"/>
      <c r="N255" s="310"/>
    </row>
    <row r="256" spans="1:14" s="2" customFormat="1" ht="15" customHeight="1" x14ac:dyDescent="0.25">
      <c r="A256" s="160">
        <v>45525</v>
      </c>
      <c r="B256" s="331" t="s">
        <v>112</v>
      </c>
      <c r="C256" s="161" t="s">
        <v>113</v>
      </c>
      <c r="D256" s="162" t="s">
        <v>120</v>
      </c>
      <c r="E256" s="830">
        <v>3000</v>
      </c>
      <c r="F256" s="309">
        <v>3866</v>
      </c>
      <c r="G256" s="288">
        <f t="shared" si="3"/>
        <v>0.7759958613554061</v>
      </c>
      <c r="H256" s="171" t="s">
        <v>153</v>
      </c>
      <c r="I256" s="162" t="s">
        <v>43</v>
      </c>
      <c r="J256" s="331" t="s">
        <v>422</v>
      </c>
      <c r="K256" s="919" t="s">
        <v>693</v>
      </c>
      <c r="L256" s="161" t="s">
        <v>44</v>
      </c>
      <c r="M256" s="335"/>
      <c r="N256" s="310"/>
    </row>
    <row r="257" spans="1:14" s="2" customFormat="1" ht="15" customHeight="1" x14ac:dyDescent="0.25">
      <c r="A257" s="160">
        <v>45525</v>
      </c>
      <c r="B257" s="161" t="s">
        <v>112</v>
      </c>
      <c r="C257" s="161" t="s">
        <v>113</v>
      </c>
      <c r="D257" s="162" t="s">
        <v>120</v>
      </c>
      <c r="E257" s="165">
        <v>5000</v>
      </c>
      <c r="F257" s="309">
        <v>3866</v>
      </c>
      <c r="G257" s="288">
        <f t="shared" si="3"/>
        <v>1.2933264355923435</v>
      </c>
      <c r="H257" s="171" t="s">
        <v>153</v>
      </c>
      <c r="I257" s="162" t="s">
        <v>43</v>
      </c>
      <c r="J257" s="331" t="s">
        <v>422</v>
      </c>
      <c r="K257" s="919" t="s">
        <v>693</v>
      </c>
      <c r="L257" s="161" t="s">
        <v>44</v>
      </c>
      <c r="M257" s="335"/>
      <c r="N257" s="310"/>
    </row>
    <row r="258" spans="1:14" s="2" customFormat="1" ht="15" customHeight="1" x14ac:dyDescent="0.25">
      <c r="A258" s="160">
        <v>45525</v>
      </c>
      <c r="B258" s="161" t="s">
        <v>112</v>
      </c>
      <c r="C258" s="161" t="s">
        <v>113</v>
      </c>
      <c r="D258" s="162" t="s">
        <v>120</v>
      </c>
      <c r="E258" s="165">
        <v>18000</v>
      </c>
      <c r="F258" s="309">
        <v>3866</v>
      </c>
      <c r="G258" s="288">
        <f t="shared" si="3"/>
        <v>4.6559751681324366</v>
      </c>
      <c r="H258" s="171" t="s">
        <v>126</v>
      </c>
      <c r="I258" s="162" t="s">
        <v>43</v>
      </c>
      <c r="J258" s="331" t="s">
        <v>453</v>
      </c>
      <c r="K258" s="919" t="s">
        <v>693</v>
      </c>
      <c r="L258" s="161" t="s">
        <v>44</v>
      </c>
      <c r="M258" s="335"/>
      <c r="N258" s="310"/>
    </row>
    <row r="259" spans="1:14" s="2" customFormat="1" ht="15" customHeight="1" x14ac:dyDescent="0.25">
      <c r="A259" s="160">
        <v>45525</v>
      </c>
      <c r="B259" s="161" t="s">
        <v>112</v>
      </c>
      <c r="C259" s="161" t="s">
        <v>113</v>
      </c>
      <c r="D259" s="162" t="s">
        <v>120</v>
      </c>
      <c r="E259" s="165">
        <v>10000</v>
      </c>
      <c r="F259" s="309">
        <v>3866</v>
      </c>
      <c r="G259" s="288">
        <f t="shared" si="3"/>
        <v>2.586652871184687</v>
      </c>
      <c r="H259" s="171" t="s">
        <v>126</v>
      </c>
      <c r="I259" s="162" t="s">
        <v>43</v>
      </c>
      <c r="J259" s="331" t="s">
        <v>453</v>
      </c>
      <c r="K259" s="919" t="s">
        <v>693</v>
      </c>
      <c r="L259" s="161" t="s">
        <v>44</v>
      </c>
      <c r="M259" s="335"/>
      <c r="N259" s="310"/>
    </row>
    <row r="260" spans="1:14" s="2" customFormat="1" ht="15" customHeight="1" x14ac:dyDescent="0.25">
      <c r="A260" s="160">
        <v>45525</v>
      </c>
      <c r="B260" s="161" t="s">
        <v>125</v>
      </c>
      <c r="C260" s="161" t="s">
        <v>125</v>
      </c>
      <c r="D260" s="162" t="s">
        <v>120</v>
      </c>
      <c r="E260" s="165">
        <v>10000</v>
      </c>
      <c r="F260" s="309">
        <v>3866</v>
      </c>
      <c r="G260" s="288">
        <f t="shared" si="3"/>
        <v>2.586652871184687</v>
      </c>
      <c r="H260" s="171" t="s">
        <v>126</v>
      </c>
      <c r="I260" s="162" t="s">
        <v>43</v>
      </c>
      <c r="J260" s="331" t="s">
        <v>453</v>
      </c>
      <c r="K260" s="919" t="s">
        <v>693</v>
      </c>
      <c r="L260" s="161" t="s">
        <v>44</v>
      </c>
      <c r="M260" s="335"/>
      <c r="N260" s="310"/>
    </row>
    <row r="261" spans="1:14" s="2" customFormat="1" ht="15" customHeight="1" x14ac:dyDescent="0.25">
      <c r="A261" s="160">
        <v>45525</v>
      </c>
      <c r="B261" s="161" t="s">
        <v>125</v>
      </c>
      <c r="C261" s="161" t="s">
        <v>125</v>
      </c>
      <c r="D261" s="162" t="s">
        <v>120</v>
      </c>
      <c r="E261" s="165">
        <v>10000</v>
      </c>
      <c r="F261" s="309">
        <v>3866</v>
      </c>
      <c r="G261" s="288">
        <f t="shared" si="3"/>
        <v>2.586652871184687</v>
      </c>
      <c r="H261" s="171" t="s">
        <v>126</v>
      </c>
      <c r="I261" s="162" t="s">
        <v>43</v>
      </c>
      <c r="J261" s="331" t="s">
        <v>453</v>
      </c>
      <c r="K261" s="919" t="s">
        <v>693</v>
      </c>
      <c r="L261" s="161" t="s">
        <v>44</v>
      </c>
      <c r="M261" s="335"/>
      <c r="N261" s="310"/>
    </row>
    <row r="262" spans="1:14" s="2" customFormat="1" ht="15" customHeight="1" x14ac:dyDescent="0.25">
      <c r="A262" s="160">
        <v>45525</v>
      </c>
      <c r="B262" s="161" t="s">
        <v>435</v>
      </c>
      <c r="C262" s="710" t="s">
        <v>128</v>
      </c>
      <c r="D262" s="711" t="s">
        <v>79</v>
      </c>
      <c r="E262" s="145">
        <v>159500</v>
      </c>
      <c r="F262" s="309">
        <v>3866</v>
      </c>
      <c r="G262" s="288">
        <f t="shared" si="3"/>
        <v>41.257113295395754</v>
      </c>
      <c r="H262" s="171" t="s">
        <v>41</v>
      </c>
      <c r="I262" s="162" t="s">
        <v>43</v>
      </c>
      <c r="J262" s="331" t="s">
        <v>657</v>
      </c>
      <c r="K262" s="919" t="s">
        <v>693</v>
      </c>
      <c r="L262" s="161" t="s">
        <v>44</v>
      </c>
      <c r="M262" s="335"/>
      <c r="N262" s="310"/>
    </row>
    <row r="263" spans="1:14" s="2" customFormat="1" ht="15" customHeight="1" x14ac:dyDescent="0.25">
      <c r="A263" s="402">
        <v>45525</v>
      </c>
      <c r="B263" s="161" t="s">
        <v>437</v>
      </c>
      <c r="C263" s="161" t="s">
        <v>129</v>
      </c>
      <c r="D263" s="162" t="s">
        <v>14</v>
      </c>
      <c r="E263" s="165">
        <v>2002000</v>
      </c>
      <c r="F263" s="309">
        <v>3866</v>
      </c>
      <c r="G263" s="288">
        <f t="shared" si="3"/>
        <v>517.84790481117432</v>
      </c>
      <c r="H263" s="171" t="s">
        <v>161</v>
      </c>
      <c r="I263" s="162" t="s">
        <v>43</v>
      </c>
      <c r="J263" s="331" t="s">
        <v>659</v>
      </c>
      <c r="K263" s="919" t="s">
        <v>693</v>
      </c>
      <c r="L263" s="161" t="s">
        <v>44</v>
      </c>
      <c r="M263" s="335"/>
      <c r="N263" s="310"/>
    </row>
    <row r="264" spans="1:14" s="2" customFormat="1" ht="15" customHeight="1" x14ac:dyDescent="0.25">
      <c r="A264" s="402">
        <v>45525</v>
      </c>
      <c r="B264" s="161" t="s">
        <v>438</v>
      </c>
      <c r="C264" s="161" t="s">
        <v>129</v>
      </c>
      <c r="D264" s="162" t="s">
        <v>111</v>
      </c>
      <c r="E264" s="165">
        <v>549085</v>
      </c>
      <c r="F264" s="309">
        <v>3866</v>
      </c>
      <c r="G264" s="288">
        <f t="shared" si="3"/>
        <v>142.02922917744439</v>
      </c>
      <c r="H264" s="171" t="s">
        <v>161</v>
      </c>
      <c r="I264" s="162" t="s">
        <v>43</v>
      </c>
      <c r="J264" s="331" t="s">
        <v>659</v>
      </c>
      <c r="K264" s="919" t="s">
        <v>693</v>
      </c>
      <c r="L264" s="161" t="s">
        <v>44</v>
      </c>
      <c r="M264" s="335"/>
      <c r="N264" s="310"/>
    </row>
    <row r="265" spans="1:14" s="2" customFormat="1" ht="15" customHeight="1" x14ac:dyDescent="0.25">
      <c r="A265" s="402">
        <v>45525</v>
      </c>
      <c r="B265" s="161" t="s">
        <v>440</v>
      </c>
      <c r="C265" s="161" t="s">
        <v>129</v>
      </c>
      <c r="D265" s="162" t="s">
        <v>14</v>
      </c>
      <c r="E265" s="165">
        <v>1050000</v>
      </c>
      <c r="F265" s="309">
        <v>3866</v>
      </c>
      <c r="G265" s="288">
        <f t="shared" si="3"/>
        <v>271.59855147439214</v>
      </c>
      <c r="H265" s="171" t="s">
        <v>161</v>
      </c>
      <c r="I265" s="162" t="s">
        <v>43</v>
      </c>
      <c r="J265" s="331" t="s">
        <v>633</v>
      </c>
      <c r="K265" s="919" t="s">
        <v>693</v>
      </c>
      <c r="L265" s="161" t="s">
        <v>44</v>
      </c>
      <c r="M265" s="335"/>
      <c r="N265" s="310"/>
    </row>
    <row r="266" spans="1:14" s="2" customFormat="1" ht="15" customHeight="1" x14ac:dyDescent="0.25">
      <c r="A266" s="402">
        <v>45525</v>
      </c>
      <c r="B266" s="161" t="s">
        <v>441</v>
      </c>
      <c r="C266" s="161" t="s">
        <v>129</v>
      </c>
      <c r="D266" s="162" t="s">
        <v>111</v>
      </c>
      <c r="E266" s="165">
        <v>323543</v>
      </c>
      <c r="F266" s="309">
        <v>3866</v>
      </c>
      <c r="G266" s="288">
        <f t="shared" si="3"/>
        <v>83.689342990170715</v>
      </c>
      <c r="H266" s="171" t="s">
        <v>161</v>
      </c>
      <c r="I266" s="162" t="s">
        <v>43</v>
      </c>
      <c r="J266" s="331" t="s">
        <v>633</v>
      </c>
      <c r="K266" s="919" t="s">
        <v>693</v>
      </c>
      <c r="L266" s="161" t="s">
        <v>44</v>
      </c>
      <c r="M266" s="335"/>
      <c r="N266" s="310"/>
    </row>
    <row r="267" spans="1:14" s="2" customFormat="1" ht="15" customHeight="1" x14ac:dyDescent="0.25">
      <c r="A267" s="160">
        <v>45525</v>
      </c>
      <c r="B267" s="452" t="s">
        <v>112</v>
      </c>
      <c r="C267" s="452" t="s">
        <v>113</v>
      </c>
      <c r="D267" s="727" t="s">
        <v>111</v>
      </c>
      <c r="E267" s="634">
        <v>15000</v>
      </c>
      <c r="F267" s="309">
        <v>3866</v>
      </c>
      <c r="G267" s="288">
        <f t="shared" si="3"/>
        <v>3.8799793067770305</v>
      </c>
      <c r="H267" s="171" t="s">
        <v>370</v>
      </c>
      <c r="I267" s="162" t="s">
        <v>43</v>
      </c>
      <c r="J267" s="331" t="s">
        <v>442</v>
      </c>
      <c r="K267" s="919" t="s">
        <v>693</v>
      </c>
      <c r="L267" s="161" t="s">
        <v>44</v>
      </c>
      <c r="M267" s="335"/>
      <c r="N267" s="310"/>
    </row>
    <row r="268" spans="1:14" s="2" customFormat="1" ht="15" customHeight="1" x14ac:dyDescent="0.25">
      <c r="A268" s="160">
        <v>45525</v>
      </c>
      <c r="B268" s="452" t="s">
        <v>112</v>
      </c>
      <c r="C268" s="452" t="s">
        <v>113</v>
      </c>
      <c r="D268" s="727" t="s">
        <v>111</v>
      </c>
      <c r="E268" s="634">
        <v>15000</v>
      </c>
      <c r="F268" s="309">
        <v>3866</v>
      </c>
      <c r="G268" s="288">
        <f t="shared" si="3"/>
        <v>3.8799793067770305</v>
      </c>
      <c r="H268" s="171" t="s">
        <v>370</v>
      </c>
      <c r="I268" s="162" t="s">
        <v>43</v>
      </c>
      <c r="J268" s="331" t="s">
        <v>442</v>
      </c>
      <c r="K268" s="919" t="s">
        <v>693</v>
      </c>
      <c r="L268" s="161" t="s">
        <v>44</v>
      </c>
      <c r="M268" s="335"/>
      <c r="N268" s="310"/>
    </row>
    <row r="269" spans="1:14" s="2" customFormat="1" ht="15" customHeight="1" x14ac:dyDescent="0.25">
      <c r="A269" s="160">
        <v>45525</v>
      </c>
      <c r="B269" s="161" t="s">
        <v>112</v>
      </c>
      <c r="C269" s="161" t="s">
        <v>113</v>
      </c>
      <c r="D269" s="162" t="s">
        <v>14</v>
      </c>
      <c r="E269" s="145">
        <v>15000</v>
      </c>
      <c r="F269" s="309">
        <v>3866</v>
      </c>
      <c r="G269" s="288">
        <f t="shared" si="3"/>
        <v>3.8799793067770305</v>
      </c>
      <c r="H269" s="171" t="s">
        <v>41</v>
      </c>
      <c r="I269" s="162" t="s">
        <v>43</v>
      </c>
      <c r="J269" s="770" t="s">
        <v>412</v>
      </c>
      <c r="K269" s="919" t="s">
        <v>693</v>
      </c>
      <c r="L269" s="161" t="s">
        <v>44</v>
      </c>
      <c r="M269" s="335"/>
      <c r="N269" s="310"/>
    </row>
    <row r="270" spans="1:14" s="2" customFormat="1" ht="15" customHeight="1" x14ac:dyDescent="0.25">
      <c r="A270" s="160">
        <v>45525</v>
      </c>
      <c r="B270" s="161" t="s">
        <v>112</v>
      </c>
      <c r="C270" s="161" t="s">
        <v>113</v>
      </c>
      <c r="D270" s="162" t="s">
        <v>14</v>
      </c>
      <c r="E270" s="145">
        <v>35000</v>
      </c>
      <c r="F270" s="309">
        <v>3866</v>
      </c>
      <c r="G270" s="288">
        <f t="shared" si="3"/>
        <v>9.053285049146405</v>
      </c>
      <c r="H270" s="171" t="s">
        <v>41</v>
      </c>
      <c r="I270" s="162" t="s">
        <v>43</v>
      </c>
      <c r="J270" s="770" t="s">
        <v>412</v>
      </c>
      <c r="K270" s="919" t="s">
        <v>693</v>
      </c>
      <c r="L270" s="161" t="s">
        <v>44</v>
      </c>
      <c r="M270" s="335"/>
      <c r="N270" s="310"/>
    </row>
    <row r="271" spans="1:14" s="2" customFormat="1" ht="15" customHeight="1" x14ac:dyDescent="0.25">
      <c r="A271" s="160">
        <v>45525</v>
      </c>
      <c r="B271" s="161" t="s">
        <v>112</v>
      </c>
      <c r="C271" s="161" t="s">
        <v>113</v>
      </c>
      <c r="D271" s="162" t="s">
        <v>14</v>
      </c>
      <c r="E271" s="145">
        <v>20000</v>
      </c>
      <c r="F271" s="309">
        <v>3866</v>
      </c>
      <c r="G271" s="288">
        <f t="shared" si="3"/>
        <v>5.173305742369374</v>
      </c>
      <c r="H271" s="171" t="s">
        <v>41</v>
      </c>
      <c r="I271" s="162" t="s">
        <v>43</v>
      </c>
      <c r="J271" s="770" t="s">
        <v>412</v>
      </c>
      <c r="K271" s="919" t="s">
        <v>693</v>
      </c>
      <c r="L271" s="161" t="s">
        <v>44</v>
      </c>
      <c r="M271" s="335"/>
      <c r="N271" s="310"/>
    </row>
    <row r="272" spans="1:14" s="2" customFormat="1" ht="15" customHeight="1" x14ac:dyDescent="0.25">
      <c r="A272" s="160">
        <v>45526</v>
      </c>
      <c r="B272" s="161" t="s">
        <v>447</v>
      </c>
      <c r="C272" s="161" t="s">
        <v>113</v>
      </c>
      <c r="D272" s="162" t="s">
        <v>120</v>
      </c>
      <c r="E272" s="165">
        <v>20000</v>
      </c>
      <c r="F272" s="309">
        <v>3866</v>
      </c>
      <c r="G272" s="288">
        <f t="shared" si="3"/>
        <v>5.173305742369374</v>
      </c>
      <c r="H272" s="171" t="s">
        <v>153</v>
      </c>
      <c r="I272" s="162" t="s">
        <v>43</v>
      </c>
      <c r="J272" s="331" t="s">
        <v>615</v>
      </c>
      <c r="K272" s="919" t="s">
        <v>693</v>
      </c>
      <c r="L272" s="161" t="s">
        <v>44</v>
      </c>
      <c r="M272" s="335"/>
      <c r="N272" s="310"/>
    </row>
    <row r="273" spans="1:14" s="2" customFormat="1" ht="15" customHeight="1" x14ac:dyDescent="0.25">
      <c r="A273" s="160">
        <v>45526</v>
      </c>
      <c r="B273" s="161" t="s">
        <v>112</v>
      </c>
      <c r="C273" s="161" t="s">
        <v>113</v>
      </c>
      <c r="D273" s="162" t="s">
        <v>120</v>
      </c>
      <c r="E273" s="165">
        <v>5000</v>
      </c>
      <c r="F273" s="309">
        <v>3866</v>
      </c>
      <c r="G273" s="288">
        <f t="shared" si="3"/>
        <v>1.2933264355923435</v>
      </c>
      <c r="H273" s="171" t="s">
        <v>153</v>
      </c>
      <c r="I273" s="162" t="s">
        <v>43</v>
      </c>
      <c r="J273" s="331" t="s">
        <v>422</v>
      </c>
      <c r="K273" s="919" t="s">
        <v>693</v>
      </c>
      <c r="L273" s="161" t="s">
        <v>44</v>
      </c>
      <c r="M273" s="335"/>
      <c r="N273" s="310"/>
    </row>
    <row r="274" spans="1:14" s="2" customFormat="1" ht="15" customHeight="1" x14ac:dyDescent="0.25">
      <c r="A274" s="160">
        <v>45526</v>
      </c>
      <c r="B274" s="161" t="s">
        <v>448</v>
      </c>
      <c r="C274" s="161" t="s">
        <v>152</v>
      </c>
      <c r="D274" s="162" t="s">
        <v>120</v>
      </c>
      <c r="E274" s="165">
        <v>80000</v>
      </c>
      <c r="F274" s="309">
        <v>3866</v>
      </c>
      <c r="G274" s="288">
        <f t="shared" si="3"/>
        <v>20.693222969477496</v>
      </c>
      <c r="H274" s="171" t="s">
        <v>153</v>
      </c>
      <c r="I274" s="162" t="s">
        <v>43</v>
      </c>
      <c r="J274" s="331" t="s">
        <v>656</v>
      </c>
      <c r="K274" s="919" t="s">
        <v>693</v>
      </c>
      <c r="L274" s="161" t="s">
        <v>44</v>
      </c>
      <c r="M274" s="335"/>
      <c r="N274" s="310"/>
    </row>
    <row r="275" spans="1:14" s="2" customFormat="1" ht="15" customHeight="1" x14ac:dyDescent="0.25">
      <c r="A275" s="160">
        <v>45526</v>
      </c>
      <c r="B275" s="161" t="s">
        <v>112</v>
      </c>
      <c r="C275" s="161" t="s">
        <v>113</v>
      </c>
      <c r="D275" s="162" t="s">
        <v>120</v>
      </c>
      <c r="E275" s="165">
        <v>5000</v>
      </c>
      <c r="F275" s="309">
        <v>3866</v>
      </c>
      <c r="G275" s="288">
        <f t="shared" si="3"/>
        <v>1.2933264355923435</v>
      </c>
      <c r="H275" s="171" t="s">
        <v>153</v>
      </c>
      <c r="I275" s="162" t="s">
        <v>43</v>
      </c>
      <c r="J275" s="331" t="s">
        <v>422</v>
      </c>
      <c r="K275" s="919" t="s">
        <v>693</v>
      </c>
      <c r="L275" s="161" t="s">
        <v>44</v>
      </c>
      <c r="M275" s="335"/>
      <c r="N275" s="310"/>
    </row>
    <row r="276" spans="1:14" s="2" customFormat="1" ht="15" customHeight="1" x14ac:dyDescent="0.25">
      <c r="A276" s="160">
        <v>45526</v>
      </c>
      <c r="B276" s="161" t="s">
        <v>112</v>
      </c>
      <c r="C276" s="161" t="s">
        <v>113</v>
      </c>
      <c r="D276" s="162" t="s">
        <v>120</v>
      </c>
      <c r="E276" s="165">
        <v>10000</v>
      </c>
      <c r="F276" s="309">
        <v>3866</v>
      </c>
      <c r="G276" s="288">
        <f t="shared" si="3"/>
        <v>2.586652871184687</v>
      </c>
      <c r="H276" s="171" t="s">
        <v>153</v>
      </c>
      <c r="I276" s="162" t="s">
        <v>43</v>
      </c>
      <c r="J276" s="331" t="s">
        <v>422</v>
      </c>
      <c r="K276" s="919" t="s">
        <v>693</v>
      </c>
      <c r="L276" s="161" t="s">
        <v>44</v>
      </c>
      <c r="M276" s="335"/>
      <c r="N276" s="310"/>
    </row>
    <row r="277" spans="1:14" s="2" customFormat="1" ht="15" customHeight="1" x14ac:dyDescent="0.25">
      <c r="A277" s="160">
        <v>45526</v>
      </c>
      <c r="B277" s="161" t="s">
        <v>112</v>
      </c>
      <c r="C277" s="161" t="s">
        <v>113</v>
      </c>
      <c r="D277" s="162" t="s">
        <v>120</v>
      </c>
      <c r="E277" s="165">
        <v>10000</v>
      </c>
      <c r="F277" s="309">
        <v>3866</v>
      </c>
      <c r="G277" s="288">
        <f t="shared" si="3"/>
        <v>2.586652871184687</v>
      </c>
      <c r="H277" s="171" t="s">
        <v>153</v>
      </c>
      <c r="I277" s="162" t="s">
        <v>43</v>
      </c>
      <c r="J277" s="331" t="s">
        <v>422</v>
      </c>
      <c r="K277" s="919" t="s">
        <v>693</v>
      </c>
      <c r="L277" s="161" t="s">
        <v>44</v>
      </c>
      <c r="M277" s="335"/>
      <c r="N277" s="310"/>
    </row>
    <row r="278" spans="1:14" s="2" customFormat="1" ht="15" customHeight="1" x14ac:dyDescent="0.25">
      <c r="A278" s="160">
        <v>45526</v>
      </c>
      <c r="B278" s="161" t="s">
        <v>112</v>
      </c>
      <c r="C278" s="161" t="s">
        <v>113</v>
      </c>
      <c r="D278" s="162" t="s">
        <v>120</v>
      </c>
      <c r="E278" s="165">
        <v>5000</v>
      </c>
      <c r="F278" s="309">
        <v>3866</v>
      </c>
      <c r="G278" s="288">
        <f t="shared" si="3"/>
        <v>1.2933264355923435</v>
      </c>
      <c r="H278" s="171" t="s">
        <v>153</v>
      </c>
      <c r="I278" s="162" t="s">
        <v>43</v>
      </c>
      <c r="J278" s="331" t="s">
        <v>422</v>
      </c>
      <c r="K278" s="919" t="s">
        <v>693</v>
      </c>
      <c r="L278" s="161" t="s">
        <v>44</v>
      </c>
      <c r="M278" s="335"/>
      <c r="N278" s="310"/>
    </row>
    <row r="279" spans="1:14" s="2" customFormat="1" ht="15" customHeight="1" x14ac:dyDescent="0.25">
      <c r="A279" s="160">
        <v>45526</v>
      </c>
      <c r="B279" s="161" t="s">
        <v>449</v>
      </c>
      <c r="C279" s="161" t="s">
        <v>113</v>
      </c>
      <c r="D279" s="162" t="s">
        <v>120</v>
      </c>
      <c r="E279" s="165">
        <v>20000</v>
      </c>
      <c r="F279" s="309">
        <v>3866</v>
      </c>
      <c r="G279" s="288">
        <f t="shared" si="3"/>
        <v>5.173305742369374</v>
      </c>
      <c r="H279" s="171" t="s">
        <v>153</v>
      </c>
      <c r="I279" s="162" t="s">
        <v>43</v>
      </c>
      <c r="J279" s="331" t="s">
        <v>660</v>
      </c>
      <c r="K279" s="919" t="s">
        <v>693</v>
      </c>
      <c r="L279" s="161" t="s">
        <v>44</v>
      </c>
      <c r="M279" s="335"/>
      <c r="N279" s="310"/>
    </row>
    <row r="280" spans="1:14" s="2" customFormat="1" ht="15" customHeight="1" x14ac:dyDescent="0.25">
      <c r="A280" s="160">
        <v>45526</v>
      </c>
      <c r="B280" s="161" t="s">
        <v>112</v>
      </c>
      <c r="C280" s="161" t="s">
        <v>113</v>
      </c>
      <c r="D280" s="162" t="s">
        <v>120</v>
      </c>
      <c r="E280" s="165">
        <v>5000</v>
      </c>
      <c r="F280" s="309">
        <v>3866</v>
      </c>
      <c r="G280" s="288">
        <f t="shared" si="3"/>
        <v>1.2933264355923435</v>
      </c>
      <c r="H280" s="171" t="s">
        <v>153</v>
      </c>
      <c r="I280" s="162" t="s">
        <v>43</v>
      </c>
      <c r="J280" s="331" t="s">
        <v>422</v>
      </c>
      <c r="K280" s="919" t="s">
        <v>693</v>
      </c>
      <c r="L280" s="161" t="s">
        <v>44</v>
      </c>
      <c r="M280" s="335"/>
      <c r="N280" s="310"/>
    </row>
    <row r="281" spans="1:14" s="2" customFormat="1" ht="15" customHeight="1" x14ac:dyDescent="0.25">
      <c r="A281" s="160">
        <v>45526</v>
      </c>
      <c r="B281" s="161" t="s">
        <v>450</v>
      </c>
      <c r="C281" s="161" t="s">
        <v>152</v>
      </c>
      <c r="D281" s="162" t="s">
        <v>120</v>
      </c>
      <c r="E281" s="165">
        <v>18000</v>
      </c>
      <c r="F281" s="309">
        <v>3866</v>
      </c>
      <c r="G281" s="288">
        <f t="shared" si="3"/>
        <v>4.6559751681324366</v>
      </c>
      <c r="H281" s="171" t="s">
        <v>153</v>
      </c>
      <c r="I281" s="162" t="s">
        <v>43</v>
      </c>
      <c r="J281" s="331" t="s">
        <v>422</v>
      </c>
      <c r="K281" s="919" t="s">
        <v>693</v>
      </c>
      <c r="L281" s="161" t="s">
        <v>44</v>
      </c>
      <c r="M281" s="335"/>
      <c r="N281" s="310"/>
    </row>
    <row r="282" spans="1:14" s="2" customFormat="1" ht="15" customHeight="1" x14ac:dyDescent="0.25">
      <c r="A282" s="160">
        <v>45526</v>
      </c>
      <c r="B282" s="161" t="s">
        <v>112</v>
      </c>
      <c r="C282" s="161" t="s">
        <v>113</v>
      </c>
      <c r="D282" s="162" t="s">
        <v>120</v>
      </c>
      <c r="E282" s="165">
        <v>6000</v>
      </c>
      <c r="F282" s="309">
        <v>3866</v>
      </c>
      <c r="G282" s="288">
        <f t="shared" si="3"/>
        <v>1.5519917227108122</v>
      </c>
      <c r="H282" s="171" t="s">
        <v>153</v>
      </c>
      <c r="I282" s="162" t="s">
        <v>43</v>
      </c>
      <c r="J282" s="331" t="s">
        <v>422</v>
      </c>
      <c r="K282" s="919" t="s">
        <v>693</v>
      </c>
      <c r="L282" s="161" t="s">
        <v>44</v>
      </c>
      <c r="M282" s="335"/>
      <c r="N282" s="310"/>
    </row>
    <row r="283" spans="1:14" s="2" customFormat="1" ht="15" customHeight="1" x14ac:dyDescent="0.25">
      <c r="A283" s="160">
        <v>45526</v>
      </c>
      <c r="B283" s="161" t="s">
        <v>112</v>
      </c>
      <c r="C283" s="161" t="s">
        <v>113</v>
      </c>
      <c r="D283" s="162" t="s">
        <v>120</v>
      </c>
      <c r="E283" s="165">
        <v>5000</v>
      </c>
      <c r="F283" s="309">
        <v>3866</v>
      </c>
      <c r="G283" s="288">
        <f t="shared" si="3"/>
        <v>1.2933264355923435</v>
      </c>
      <c r="H283" s="171" t="s">
        <v>153</v>
      </c>
      <c r="I283" s="162" t="s">
        <v>43</v>
      </c>
      <c r="J283" s="331" t="s">
        <v>422</v>
      </c>
      <c r="K283" s="919" t="s">
        <v>693</v>
      </c>
      <c r="L283" s="161" t="s">
        <v>44</v>
      </c>
      <c r="M283" s="335"/>
      <c r="N283" s="310"/>
    </row>
    <row r="284" spans="1:14" s="2" customFormat="1" ht="15" customHeight="1" x14ac:dyDescent="0.25">
      <c r="A284" s="160">
        <v>45526</v>
      </c>
      <c r="B284" s="161" t="s">
        <v>451</v>
      </c>
      <c r="C284" s="161" t="s">
        <v>152</v>
      </c>
      <c r="D284" s="162" t="s">
        <v>120</v>
      </c>
      <c r="E284" s="165">
        <v>3000</v>
      </c>
      <c r="F284" s="309">
        <v>3866</v>
      </c>
      <c r="G284" s="288">
        <f t="shared" si="3"/>
        <v>0.7759958613554061</v>
      </c>
      <c r="H284" s="171" t="s">
        <v>153</v>
      </c>
      <c r="I284" s="162" t="s">
        <v>43</v>
      </c>
      <c r="J284" s="331" t="s">
        <v>422</v>
      </c>
      <c r="K284" s="919" t="s">
        <v>693</v>
      </c>
      <c r="L284" s="161" t="s">
        <v>44</v>
      </c>
      <c r="M284" s="335"/>
      <c r="N284" s="310"/>
    </row>
    <row r="285" spans="1:14" s="2" customFormat="1" ht="15" customHeight="1" x14ac:dyDescent="0.25">
      <c r="A285" s="160">
        <v>45526</v>
      </c>
      <c r="B285" s="161" t="s">
        <v>452</v>
      </c>
      <c r="C285" s="161" t="s">
        <v>152</v>
      </c>
      <c r="D285" s="162" t="s">
        <v>120</v>
      </c>
      <c r="E285" s="165">
        <v>12000</v>
      </c>
      <c r="F285" s="309">
        <v>3866</v>
      </c>
      <c r="G285" s="288">
        <f t="shared" si="3"/>
        <v>3.1039834454216244</v>
      </c>
      <c r="H285" s="171" t="s">
        <v>153</v>
      </c>
      <c r="I285" s="162" t="s">
        <v>43</v>
      </c>
      <c r="J285" s="331" t="s">
        <v>422</v>
      </c>
      <c r="K285" s="919" t="s">
        <v>693</v>
      </c>
      <c r="L285" s="161" t="s">
        <v>44</v>
      </c>
      <c r="M285" s="335"/>
      <c r="N285" s="310"/>
    </row>
    <row r="286" spans="1:14" s="2" customFormat="1" ht="15" customHeight="1" x14ac:dyDescent="0.25">
      <c r="A286" s="160">
        <v>45526</v>
      </c>
      <c r="B286" s="161" t="s">
        <v>112</v>
      </c>
      <c r="C286" s="161" t="s">
        <v>113</v>
      </c>
      <c r="D286" s="162" t="s">
        <v>120</v>
      </c>
      <c r="E286" s="165">
        <v>5000</v>
      </c>
      <c r="F286" s="309">
        <v>3866</v>
      </c>
      <c r="G286" s="288">
        <f t="shared" si="3"/>
        <v>1.2933264355923435</v>
      </c>
      <c r="H286" s="171" t="s">
        <v>153</v>
      </c>
      <c r="I286" s="162" t="s">
        <v>43</v>
      </c>
      <c r="J286" s="331" t="s">
        <v>422</v>
      </c>
      <c r="K286" s="919" t="s">
        <v>693</v>
      </c>
      <c r="L286" s="161" t="s">
        <v>44</v>
      </c>
      <c r="M286" s="335"/>
      <c r="N286" s="310"/>
    </row>
    <row r="287" spans="1:14" s="2" customFormat="1" ht="15" customHeight="1" x14ac:dyDescent="0.25">
      <c r="A287" s="160">
        <v>45526</v>
      </c>
      <c r="B287" s="161" t="s">
        <v>112</v>
      </c>
      <c r="C287" s="161" t="s">
        <v>113</v>
      </c>
      <c r="D287" s="162" t="s">
        <v>120</v>
      </c>
      <c r="E287" s="165">
        <v>14000</v>
      </c>
      <c r="F287" s="309">
        <v>3866</v>
      </c>
      <c r="G287" s="288">
        <f t="shared" si="3"/>
        <v>3.6213140196585618</v>
      </c>
      <c r="H287" s="171" t="s">
        <v>126</v>
      </c>
      <c r="I287" s="162" t="s">
        <v>43</v>
      </c>
      <c r="J287" s="331" t="s">
        <v>453</v>
      </c>
      <c r="K287" s="919" t="s">
        <v>693</v>
      </c>
      <c r="L287" s="161" t="s">
        <v>44</v>
      </c>
      <c r="M287" s="335"/>
      <c r="N287" s="310"/>
    </row>
    <row r="288" spans="1:14" s="2" customFormat="1" ht="15" customHeight="1" x14ac:dyDescent="0.25">
      <c r="A288" s="160">
        <v>45526</v>
      </c>
      <c r="B288" s="161" t="s">
        <v>112</v>
      </c>
      <c r="C288" s="161" t="s">
        <v>113</v>
      </c>
      <c r="D288" s="162" t="s">
        <v>120</v>
      </c>
      <c r="E288" s="165">
        <v>8000</v>
      </c>
      <c r="F288" s="309">
        <v>3866</v>
      </c>
      <c r="G288" s="288">
        <f t="shared" si="3"/>
        <v>2.0693222969477496</v>
      </c>
      <c r="H288" s="171" t="s">
        <v>126</v>
      </c>
      <c r="I288" s="162" t="s">
        <v>43</v>
      </c>
      <c r="J288" s="331" t="s">
        <v>453</v>
      </c>
      <c r="K288" s="919" t="s">
        <v>693</v>
      </c>
      <c r="L288" s="161" t="s">
        <v>44</v>
      </c>
      <c r="M288" s="335"/>
      <c r="N288" s="310"/>
    </row>
    <row r="289" spans="1:14" s="2" customFormat="1" ht="15" customHeight="1" x14ac:dyDescent="0.25">
      <c r="A289" s="160">
        <v>45526</v>
      </c>
      <c r="B289" s="161" t="s">
        <v>112</v>
      </c>
      <c r="C289" s="161" t="s">
        <v>113</v>
      </c>
      <c r="D289" s="162" t="s">
        <v>120</v>
      </c>
      <c r="E289" s="165">
        <v>9000</v>
      </c>
      <c r="F289" s="309">
        <v>3866</v>
      </c>
      <c r="G289" s="288">
        <f t="shared" si="3"/>
        <v>2.3279875840662183</v>
      </c>
      <c r="H289" s="171" t="s">
        <v>126</v>
      </c>
      <c r="I289" s="162" t="s">
        <v>43</v>
      </c>
      <c r="J289" s="331" t="s">
        <v>453</v>
      </c>
      <c r="K289" s="919" t="s">
        <v>693</v>
      </c>
      <c r="L289" s="161" t="s">
        <v>44</v>
      </c>
      <c r="M289" s="335"/>
      <c r="N289" s="310"/>
    </row>
    <row r="290" spans="1:14" s="2" customFormat="1" ht="15" customHeight="1" x14ac:dyDescent="0.25">
      <c r="A290" s="160">
        <v>45526</v>
      </c>
      <c r="B290" s="161" t="s">
        <v>125</v>
      </c>
      <c r="C290" s="161" t="s">
        <v>125</v>
      </c>
      <c r="D290" s="162" t="s">
        <v>120</v>
      </c>
      <c r="E290" s="165">
        <v>10000</v>
      </c>
      <c r="F290" s="309">
        <v>3866</v>
      </c>
      <c r="G290" s="288">
        <f t="shared" si="3"/>
        <v>2.586652871184687</v>
      </c>
      <c r="H290" s="171" t="s">
        <v>126</v>
      </c>
      <c r="I290" s="162" t="s">
        <v>43</v>
      </c>
      <c r="J290" s="331" t="s">
        <v>453</v>
      </c>
      <c r="K290" s="919" t="s">
        <v>693</v>
      </c>
      <c r="L290" s="161" t="s">
        <v>44</v>
      </c>
      <c r="M290" s="335"/>
      <c r="N290" s="310"/>
    </row>
    <row r="291" spans="1:14" s="2" customFormat="1" ht="15" customHeight="1" x14ac:dyDescent="0.25">
      <c r="A291" s="160">
        <v>45526</v>
      </c>
      <c r="B291" s="161" t="s">
        <v>125</v>
      </c>
      <c r="C291" s="161" t="s">
        <v>125</v>
      </c>
      <c r="D291" s="162" t="s">
        <v>120</v>
      </c>
      <c r="E291" s="165">
        <v>10000</v>
      </c>
      <c r="F291" s="309">
        <v>3866</v>
      </c>
      <c r="G291" s="288">
        <f t="shared" si="3"/>
        <v>2.586652871184687</v>
      </c>
      <c r="H291" s="171" t="s">
        <v>126</v>
      </c>
      <c r="I291" s="162" t="s">
        <v>43</v>
      </c>
      <c r="J291" s="331" t="s">
        <v>453</v>
      </c>
      <c r="K291" s="919" t="s">
        <v>693</v>
      </c>
      <c r="L291" s="161" t="s">
        <v>44</v>
      </c>
      <c r="M291" s="335"/>
      <c r="N291" s="310"/>
    </row>
    <row r="292" spans="1:14" s="2" customFormat="1" ht="15" customHeight="1" x14ac:dyDescent="0.25">
      <c r="A292" s="160">
        <v>45526</v>
      </c>
      <c r="B292" s="452" t="s">
        <v>112</v>
      </c>
      <c r="C292" s="452" t="s">
        <v>113</v>
      </c>
      <c r="D292" s="727" t="s">
        <v>111</v>
      </c>
      <c r="E292" s="634">
        <v>15000</v>
      </c>
      <c r="F292" s="309">
        <v>3866</v>
      </c>
      <c r="G292" s="288">
        <f t="shared" si="3"/>
        <v>3.8799793067770305</v>
      </c>
      <c r="H292" s="171" t="s">
        <v>370</v>
      </c>
      <c r="I292" s="162" t="s">
        <v>43</v>
      </c>
      <c r="J292" s="331" t="s">
        <v>457</v>
      </c>
      <c r="K292" s="919" t="s">
        <v>693</v>
      </c>
      <c r="L292" s="161" t="s">
        <v>44</v>
      </c>
      <c r="M292" s="335"/>
      <c r="N292" s="310"/>
    </row>
    <row r="293" spans="1:14" s="2" customFormat="1" ht="15" customHeight="1" x14ac:dyDescent="0.25">
      <c r="A293" s="160">
        <v>45526</v>
      </c>
      <c r="B293" s="452" t="s">
        <v>112</v>
      </c>
      <c r="C293" s="452" t="s">
        <v>113</v>
      </c>
      <c r="D293" s="727" t="s">
        <v>111</v>
      </c>
      <c r="E293" s="634">
        <v>15000</v>
      </c>
      <c r="F293" s="309">
        <v>3866</v>
      </c>
      <c r="G293" s="288">
        <f t="shared" si="3"/>
        <v>3.8799793067770305</v>
      </c>
      <c r="H293" s="171" t="s">
        <v>370</v>
      </c>
      <c r="I293" s="162" t="s">
        <v>43</v>
      </c>
      <c r="J293" s="331" t="s">
        <v>457</v>
      </c>
      <c r="K293" s="919" t="s">
        <v>693</v>
      </c>
      <c r="L293" s="161" t="s">
        <v>44</v>
      </c>
      <c r="M293" s="335"/>
      <c r="N293" s="310"/>
    </row>
    <row r="294" spans="1:14" s="2" customFormat="1" ht="15" customHeight="1" x14ac:dyDescent="0.25">
      <c r="A294" s="160">
        <v>45526</v>
      </c>
      <c r="B294" s="161" t="s">
        <v>112</v>
      </c>
      <c r="C294" s="161" t="s">
        <v>113</v>
      </c>
      <c r="D294" s="162" t="s">
        <v>14</v>
      </c>
      <c r="E294" s="145">
        <v>10000</v>
      </c>
      <c r="F294" s="309">
        <v>3866</v>
      </c>
      <c r="G294" s="288">
        <f t="shared" si="3"/>
        <v>2.586652871184687</v>
      </c>
      <c r="H294" s="171" t="s">
        <v>41</v>
      </c>
      <c r="I294" s="162" t="s">
        <v>43</v>
      </c>
      <c r="J294" s="770" t="s">
        <v>443</v>
      </c>
      <c r="K294" s="919" t="s">
        <v>693</v>
      </c>
      <c r="L294" s="161" t="s">
        <v>44</v>
      </c>
      <c r="M294" s="335"/>
      <c r="N294" s="310"/>
    </row>
    <row r="295" spans="1:14" s="2" customFormat="1" ht="15" customHeight="1" x14ac:dyDescent="0.25">
      <c r="A295" s="160">
        <v>45526</v>
      </c>
      <c r="B295" s="161" t="s">
        <v>112</v>
      </c>
      <c r="C295" s="161" t="s">
        <v>113</v>
      </c>
      <c r="D295" s="162" t="s">
        <v>14</v>
      </c>
      <c r="E295" s="145">
        <v>10000</v>
      </c>
      <c r="F295" s="309">
        <v>3866</v>
      </c>
      <c r="G295" s="288">
        <f t="shared" si="3"/>
        <v>2.586652871184687</v>
      </c>
      <c r="H295" s="171" t="s">
        <v>41</v>
      </c>
      <c r="I295" s="162" t="s">
        <v>43</v>
      </c>
      <c r="J295" s="770" t="s">
        <v>443</v>
      </c>
      <c r="K295" s="919" t="s">
        <v>693</v>
      </c>
      <c r="L295" s="161" t="s">
        <v>44</v>
      </c>
      <c r="M295" s="335"/>
      <c r="N295" s="310"/>
    </row>
    <row r="296" spans="1:14" s="2" customFormat="1" ht="15" customHeight="1" x14ac:dyDescent="0.25">
      <c r="A296" s="160">
        <v>45526</v>
      </c>
      <c r="B296" s="161" t="s">
        <v>112</v>
      </c>
      <c r="C296" s="161" t="s">
        <v>113</v>
      </c>
      <c r="D296" s="162" t="s">
        <v>14</v>
      </c>
      <c r="E296" s="145">
        <v>20000</v>
      </c>
      <c r="F296" s="309">
        <v>3866</v>
      </c>
      <c r="G296" s="288">
        <f t="shared" si="3"/>
        <v>5.173305742369374</v>
      </c>
      <c r="H296" s="171" t="s">
        <v>41</v>
      </c>
      <c r="I296" s="162" t="s">
        <v>43</v>
      </c>
      <c r="J296" s="770" t="s">
        <v>443</v>
      </c>
      <c r="K296" s="919" t="s">
        <v>693</v>
      </c>
      <c r="L296" s="161" t="s">
        <v>44</v>
      </c>
      <c r="M296" s="335"/>
      <c r="N296" s="310"/>
    </row>
    <row r="297" spans="1:14" s="2" customFormat="1" ht="15" customHeight="1" x14ac:dyDescent="0.25">
      <c r="A297" s="160">
        <v>45526</v>
      </c>
      <c r="B297" s="161" t="s">
        <v>112</v>
      </c>
      <c r="C297" s="161" t="s">
        <v>113</v>
      </c>
      <c r="D297" s="162" t="s">
        <v>14</v>
      </c>
      <c r="E297" s="145">
        <v>10000</v>
      </c>
      <c r="F297" s="309">
        <v>3866</v>
      </c>
      <c r="G297" s="288">
        <f t="shared" si="3"/>
        <v>2.586652871184687</v>
      </c>
      <c r="H297" s="694" t="s">
        <v>41</v>
      </c>
      <c r="I297" s="162" t="s">
        <v>43</v>
      </c>
      <c r="J297" s="770" t="s">
        <v>443</v>
      </c>
      <c r="K297" s="919" t="s">
        <v>693</v>
      </c>
      <c r="L297" s="161" t="s">
        <v>44</v>
      </c>
      <c r="M297" s="335"/>
      <c r="N297" s="310"/>
    </row>
    <row r="298" spans="1:14" s="2" customFormat="1" ht="15" customHeight="1" x14ac:dyDescent="0.25">
      <c r="A298" s="160">
        <v>45526</v>
      </c>
      <c r="B298" s="161" t="s">
        <v>112</v>
      </c>
      <c r="C298" s="161" t="s">
        <v>113</v>
      </c>
      <c r="D298" s="162" t="s">
        <v>14</v>
      </c>
      <c r="E298" s="145">
        <v>10000</v>
      </c>
      <c r="F298" s="309">
        <v>3866</v>
      </c>
      <c r="G298" s="288">
        <f t="shared" si="3"/>
        <v>2.586652871184687</v>
      </c>
      <c r="H298" s="171" t="s">
        <v>41</v>
      </c>
      <c r="I298" s="162" t="s">
        <v>43</v>
      </c>
      <c r="J298" s="770" t="s">
        <v>443</v>
      </c>
      <c r="K298" s="919" t="s">
        <v>693</v>
      </c>
      <c r="L298" s="161" t="s">
        <v>44</v>
      </c>
      <c r="M298" s="335"/>
      <c r="N298" s="310"/>
    </row>
    <row r="299" spans="1:14" s="2" customFormat="1" ht="15" customHeight="1" x14ac:dyDescent="0.25">
      <c r="A299" s="160">
        <v>45526</v>
      </c>
      <c r="B299" s="161" t="s">
        <v>112</v>
      </c>
      <c r="C299" s="161" t="s">
        <v>113</v>
      </c>
      <c r="D299" s="162" t="s">
        <v>14</v>
      </c>
      <c r="E299" s="145">
        <v>10000</v>
      </c>
      <c r="F299" s="309">
        <v>3866</v>
      </c>
      <c r="G299" s="288">
        <f t="shared" si="3"/>
        <v>2.586652871184687</v>
      </c>
      <c r="H299" s="171" t="s">
        <v>41</v>
      </c>
      <c r="I299" s="162" t="s">
        <v>43</v>
      </c>
      <c r="J299" s="770" t="s">
        <v>443</v>
      </c>
      <c r="K299" s="919" t="s">
        <v>693</v>
      </c>
      <c r="L299" s="161" t="s">
        <v>44</v>
      </c>
      <c r="M299" s="335"/>
      <c r="N299" s="310"/>
    </row>
    <row r="300" spans="1:14" s="2" customFormat="1" ht="15" customHeight="1" x14ac:dyDescent="0.25">
      <c r="A300" s="160">
        <v>45526</v>
      </c>
      <c r="B300" s="161" t="s">
        <v>112</v>
      </c>
      <c r="C300" s="161" t="s">
        <v>113</v>
      </c>
      <c r="D300" s="162" t="s">
        <v>14</v>
      </c>
      <c r="E300" s="145">
        <v>5000</v>
      </c>
      <c r="F300" s="309">
        <v>3866</v>
      </c>
      <c r="G300" s="288">
        <f t="shared" ref="G300:G365" si="4">E300/F300</f>
        <v>1.2933264355923435</v>
      </c>
      <c r="H300" s="171" t="s">
        <v>41</v>
      </c>
      <c r="I300" s="162" t="s">
        <v>43</v>
      </c>
      <c r="J300" s="770" t="s">
        <v>443</v>
      </c>
      <c r="K300" s="919" t="s">
        <v>693</v>
      </c>
      <c r="L300" s="161" t="s">
        <v>44</v>
      </c>
      <c r="M300" s="335"/>
      <c r="N300" s="310"/>
    </row>
    <row r="301" spans="1:14" s="2" customFormat="1" ht="15" customHeight="1" x14ac:dyDescent="0.25">
      <c r="A301" s="160">
        <v>45527</v>
      </c>
      <c r="B301" s="161" t="s">
        <v>112</v>
      </c>
      <c r="C301" s="161" t="s">
        <v>113</v>
      </c>
      <c r="D301" s="162" t="s">
        <v>120</v>
      </c>
      <c r="E301" s="165">
        <v>15000</v>
      </c>
      <c r="F301" s="309">
        <v>3866</v>
      </c>
      <c r="G301" s="288">
        <f t="shared" si="4"/>
        <v>3.8799793067770305</v>
      </c>
      <c r="H301" s="171" t="s">
        <v>126</v>
      </c>
      <c r="I301" s="162" t="s">
        <v>43</v>
      </c>
      <c r="J301" s="331" t="s">
        <v>498</v>
      </c>
      <c r="K301" s="919" t="s">
        <v>693</v>
      </c>
      <c r="L301" s="161" t="s">
        <v>44</v>
      </c>
      <c r="M301" s="335"/>
      <c r="N301" s="310"/>
    </row>
    <row r="302" spans="1:14" s="2" customFormat="1" ht="15" customHeight="1" x14ac:dyDescent="0.25">
      <c r="A302" s="160">
        <v>45527</v>
      </c>
      <c r="B302" s="161" t="s">
        <v>112</v>
      </c>
      <c r="C302" s="161" t="s">
        <v>113</v>
      </c>
      <c r="D302" s="162" t="s">
        <v>120</v>
      </c>
      <c r="E302" s="165">
        <v>9000</v>
      </c>
      <c r="F302" s="309">
        <v>3866</v>
      </c>
      <c r="G302" s="288">
        <f t="shared" si="4"/>
        <v>2.3279875840662183</v>
      </c>
      <c r="H302" s="171" t="s">
        <v>126</v>
      </c>
      <c r="I302" s="162" t="s">
        <v>43</v>
      </c>
      <c r="J302" s="331" t="s">
        <v>460</v>
      </c>
      <c r="K302" s="919" t="s">
        <v>693</v>
      </c>
      <c r="L302" s="161" t="s">
        <v>44</v>
      </c>
      <c r="M302" s="335"/>
      <c r="N302" s="310"/>
    </row>
    <row r="303" spans="1:14" s="2" customFormat="1" ht="15" customHeight="1" x14ac:dyDescent="0.25">
      <c r="A303" s="160">
        <v>45527</v>
      </c>
      <c r="B303" s="161" t="s">
        <v>112</v>
      </c>
      <c r="C303" s="161" t="s">
        <v>113</v>
      </c>
      <c r="D303" s="162" t="s">
        <v>120</v>
      </c>
      <c r="E303" s="165">
        <v>12000</v>
      </c>
      <c r="F303" s="309">
        <v>3866</v>
      </c>
      <c r="G303" s="288">
        <f t="shared" si="4"/>
        <v>3.1039834454216244</v>
      </c>
      <c r="H303" s="171" t="s">
        <v>126</v>
      </c>
      <c r="I303" s="162" t="s">
        <v>43</v>
      </c>
      <c r="J303" s="331" t="s">
        <v>460</v>
      </c>
      <c r="K303" s="919" t="s">
        <v>693</v>
      </c>
      <c r="L303" s="161" t="s">
        <v>44</v>
      </c>
      <c r="M303" s="335"/>
      <c r="N303" s="310"/>
    </row>
    <row r="304" spans="1:14" s="2" customFormat="1" ht="15" customHeight="1" x14ac:dyDescent="0.25">
      <c r="A304" s="160">
        <v>45527</v>
      </c>
      <c r="B304" s="161" t="s">
        <v>125</v>
      </c>
      <c r="C304" s="161" t="s">
        <v>125</v>
      </c>
      <c r="D304" s="162" t="s">
        <v>120</v>
      </c>
      <c r="E304" s="165">
        <v>10000</v>
      </c>
      <c r="F304" s="309">
        <v>3866</v>
      </c>
      <c r="G304" s="288">
        <f t="shared" si="4"/>
        <v>2.586652871184687</v>
      </c>
      <c r="H304" s="171" t="s">
        <v>126</v>
      </c>
      <c r="I304" s="162" t="s">
        <v>43</v>
      </c>
      <c r="J304" s="331" t="s">
        <v>460</v>
      </c>
      <c r="K304" s="919" t="s">
        <v>693</v>
      </c>
      <c r="L304" s="161" t="s">
        <v>44</v>
      </c>
      <c r="M304" s="335"/>
      <c r="N304" s="310"/>
    </row>
    <row r="305" spans="1:14" s="2" customFormat="1" ht="15" customHeight="1" x14ac:dyDescent="0.25">
      <c r="A305" s="160">
        <v>45527</v>
      </c>
      <c r="B305" s="161" t="s">
        <v>125</v>
      </c>
      <c r="C305" s="161" t="s">
        <v>125</v>
      </c>
      <c r="D305" s="162" t="s">
        <v>120</v>
      </c>
      <c r="E305" s="165">
        <v>10000</v>
      </c>
      <c r="F305" s="309">
        <v>3866</v>
      </c>
      <c r="G305" s="288">
        <f t="shared" si="4"/>
        <v>2.586652871184687</v>
      </c>
      <c r="H305" s="171" t="s">
        <v>126</v>
      </c>
      <c r="I305" s="162" t="s">
        <v>43</v>
      </c>
      <c r="J305" s="331" t="s">
        <v>460</v>
      </c>
      <c r="K305" s="919" t="s">
        <v>693</v>
      </c>
      <c r="L305" s="161" t="s">
        <v>44</v>
      </c>
      <c r="M305" s="335"/>
      <c r="N305" s="310"/>
    </row>
    <row r="306" spans="1:14" s="2" customFormat="1" ht="15" customHeight="1" x14ac:dyDescent="0.25">
      <c r="A306" s="443">
        <v>45527</v>
      </c>
      <c r="B306" s="452" t="s">
        <v>112</v>
      </c>
      <c r="C306" s="452" t="s">
        <v>113</v>
      </c>
      <c r="D306" s="727" t="s">
        <v>111</v>
      </c>
      <c r="E306" s="634">
        <v>15000</v>
      </c>
      <c r="F306" s="309">
        <v>3866</v>
      </c>
      <c r="G306" s="288">
        <f t="shared" si="4"/>
        <v>3.8799793067770305</v>
      </c>
      <c r="H306" s="171" t="s">
        <v>370</v>
      </c>
      <c r="I306" s="162" t="s">
        <v>43</v>
      </c>
      <c r="J306" s="331" t="s">
        <v>464</v>
      </c>
      <c r="K306" s="919" t="s">
        <v>693</v>
      </c>
      <c r="L306" s="161" t="s">
        <v>44</v>
      </c>
      <c r="M306" s="335"/>
      <c r="N306" s="310"/>
    </row>
    <row r="307" spans="1:14" s="2" customFormat="1" ht="15" customHeight="1" x14ac:dyDescent="0.25">
      <c r="A307" s="443">
        <v>45527</v>
      </c>
      <c r="B307" s="452" t="s">
        <v>112</v>
      </c>
      <c r="C307" s="452" t="s">
        <v>113</v>
      </c>
      <c r="D307" s="727" t="s">
        <v>111</v>
      </c>
      <c r="E307" s="634">
        <v>15000</v>
      </c>
      <c r="F307" s="309">
        <v>3866</v>
      </c>
      <c r="G307" s="288">
        <f t="shared" si="4"/>
        <v>3.8799793067770305</v>
      </c>
      <c r="H307" s="171" t="s">
        <v>370</v>
      </c>
      <c r="I307" s="162" t="s">
        <v>43</v>
      </c>
      <c r="J307" s="331" t="s">
        <v>464</v>
      </c>
      <c r="K307" s="919" t="s">
        <v>693</v>
      </c>
      <c r="L307" s="161" t="s">
        <v>44</v>
      </c>
      <c r="M307" s="335"/>
      <c r="N307" s="310"/>
    </row>
    <row r="308" spans="1:14" s="2" customFormat="1" ht="15" customHeight="1" x14ac:dyDescent="0.25">
      <c r="A308" s="773">
        <v>45527</v>
      </c>
      <c r="B308" s="710" t="s">
        <v>465</v>
      </c>
      <c r="C308" s="710" t="s">
        <v>113</v>
      </c>
      <c r="D308" s="711" t="s">
        <v>120</v>
      </c>
      <c r="E308" s="165">
        <v>20000</v>
      </c>
      <c r="F308" s="309">
        <v>3866</v>
      </c>
      <c r="G308" s="288">
        <f t="shared" si="4"/>
        <v>5.173305742369374</v>
      </c>
      <c r="H308" s="171" t="s">
        <v>153</v>
      </c>
      <c r="I308" s="162" t="s">
        <v>43</v>
      </c>
      <c r="J308" s="331" t="s">
        <v>422</v>
      </c>
      <c r="K308" s="919" t="s">
        <v>693</v>
      </c>
      <c r="L308" s="161" t="s">
        <v>44</v>
      </c>
      <c r="M308" s="335"/>
      <c r="N308" s="310"/>
    </row>
    <row r="309" spans="1:14" s="2" customFormat="1" ht="15" customHeight="1" x14ac:dyDescent="0.25">
      <c r="A309" s="773">
        <v>45527</v>
      </c>
      <c r="B309" s="710" t="s">
        <v>112</v>
      </c>
      <c r="C309" s="710" t="s">
        <v>113</v>
      </c>
      <c r="D309" s="711" t="s">
        <v>120</v>
      </c>
      <c r="E309" s="165">
        <v>7000</v>
      </c>
      <c r="F309" s="309">
        <v>3866</v>
      </c>
      <c r="G309" s="288">
        <f t="shared" si="4"/>
        <v>1.8106570098292809</v>
      </c>
      <c r="H309" s="171" t="s">
        <v>153</v>
      </c>
      <c r="I309" s="162" t="s">
        <v>43</v>
      </c>
      <c r="J309" s="331" t="s">
        <v>422</v>
      </c>
      <c r="K309" s="919" t="s">
        <v>693</v>
      </c>
      <c r="L309" s="161" t="s">
        <v>44</v>
      </c>
      <c r="M309" s="335"/>
      <c r="N309" s="310"/>
    </row>
    <row r="310" spans="1:14" s="2" customFormat="1" ht="15" customHeight="1" x14ac:dyDescent="0.25">
      <c r="A310" s="773">
        <v>45527</v>
      </c>
      <c r="B310" s="710" t="s">
        <v>112</v>
      </c>
      <c r="C310" s="710" t="s">
        <v>113</v>
      </c>
      <c r="D310" s="711" t="s">
        <v>120</v>
      </c>
      <c r="E310" s="165">
        <v>7000</v>
      </c>
      <c r="F310" s="309">
        <v>3866</v>
      </c>
      <c r="G310" s="288">
        <f t="shared" si="4"/>
        <v>1.8106570098292809</v>
      </c>
      <c r="H310" s="171" t="s">
        <v>153</v>
      </c>
      <c r="I310" s="162" t="s">
        <v>43</v>
      </c>
      <c r="J310" s="331" t="s">
        <v>422</v>
      </c>
      <c r="K310" s="919" t="s">
        <v>693</v>
      </c>
      <c r="L310" s="161" t="s">
        <v>44</v>
      </c>
      <c r="M310" s="335"/>
      <c r="N310" s="310"/>
    </row>
    <row r="311" spans="1:14" s="2" customFormat="1" ht="15" customHeight="1" x14ac:dyDescent="0.25">
      <c r="A311" s="773">
        <v>45527</v>
      </c>
      <c r="B311" s="710" t="s">
        <v>112</v>
      </c>
      <c r="C311" s="710" t="s">
        <v>113</v>
      </c>
      <c r="D311" s="711" t="s">
        <v>120</v>
      </c>
      <c r="E311" s="165">
        <v>5000</v>
      </c>
      <c r="F311" s="309">
        <v>3866</v>
      </c>
      <c r="G311" s="288">
        <f t="shared" si="4"/>
        <v>1.2933264355923435</v>
      </c>
      <c r="H311" s="171" t="s">
        <v>153</v>
      </c>
      <c r="I311" s="162" t="s">
        <v>43</v>
      </c>
      <c r="J311" s="331" t="s">
        <v>422</v>
      </c>
      <c r="K311" s="919" t="s">
        <v>693</v>
      </c>
      <c r="L311" s="161" t="s">
        <v>44</v>
      </c>
      <c r="M311" s="335"/>
      <c r="N311" s="310"/>
    </row>
    <row r="312" spans="1:14" s="2" customFormat="1" ht="15" customHeight="1" x14ac:dyDescent="0.25">
      <c r="A312" s="773">
        <v>45527</v>
      </c>
      <c r="B312" s="710" t="s">
        <v>112</v>
      </c>
      <c r="C312" s="710" t="s">
        <v>113</v>
      </c>
      <c r="D312" s="711" t="s">
        <v>120</v>
      </c>
      <c r="E312" s="165">
        <v>5000</v>
      </c>
      <c r="F312" s="309">
        <v>3866</v>
      </c>
      <c r="G312" s="288">
        <f t="shared" si="4"/>
        <v>1.2933264355923435</v>
      </c>
      <c r="H312" s="171" t="s">
        <v>153</v>
      </c>
      <c r="I312" s="162" t="s">
        <v>43</v>
      </c>
      <c r="J312" s="331" t="s">
        <v>422</v>
      </c>
      <c r="K312" s="919" t="s">
        <v>693</v>
      </c>
      <c r="L312" s="161" t="s">
        <v>44</v>
      </c>
      <c r="M312" s="335"/>
      <c r="N312" s="310"/>
    </row>
    <row r="313" spans="1:14" s="2" customFormat="1" ht="15" customHeight="1" x14ac:dyDescent="0.25">
      <c r="A313" s="773">
        <v>45527</v>
      </c>
      <c r="B313" s="710" t="s">
        <v>112</v>
      </c>
      <c r="C313" s="710" t="s">
        <v>113</v>
      </c>
      <c r="D313" s="711" t="s">
        <v>120</v>
      </c>
      <c r="E313" s="165">
        <v>6000</v>
      </c>
      <c r="F313" s="309">
        <v>3866</v>
      </c>
      <c r="G313" s="288">
        <f t="shared" si="4"/>
        <v>1.5519917227108122</v>
      </c>
      <c r="H313" s="171" t="s">
        <v>153</v>
      </c>
      <c r="I313" s="162" t="s">
        <v>43</v>
      </c>
      <c r="J313" s="331" t="s">
        <v>422</v>
      </c>
      <c r="K313" s="919" t="s">
        <v>693</v>
      </c>
      <c r="L313" s="161" t="s">
        <v>44</v>
      </c>
      <c r="M313" s="335"/>
      <c r="N313" s="310"/>
    </row>
    <row r="314" spans="1:14" s="2" customFormat="1" ht="15" customHeight="1" x14ac:dyDescent="0.25">
      <c r="A314" s="773">
        <v>45527</v>
      </c>
      <c r="B314" s="710" t="s">
        <v>112</v>
      </c>
      <c r="C314" s="710" t="s">
        <v>113</v>
      </c>
      <c r="D314" s="711" t="s">
        <v>120</v>
      </c>
      <c r="E314" s="165">
        <v>4000</v>
      </c>
      <c r="F314" s="309">
        <v>3866</v>
      </c>
      <c r="G314" s="288">
        <f t="shared" si="4"/>
        <v>1.0346611484738748</v>
      </c>
      <c r="H314" s="171" t="s">
        <v>153</v>
      </c>
      <c r="I314" s="162" t="s">
        <v>43</v>
      </c>
      <c r="J314" s="331" t="s">
        <v>422</v>
      </c>
      <c r="K314" s="919" t="s">
        <v>693</v>
      </c>
      <c r="L314" s="161" t="s">
        <v>44</v>
      </c>
      <c r="M314" s="335"/>
      <c r="N314" s="310"/>
    </row>
    <row r="315" spans="1:14" s="2" customFormat="1" ht="15" customHeight="1" x14ac:dyDescent="0.25">
      <c r="A315" s="773">
        <v>45527</v>
      </c>
      <c r="B315" s="710" t="s">
        <v>478</v>
      </c>
      <c r="C315" s="710" t="s">
        <v>113</v>
      </c>
      <c r="D315" s="711" t="s">
        <v>120</v>
      </c>
      <c r="E315" s="165">
        <v>40000</v>
      </c>
      <c r="F315" s="309">
        <v>3866</v>
      </c>
      <c r="G315" s="288">
        <f t="shared" si="4"/>
        <v>10.346611484738748</v>
      </c>
      <c r="H315" s="171" t="s">
        <v>153</v>
      </c>
      <c r="I315" s="162" t="s">
        <v>43</v>
      </c>
      <c r="J315" s="331" t="s">
        <v>662</v>
      </c>
      <c r="K315" s="919" t="s">
        <v>693</v>
      </c>
      <c r="L315" s="161" t="s">
        <v>44</v>
      </c>
      <c r="M315" s="335"/>
      <c r="N315" s="310"/>
    </row>
    <row r="316" spans="1:14" s="2" customFormat="1" ht="15" customHeight="1" x14ac:dyDescent="0.25">
      <c r="A316" s="773">
        <v>45527</v>
      </c>
      <c r="B316" s="710" t="s">
        <v>479</v>
      </c>
      <c r="C316" s="710" t="s">
        <v>113</v>
      </c>
      <c r="D316" s="711" t="s">
        <v>120</v>
      </c>
      <c r="E316" s="165">
        <v>40000</v>
      </c>
      <c r="F316" s="309">
        <v>3866</v>
      </c>
      <c r="G316" s="288">
        <f t="shared" si="4"/>
        <v>10.346611484738748</v>
      </c>
      <c r="H316" s="171" t="s">
        <v>153</v>
      </c>
      <c r="I316" s="162" t="s">
        <v>43</v>
      </c>
      <c r="J316" s="331" t="s">
        <v>663</v>
      </c>
      <c r="K316" s="919" t="s">
        <v>693</v>
      </c>
      <c r="L316" s="161" t="s">
        <v>44</v>
      </c>
      <c r="M316" s="335"/>
      <c r="N316" s="310"/>
    </row>
    <row r="317" spans="1:14" s="2" customFormat="1" ht="15" customHeight="1" x14ac:dyDescent="0.25">
      <c r="A317" s="773">
        <v>45527</v>
      </c>
      <c r="B317" s="710" t="s">
        <v>112</v>
      </c>
      <c r="C317" s="710" t="s">
        <v>113</v>
      </c>
      <c r="D317" s="711" t="s">
        <v>120</v>
      </c>
      <c r="E317" s="165">
        <v>10000</v>
      </c>
      <c r="F317" s="309">
        <v>3866</v>
      </c>
      <c r="G317" s="288">
        <f t="shared" si="4"/>
        <v>2.586652871184687</v>
      </c>
      <c r="H317" s="171" t="s">
        <v>153</v>
      </c>
      <c r="I317" s="162" t="s">
        <v>43</v>
      </c>
      <c r="J317" s="331" t="s">
        <v>422</v>
      </c>
      <c r="K317" s="919" t="s">
        <v>693</v>
      </c>
      <c r="L317" s="161" t="s">
        <v>44</v>
      </c>
      <c r="M317" s="335"/>
      <c r="N317" s="310"/>
    </row>
    <row r="318" spans="1:14" s="2" customFormat="1" ht="15" customHeight="1" x14ac:dyDescent="0.25">
      <c r="A318" s="773">
        <v>45527</v>
      </c>
      <c r="B318" s="710" t="s">
        <v>125</v>
      </c>
      <c r="C318" s="710" t="s">
        <v>125</v>
      </c>
      <c r="D318" s="711" t="s">
        <v>120</v>
      </c>
      <c r="E318" s="165">
        <v>3000</v>
      </c>
      <c r="F318" s="309">
        <v>3866</v>
      </c>
      <c r="G318" s="288">
        <f t="shared" si="4"/>
        <v>0.7759958613554061</v>
      </c>
      <c r="H318" s="171" t="s">
        <v>153</v>
      </c>
      <c r="I318" s="162" t="s">
        <v>43</v>
      </c>
      <c r="J318" s="331" t="s">
        <v>422</v>
      </c>
      <c r="K318" s="919" t="s">
        <v>693</v>
      </c>
      <c r="L318" s="161" t="s">
        <v>44</v>
      </c>
      <c r="M318" s="335"/>
      <c r="N318" s="310"/>
    </row>
    <row r="319" spans="1:14" s="2" customFormat="1" ht="15" customHeight="1" x14ac:dyDescent="0.25">
      <c r="A319" s="773">
        <v>45527</v>
      </c>
      <c r="B319" s="710" t="s">
        <v>416</v>
      </c>
      <c r="C319" s="710" t="s">
        <v>152</v>
      </c>
      <c r="D319" s="711" t="s">
        <v>120</v>
      </c>
      <c r="E319" s="165">
        <v>15500</v>
      </c>
      <c r="F319" s="309">
        <v>3866</v>
      </c>
      <c r="G319" s="288">
        <f t="shared" si="4"/>
        <v>4.0093119503362651</v>
      </c>
      <c r="H319" s="171" t="s">
        <v>153</v>
      </c>
      <c r="I319" s="162" t="s">
        <v>43</v>
      </c>
      <c r="J319" s="331" t="s">
        <v>422</v>
      </c>
      <c r="K319" s="919" t="s">
        <v>693</v>
      </c>
      <c r="L319" s="161" t="s">
        <v>44</v>
      </c>
      <c r="M319" s="335"/>
      <c r="N319" s="310"/>
    </row>
    <row r="320" spans="1:14" s="2" customFormat="1" ht="15" customHeight="1" x14ac:dyDescent="0.25">
      <c r="A320" s="773">
        <v>45527</v>
      </c>
      <c r="B320" s="710" t="s">
        <v>450</v>
      </c>
      <c r="C320" s="710" t="s">
        <v>152</v>
      </c>
      <c r="D320" s="711" t="s">
        <v>120</v>
      </c>
      <c r="E320" s="165">
        <v>16500</v>
      </c>
      <c r="F320" s="309">
        <v>3866</v>
      </c>
      <c r="G320" s="288">
        <f t="shared" si="4"/>
        <v>4.2679772374547333</v>
      </c>
      <c r="H320" s="171" t="s">
        <v>153</v>
      </c>
      <c r="I320" s="162" t="s">
        <v>43</v>
      </c>
      <c r="J320" s="331" t="s">
        <v>422</v>
      </c>
      <c r="K320" s="919" t="s">
        <v>693</v>
      </c>
      <c r="L320" s="161" t="s">
        <v>44</v>
      </c>
      <c r="M320" s="335"/>
      <c r="N320" s="310"/>
    </row>
    <row r="321" spans="1:14" s="2" customFormat="1" ht="15" customHeight="1" x14ac:dyDescent="0.25">
      <c r="A321" s="443">
        <v>45528</v>
      </c>
      <c r="B321" s="452" t="s">
        <v>112</v>
      </c>
      <c r="C321" s="452" t="s">
        <v>113</v>
      </c>
      <c r="D321" s="727" t="s">
        <v>111</v>
      </c>
      <c r="E321" s="433">
        <v>15000</v>
      </c>
      <c r="F321" s="309">
        <v>3866</v>
      </c>
      <c r="G321" s="288">
        <f t="shared" si="4"/>
        <v>3.8799793067770305</v>
      </c>
      <c r="H321" s="171" t="s">
        <v>370</v>
      </c>
      <c r="I321" s="162" t="s">
        <v>43</v>
      </c>
      <c r="J321" s="331" t="s">
        <v>505</v>
      </c>
      <c r="K321" s="919" t="s">
        <v>693</v>
      </c>
      <c r="L321" s="161" t="s">
        <v>44</v>
      </c>
      <c r="M321" s="335"/>
      <c r="N321" s="310"/>
    </row>
    <row r="322" spans="1:14" s="2" customFormat="1" ht="15" customHeight="1" x14ac:dyDescent="0.25">
      <c r="A322" s="443">
        <v>45528</v>
      </c>
      <c r="B322" s="452" t="s">
        <v>112</v>
      </c>
      <c r="C322" s="452" t="s">
        <v>113</v>
      </c>
      <c r="D322" s="727" t="s">
        <v>111</v>
      </c>
      <c r="E322" s="433">
        <v>15000</v>
      </c>
      <c r="F322" s="309">
        <v>3866</v>
      </c>
      <c r="G322" s="288">
        <f t="shared" si="4"/>
        <v>3.8799793067770305</v>
      </c>
      <c r="H322" s="171" t="s">
        <v>370</v>
      </c>
      <c r="I322" s="162" t="s">
        <v>43</v>
      </c>
      <c r="J322" s="331" t="s">
        <v>505</v>
      </c>
      <c r="K322" s="919" t="s">
        <v>693</v>
      </c>
      <c r="L322" s="161" t="s">
        <v>44</v>
      </c>
      <c r="M322" s="335"/>
      <c r="N322" s="310"/>
    </row>
    <row r="323" spans="1:14" s="2" customFormat="1" ht="15" customHeight="1" x14ac:dyDescent="0.25">
      <c r="A323" s="160">
        <v>45530</v>
      </c>
      <c r="B323" s="149" t="s">
        <v>210</v>
      </c>
      <c r="C323" s="149" t="s">
        <v>114</v>
      </c>
      <c r="D323" s="167" t="s">
        <v>14</v>
      </c>
      <c r="E323" s="152">
        <v>40000</v>
      </c>
      <c r="F323" s="309">
        <v>3866</v>
      </c>
      <c r="G323" s="288">
        <f t="shared" si="4"/>
        <v>10.346611484738748</v>
      </c>
      <c r="H323" s="171" t="s">
        <v>41</v>
      </c>
      <c r="I323" s="162" t="s">
        <v>43</v>
      </c>
      <c r="J323" s="331" t="s">
        <v>664</v>
      </c>
      <c r="K323" s="919" t="s">
        <v>693</v>
      </c>
      <c r="L323" s="161" t="s">
        <v>44</v>
      </c>
      <c r="M323" s="335"/>
      <c r="N323" s="310"/>
    </row>
    <row r="324" spans="1:14" s="2" customFormat="1" ht="15" customHeight="1" x14ac:dyDescent="0.25">
      <c r="A324" s="160">
        <v>45530</v>
      </c>
      <c r="B324" s="149" t="s">
        <v>211</v>
      </c>
      <c r="C324" s="149" t="s">
        <v>114</v>
      </c>
      <c r="D324" s="167" t="s">
        <v>111</v>
      </c>
      <c r="E324" s="152">
        <v>20000</v>
      </c>
      <c r="F324" s="309">
        <v>3866</v>
      </c>
      <c r="G324" s="288">
        <f t="shared" si="4"/>
        <v>5.173305742369374</v>
      </c>
      <c r="H324" s="171" t="s">
        <v>127</v>
      </c>
      <c r="I324" s="162" t="s">
        <v>43</v>
      </c>
      <c r="J324" s="331" t="s">
        <v>664</v>
      </c>
      <c r="K324" s="919" t="s">
        <v>693</v>
      </c>
      <c r="L324" s="161" t="s">
        <v>44</v>
      </c>
      <c r="M324" s="335"/>
      <c r="N324" s="310"/>
    </row>
    <row r="325" spans="1:14" s="2" customFormat="1" ht="15" customHeight="1" x14ac:dyDescent="0.25">
      <c r="A325" s="160">
        <v>45530</v>
      </c>
      <c r="B325" s="149" t="s">
        <v>392</v>
      </c>
      <c r="C325" s="149" t="s">
        <v>114</v>
      </c>
      <c r="D325" s="167" t="s">
        <v>111</v>
      </c>
      <c r="E325" s="152">
        <v>20000</v>
      </c>
      <c r="F325" s="309">
        <v>3866</v>
      </c>
      <c r="G325" s="288">
        <f t="shared" si="4"/>
        <v>5.173305742369374</v>
      </c>
      <c r="H325" s="171" t="s">
        <v>370</v>
      </c>
      <c r="I325" s="162" t="s">
        <v>43</v>
      </c>
      <c r="J325" s="331" t="s">
        <v>664</v>
      </c>
      <c r="K325" s="919" t="s">
        <v>693</v>
      </c>
      <c r="L325" s="161" t="s">
        <v>44</v>
      </c>
      <c r="M325" s="335"/>
      <c r="N325" s="310"/>
    </row>
    <row r="326" spans="1:14" s="2" customFormat="1" ht="15" customHeight="1" x14ac:dyDescent="0.25">
      <c r="A326" s="160">
        <v>45530</v>
      </c>
      <c r="B326" s="149" t="s">
        <v>481</v>
      </c>
      <c r="C326" s="149" t="s">
        <v>114</v>
      </c>
      <c r="D326" s="167" t="s">
        <v>14</v>
      </c>
      <c r="E326" s="152">
        <v>50000</v>
      </c>
      <c r="F326" s="309">
        <v>3866</v>
      </c>
      <c r="G326" s="288">
        <f t="shared" si="4"/>
        <v>12.933264355923436</v>
      </c>
      <c r="H326" s="171" t="s">
        <v>154</v>
      </c>
      <c r="I326" s="162" t="s">
        <v>43</v>
      </c>
      <c r="J326" s="331" t="s">
        <v>664</v>
      </c>
      <c r="K326" s="919" t="s">
        <v>693</v>
      </c>
      <c r="L326" s="161" t="s">
        <v>44</v>
      </c>
      <c r="M326" s="335"/>
      <c r="N326" s="310"/>
    </row>
    <row r="327" spans="1:14" s="2" customFormat="1" ht="15" customHeight="1" x14ac:dyDescent="0.25">
      <c r="A327" s="160">
        <v>45530</v>
      </c>
      <c r="B327" s="149" t="s">
        <v>213</v>
      </c>
      <c r="C327" s="149" t="s">
        <v>114</v>
      </c>
      <c r="D327" s="167" t="s">
        <v>120</v>
      </c>
      <c r="E327" s="152">
        <v>25000</v>
      </c>
      <c r="F327" s="309">
        <v>3866</v>
      </c>
      <c r="G327" s="288">
        <f t="shared" si="4"/>
        <v>6.466632177961718</v>
      </c>
      <c r="H327" s="171" t="s">
        <v>126</v>
      </c>
      <c r="I327" s="162" t="s">
        <v>43</v>
      </c>
      <c r="J327" s="331" t="s">
        <v>664</v>
      </c>
      <c r="K327" s="919" t="s">
        <v>693</v>
      </c>
      <c r="L327" s="161" t="s">
        <v>44</v>
      </c>
      <c r="M327" s="335"/>
      <c r="N327" s="310"/>
    </row>
    <row r="328" spans="1:14" s="2" customFormat="1" ht="15" customHeight="1" x14ac:dyDescent="0.25">
      <c r="A328" s="160">
        <v>45530</v>
      </c>
      <c r="B328" s="149" t="s">
        <v>212</v>
      </c>
      <c r="C328" s="149" t="s">
        <v>114</v>
      </c>
      <c r="D328" s="167" t="s">
        <v>120</v>
      </c>
      <c r="E328" s="152">
        <v>25000</v>
      </c>
      <c r="F328" s="309">
        <v>3866</v>
      </c>
      <c r="G328" s="288">
        <f t="shared" si="4"/>
        <v>6.466632177961718</v>
      </c>
      <c r="H328" s="171" t="s">
        <v>153</v>
      </c>
      <c r="I328" s="162" t="s">
        <v>43</v>
      </c>
      <c r="J328" s="331" t="s">
        <v>664</v>
      </c>
      <c r="K328" s="919" t="s">
        <v>693</v>
      </c>
      <c r="L328" s="161" t="s">
        <v>44</v>
      </c>
      <c r="M328" s="335"/>
      <c r="N328" s="310"/>
    </row>
    <row r="329" spans="1:14" s="2" customFormat="1" ht="15" customHeight="1" x14ac:dyDescent="0.25">
      <c r="A329" s="402">
        <v>45530</v>
      </c>
      <c r="B329" s="161" t="s">
        <v>496</v>
      </c>
      <c r="C329" s="161" t="s">
        <v>119</v>
      </c>
      <c r="D329" s="162" t="s">
        <v>79</v>
      </c>
      <c r="E329" s="157">
        <v>30000</v>
      </c>
      <c r="F329" s="309">
        <v>3866</v>
      </c>
      <c r="G329" s="288">
        <f t="shared" si="4"/>
        <v>7.759958613554061</v>
      </c>
      <c r="H329" s="171" t="s">
        <v>161</v>
      </c>
      <c r="I329" s="162" t="s">
        <v>43</v>
      </c>
      <c r="J329" s="331" t="s">
        <v>666</v>
      </c>
      <c r="K329" s="919" t="s">
        <v>693</v>
      </c>
      <c r="L329" s="161" t="s">
        <v>44</v>
      </c>
      <c r="M329" s="335"/>
      <c r="N329" s="310"/>
    </row>
    <row r="330" spans="1:14" s="2" customFormat="1" ht="15" customHeight="1" x14ac:dyDescent="0.25">
      <c r="A330" s="402">
        <v>45530</v>
      </c>
      <c r="B330" s="161" t="s">
        <v>497</v>
      </c>
      <c r="C330" s="161" t="s">
        <v>119</v>
      </c>
      <c r="D330" s="162" t="s">
        <v>79</v>
      </c>
      <c r="E330" s="157">
        <v>2000</v>
      </c>
      <c r="F330" s="309">
        <v>3866</v>
      </c>
      <c r="G330" s="288">
        <f t="shared" si="4"/>
        <v>0.5173305742369374</v>
      </c>
      <c r="H330" s="171" t="s">
        <v>123</v>
      </c>
      <c r="I330" s="162" t="s">
        <v>43</v>
      </c>
      <c r="J330" s="331" t="s">
        <v>665</v>
      </c>
      <c r="K330" s="919" t="s">
        <v>693</v>
      </c>
      <c r="L330" s="161" t="s">
        <v>44</v>
      </c>
      <c r="M330" s="335"/>
      <c r="N330" s="310"/>
    </row>
    <row r="331" spans="1:14" s="2" customFormat="1" ht="15" customHeight="1" x14ac:dyDescent="0.25">
      <c r="A331" s="160">
        <v>45530</v>
      </c>
      <c r="B331" s="161" t="s">
        <v>112</v>
      </c>
      <c r="C331" s="161" t="s">
        <v>113</v>
      </c>
      <c r="D331" s="162" t="s">
        <v>120</v>
      </c>
      <c r="E331" s="165">
        <v>15000</v>
      </c>
      <c r="F331" s="309">
        <v>3866</v>
      </c>
      <c r="G331" s="288">
        <f t="shared" si="4"/>
        <v>3.8799793067770305</v>
      </c>
      <c r="H331" s="171" t="s">
        <v>126</v>
      </c>
      <c r="I331" s="162" t="s">
        <v>43</v>
      </c>
      <c r="J331" s="331" t="s">
        <v>511</v>
      </c>
      <c r="K331" s="919" t="s">
        <v>693</v>
      </c>
      <c r="L331" s="161" t="s">
        <v>44</v>
      </c>
      <c r="M331" s="335"/>
      <c r="N331" s="310"/>
    </row>
    <row r="332" spans="1:14" s="2" customFormat="1" ht="15" customHeight="1" x14ac:dyDescent="0.25">
      <c r="A332" s="160">
        <v>45530</v>
      </c>
      <c r="B332" s="161" t="s">
        <v>112</v>
      </c>
      <c r="C332" s="161" t="s">
        <v>113</v>
      </c>
      <c r="D332" s="162" t="s">
        <v>120</v>
      </c>
      <c r="E332" s="165">
        <v>15000</v>
      </c>
      <c r="F332" s="309">
        <v>3866</v>
      </c>
      <c r="G332" s="288">
        <f t="shared" si="4"/>
        <v>3.8799793067770305</v>
      </c>
      <c r="H332" s="171" t="s">
        <v>126</v>
      </c>
      <c r="I332" s="162" t="s">
        <v>43</v>
      </c>
      <c r="J332" s="331" t="s">
        <v>511</v>
      </c>
      <c r="K332" s="919" t="s">
        <v>693</v>
      </c>
      <c r="L332" s="161" t="s">
        <v>44</v>
      </c>
      <c r="M332" s="335"/>
      <c r="N332" s="310"/>
    </row>
    <row r="333" spans="1:14" s="2" customFormat="1" ht="15" customHeight="1" x14ac:dyDescent="0.25">
      <c r="A333" s="160">
        <v>45530</v>
      </c>
      <c r="B333" s="161" t="s">
        <v>125</v>
      </c>
      <c r="C333" s="161" t="s">
        <v>125</v>
      </c>
      <c r="D333" s="162" t="s">
        <v>120</v>
      </c>
      <c r="E333" s="165">
        <v>10000</v>
      </c>
      <c r="F333" s="309">
        <v>3866</v>
      </c>
      <c r="G333" s="288">
        <f t="shared" si="4"/>
        <v>2.586652871184687</v>
      </c>
      <c r="H333" s="171" t="s">
        <v>126</v>
      </c>
      <c r="I333" s="162" t="s">
        <v>43</v>
      </c>
      <c r="J333" s="331" t="s">
        <v>511</v>
      </c>
      <c r="K333" s="919" t="s">
        <v>693</v>
      </c>
      <c r="L333" s="161" t="s">
        <v>44</v>
      </c>
      <c r="M333" s="335"/>
      <c r="N333" s="310"/>
    </row>
    <row r="334" spans="1:14" s="2" customFormat="1" ht="15" customHeight="1" x14ac:dyDescent="0.25">
      <c r="A334" s="160">
        <v>45530</v>
      </c>
      <c r="B334" s="161" t="s">
        <v>125</v>
      </c>
      <c r="C334" s="161" t="s">
        <v>125</v>
      </c>
      <c r="D334" s="162" t="s">
        <v>120</v>
      </c>
      <c r="E334" s="165">
        <v>10000</v>
      </c>
      <c r="F334" s="309">
        <v>3866</v>
      </c>
      <c r="G334" s="288">
        <f t="shared" si="4"/>
        <v>2.586652871184687</v>
      </c>
      <c r="H334" s="171" t="s">
        <v>126</v>
      </c>
      <c r="I334" s="162" t="s">
        <v>43</v>
      </c>
      <c r="J334" s="331" t="s">
        <v>511</v>
      </c>
      <c r="K334" s="919" t="s">
        <v>693</v>
      </c>
      <c r="L334" s="161" t="s">
        <v>44</v>
      </c>
      <c r="M334" s="335"/>
      <c r="N334" s="310"/>
    </row>
    <row r="335" spans="1:14" s="2" customFormat="1" ht="15" customHeight="1" x14ac:dyDescent="0.25">
      <c r="A335" s="160">
        <v>45530</v>
      </c>
      <c r="B335" s="161" t="s">
        <v>112</v>
      </c>
      <c r="C335" s="161" t="s">
        <v>113</v>
      </c>
      <c r="D335" s="162" t="s">
        <v>14</v>
      </c>
      <c r="E335" s="145">
        <v>19000</v>
      </c>
      <c r="F335" s="309">
        <v>3866</v>
      </c>
      <c r="G335" s="288">
        <f t="shared" si="4"/>
        <v>4.9146404552509058</v>
      </c>
      <c r="H335" s="171" t="s">
        <v>41</v>
      </c>
      <c r="I335" s="162" t="s">
        <v>43</v>
      </c>
      <c r="J335" s="770" t="s">
        <v>480</v>
      </c>
      <c r="K335" s="919" t="s">
        <v>693</v>
      </c>
      <c r="L335" s="161" t="s">
        <v>44</v>
      </c>
      <c r="M335" s="335"/>
      <c r="N335" s="310"/>
    </row>
    <row r="336" spans="1:14" s="2" customFormat="1" ht="15" customHeight="1" x14ac:dyDescent="0.25">
      <c r="A336" s="160">
        <v>45530</v>
      </c>
      <c r="B336" s="161" t="s">
        <v>112</v>
      </c>
      <c r="C336" s="161" t="s">
        <v>113</v>
      </c>
      <c r="D336" s="162" t="s">
        <v>14</v>
      </c>
      <c r="E336" s="145">
        <v>20000</v>
      </c>
      <c r="F336" s="309">
        <v>3866</v>
      </c>
      <c r="G336" s="288">
        <f t="shared" si="4"/>
        <v>5.173305742369374</v>
      </c>
      <c r="H336" s="171" t="s">
        <v>41</v>
      </c>
      <c r="I336" s="162" t="s">
        <v>43</v>
      </c>
      <c r="J336" s="770" t="s">
        <v>480</v>
      </c>
      <c r="K336" s="919" t="s">
        <v>693</v>
      </c>
      <c r="L336" s="161" t="s">
        <v>44</v>
      </c>
      <c r="M336" s="335"/>
      <c r="N336" s="310"/>
    </row>
    <row r="337" spans="1:14" s="2" customFormat="1" ht="15" customHeight="1" x14ac:dyDescent="0.25">
      <c r="A337" s="160">
        <v>45530</v>
      </c>
      <c r="B337" s="161" t="s">
        <v>112</v>
      </c>
      <c r="C337" s="161" t="s">
        <v>113</v>
      </c>
      <c r="D337" s="162" t="s">
        <v>14</v>
      </c>
      <c r="E337" s="145">
        <v>7000</v>
      </c>
      <c r="F337" s="309">
        <v>3866</v>
      </c>
      <c r="G337" s="288">
        <f t="shared" si="4"/>
        <v>1.8106570098292809</v>
      </c>
      <c r="H337" s="171" t="s">
        <v>41</v>
      </c>
      <c r="I337" s="162" t="s">
        <v>43</v>
      </c>
      <c r="J337" s="770" t="s">
        <v>480</v>
      </c>
      <c r="K337" s="919" t="s">
        <v>693</v>
      </c>
      <c r="L337" s="161" t="s">
        <v>44</v>
      </c>
      <c r="M337" s="335"/>
      <c r="N337" s="310"/>
    </row>
    <row r="338" spans="1:14" s="2" customFormat="1" ht="15" customHeight="1" x14ac:dyDescent="0.25">
      <c r="A338" s="160">
        <v>45530</v>
      </c>
      <c r="B338" s="161" t="s">
        <v>112</v>
      </c>
      <c r="C338" s="161" t="s">
        <v>113</v>
      </c>
      <c r="D338" s="162" t="s">
        <v>14</v>
      </c>
      <c r="E338" s="145">
        <v>7000</v>
      </c>
      <c r="F338" s="309">
        <v>3866</v>
      </c>
      <c r="G338" s="288">
        <f t="shared" si="4"/>
        <v>1.8106570098292809</v>
      </c>
      <c r="H338" s="171" t="s">
        <v>41</v>
      </c>
      <c r="I338" s="162" t="s">
        <v>43</v>
      </c>
      <c r="J338" s="770" t="s">
        <v>480</v>
      </c>
      <c r="K338" s="919" t="s">
        <v>693</v>
      </c>
      <c r="L338" s="161" t="s">
        <v>44</v>
      </c>
      <c r="M338" s="335"/>
      <c r="N338" s="310"/>
    </row>
    <row r="339" spans="1:14" s="2" customFormat="1" ht="15" customHeight="1" x14ac:dyDescent="0.25">
      <c r="A339" s="443">
        <v>45530</v>
      </c>
      <c r="B339" s="452" t="s">
        <v>112</v>
      </c>
      <c r="C339" s="452" t="s">
        <v>113</v>
      </c>
      <c r="D339" s="727" t="s">
        <v>111</v>
      </c>
      <c r="E339" s="433">
        <v>15000</v>
      </c>
      <c r="F339" s="309">
        <v>3866</v>
      </c>
      <c r="G339" s="288">
        <f t="shared" si="4"/>
        <v>3.8799793067770305</v>
      </c>
      <c r="H339" s="171" t="s">
        <v>370</v>
      </c>
      <c r="I339" s="162" t="s">
        <v>43</v>
      </c>
      <c r="J339" s="770" t="s">
        <v>505</v>
      </c>
      <c r="K339" s="919" t="s">
        <v>693</v>
      </c>
      <c r="L339" s="161" t="s">
        <v>44</v>
      </c>
      <c r="M339" s="335"/>
      <c r="N339" s="310"/>
    </row>
    <row r="340" spans="1:14" s="2" customFormat="1" ht="15" customHeight="1" x14ac:dyDescent="0.25">
      <c r="A340" s="443">
        <v>45530</v>
      </c>
      <c r="B340" s="452" t="s">
        <v>112</v>
      </c>
      <c r="C340" s="452" t="s">
        <v>113</v>
      </c>
      <c r="D340" s="727" t="s">
        <v>111</v>
      </c>
      <c r="E340" s="433">
        <v>15000</v>
      </c>
      <c r="F340" s="309">
        <v>3866</v>
      </c>
      <c r="G340" s="288">
        <f t="shared" si="4"/>
        <v>3.8799793067770305</v>
      </c>
      <c r="H340" s="171" t="s">
        <v>370</v>
      </c>
      <c r="I340" s="162" t="s">
        <v>43</v>
      </c>
      <c r="J340" s="770" t="s">
        <v>505</v>
      </c>
      <c r="K340" s="919" t="s">
        <v>693</v>
      </c>
      <c r="L340" s="161" t="s">
        <v>44</v>
      </c>
      <c r="M340" s="335"/>
      <c r="N340" s="310"/>
    </row>
    <row r="341" spans="1:14" s="2" customFormat="1" ht="24" customHeight="1" x14ac:dyDescent="0.25">
      <c r="A341" s="773">
        <v>45530</v>
      </c>
      <c r="B341" s="710" t="s">
        <v>507</v>
      </c>
      <c r="C341" s="710" t="s">
        <v>169</v>
      </c>
      <c r="D341" s="711" t="s">
        <v>14</v>
      </c>
      <c r="E341" s="152">
        <v>550000</v>
      </c>
      <c r="F341" s="309">
        <v>3866</v>
      </c>
      <c r="G341" s="288">
        <f t="shared" si="4"/>
        <v>142.26590791515778</v>
      </c>
      <c r="H341" s="171" t="s">
        <v>41</v>
      </c>
      <c r="I341" s="711" t="s">
        <v>43</v>
      </c>
      <c r="J341" s="331" t="s">
        <v>667</v>
      </c>
      <c r="K341" s="919" t="s">
        <v>693</v>
      </c>
      <c r="L341" s="710" t="s">
        <v>44</v>
      </c>
      <c r="M341" s="335"/>
      <c r="N341" s="310"/>
    </row>
    <row r="342" spans="1:14" s="2" customFormat="1" ht="15" customHeight="1" x14ac:dyDescent="0.25">
      <c r="A342" s="160">
        <v>45530</v>
      </c>
      <c r="B342" s="161" t="s">
        <v>508</v>
      </c>
      <c r="C342" s="161" t="s">
        <v>118</v>
      </c>
      <c r="D342" s="162" t="s">
        <v>79</v>
      </c>
      <c r="E342" s="145">
        <v>20000</v>
      </c>
      <c r="F342" s="309">
        <v>3866</v>
      </c>
      <c r="G342" s="288">
        <f t="shared" si="4"/>
        <v>5.173305742369374</v>
      </c>
      <c r="H342" s="171" t="s">
        <v>41</v>
      </c>
      <c r="I342" s="162" t="s">
        <v>43</v>
      </c>
      <c r="J342" s="331" t="s">
        <v>667</v>
      </c>
      <c r="K342" s="919" t="s">
        <v>693</v>
      </c>
      <c r="L342" s="161" t="s">
        <v>44</v>
      </c>
      <c r="M342" s="335"/>
      <c r="N342" s="310"/>
    </row>
    <row r="343" spans="1:14" s="2" customFormat="1" ht="15" customHeight="1" x14ac:dyDescent="0.25">
      <c r="A343" s="160">
        <v>45531</v>
      </c>
      <c r="B343" s="161" t="s">
        <v>112</v>
      </c>
      <c r="C343" s="161" t="s">
        <v>113</v>
      </c>
      <c r="D343" s="162" t="s">
        <v>120</v>
      </c>
      <c r="E343" s="165">
        <v>8000</v>
      </c>
      <c r="F343" s="309">
        <v>3866</v>
      </c>
      <c r="G343" s="288">
        <f t="shared" si="4"/>
        <v>2.0693222969477496</v>
      </c>
      <c r="H343" s="171" t="s">
        <v>126</v>
      </c>
      <c r="I343" s="162" t="s">
        <v>43</v>
      </c>
      <c r="J343" s="331" t="s">
        <v>531</v>
      </c>
      <c r="K343" s="919" t="s">
        <v>693</v>
      </c>
      <c r="L343" s="161" t="s">
        <v>44</v>
      </c>
      <c r="M343" s="335"/>
      <c r="N343" s="310"/>
    </row>
    <row r="344" spans="1:14" s="2" customFormat="1" ht="15" customHeight="1" x14ac:dyDescent="0.25">
      <c r="A344" s="160">
        <v>45531</v>
      </c>
      <c r="B344" s="161" t="s">
        <v>112</v>
      </c>
      <c r="C344" s="161" t="s">
        <v>113</v>
      </c>
      <c r="D344" s="162" t="s">
        <v>120</v>
      </c>
      <c r="E344" s="165">
        <v>12000</v>
      </c>
      <c r="F344" s="309">
        <v>3866</v>
      </c>
      <c r="G344" s="288">
        <f t="shared" si="4"/>
        <v>3.1039834454216244</v>
      </c>
      <c r="H344" s="171" t="s">
        <v>126</v>
      </c>
      <c r="I344" s="162" t="s">
        <v>43</v>
      </c>
      <c r="J344" s="331" t="s">
        <v>531</v>
      </c>
      <c r="K344" s="919" t="s">
        <v>693</v>
      </c>
      <c r="L344" s="161" t="s">
        <v>44</v>
      </c>
      <c r="M344" s="335"/>
      <c r="N344" s="310"/>
    </row>
    <row r="345" spans="1:14" s="2" customFormat="1" ht="15" customHeight="1" x14ac:dyDescent="0.25">
      <c r="A345" s="160">
        <v>45531</v>
      </c>
      <c r="B345" s="161" t="s">
        <v>112</v>
      </c>
      <c r="C345" s="161" t="s">
        <v>113</v>
      </c>
      <c r="D345" s="162" t="s">
        <v>120</v>
      </c>
      <c r="E345" s="165">
        <v>10000</v>
      </c>
      <c r="F345" s="309">
        <v>3866</v>
      </c>
      <c r="G345" s="288">
        <f t="shared" si="4"/>
        <v>2.586652871184687</v>
      </c>
      <c r="H345" s="171" t="s">
        <v>126</v>
      </c>
      <c r="I345" s="162" t="s">
        <v>43</v>
      </c>
      <c r="J345" s="331" t="s">
        <v>531</v>
      </c>
      <c r="K345" s="919" t="s">
        <v>693</v>
      </c>
      <c r="L345" s="161" t="s">
        <v>44</v>
      </c>
      <c r="M345" s="335"/>
      <c r="N345" s="310"/>
    </row>
    <row r="346" spans="1:14" s="2" customFormat="1" ht="15" customHeight="1" x14ac:dyDescent="0.25">
      <c r="A346" s="160">
        <v>45531</v>
      </c>
      <c r="B346" s="161" t="s">
        <v>125</v>
      </c>
      <c r="C346" s="161" t="s">
        <v>125</v>
      </c>
      <c r="D346" s="162" t="s">
        <v>120</v>
      </c>
      <c r="E346" s="165">
        <v>10000</v>
      </c>
      <c r="F346" s="309">
        <v>3866</v>
      </c>
      <c r="G346" s="288">
        <f t="shared" si="4"/>
        <v>2.586652871184687</v>
      </c>
      <c r="H346" s="171" t="s">
        <v>126</v>
      </c>
      <c r="I346" s="162" t="s">
        <v>43</v>
      </c>
      <c r="J346" s="331" t="s">
        <v>531</v>
      </c>
      <c r="K346" s="919" t="s">
        <v>693</v>
      </c>
      <c r="L346" s="161" t="s">
        <v>44</v>
      </c>
      <c r="M346" s="335"/>
      <c r="N346" s="310"/>
    </row>
    <row r="347" spans="1:14" s="2" customFormat="1" ht="15" customHeight="1" x14ac:dyDescent="0.25">
      <c r="A347" s="160">
        <v>45531</v>
      </c>
      <c r="B347" s="161" t="s">
        <v>125</v>
      </c>
      <c r="C347" s="161" t="s">
        <v>125</v>
      </c>
      <c r="D347" s="162" t="s">
        <v>120</v>
      </c>
      <c r="E347" s="165">
        <v>10000</v>
      </c>
      <c r="F347" s="309">
        <v>3866</v>
      </c>
      <c r="G347" s="288">
        <f t="shared" si="4"/>
        <v>2.586652871184687</v>
      </c>
      <c r="H347" s="171" t="s">
        <v>126</v>
      </c>
      <c r="I347" s="162" t="s">
        <v>43</v>
      </c>
      <c r="J347" s="331" t="s">
        <v>531</v>
      </c>
      <c r="K347" s="919" t="s">
        <v>693</v>
      </c>
      <c r="L347" s="161" t="s">
        <v>44</v>
      </c>
      <c r="M347" s="335"/>
      <c r="N347" s="310"/>
    </row>
    <row r="348" spans="1:14" s="2" customFormat="1" ht="15" customHeight="1" x14ac:dyDescent="0.25">
      <c r="A348" s="160">
        <v>45531</v>
      </c>
      <c r="B348" s="161" t="s">
        <v>515</v>
      </c>
      <c r="C348" s="161" t="s">
        <v>118</v>
      </c>
      <c r="D348" s="162" t="s">
        <v>79</v>
      </c>
      <c r="E348" s="145">
        <v>340000</v>
      </c>
      <c r="F348" s="309">
        <v>3866</v>
      </c>
      <c r="G348" s="288">
        <f t="shared" si="4"/>
        <v>87.946197620279364</v>
      </c>
      <c r="H348" s="171" t="s">
        <v>41</v>
      </c>
      <c r="I348" s="162" t="s">
        <v>43</v>
      </c>
      <c r="J348" s="331" t="s">
        <v>669</v>
      </c>
      <c r="K348" s="919" t="s">
        <v>693</v>
      </c>
      <c r="L348" s="161" t="s">
        <v>44</v>
      </c>
      <c r="M348" s="335"/>
      <c r="N348" s="310"/>
    </row>
    <row r="349" spans="1:14" s="2" customFormat="1" ht="15" customHeight="1" x14ac:dyDescent="0.25">
      <c r="A349" s="443">
        <v>45531</v>
      </c>
      <c r="B349" s="452" t="s">
        <v>112</v>
      </c>
      <c r="C349" s="452" t="s">
        <v>113</v>
      </c>
      <c r="D349" s="727" t="s">
        <v>111</v>
      </c>
      <c r="E349" s="433">
        <v>15000</v>
      </c>
      <c r="F349" s="309">
        <v>3866</v>
      </c>
      <c r="G349" s="288">
        <f t="shared" si="4"/>
        <v>3.8799793067770305</v>
      </c>
      <c r="H349" s="171" t="s">
        <v>370</v>
      </c>
      <c r="I349" s="162" t="s">
        <v>43</v>
      </c>
      <c r="J349" s="331" t="s">
        <v>516</v>
      </c>
      <c r="K349" s="919" t="s">
        <v>693</v>
      </c>
      <c r="L349" s="161" t="s">
        <v>44</v>
      </c>
      <c r="M349" s="335"/>
      <c r="N349" s="310"/>
    </row>
    <row r="350" spans="1:14" s="2" customFormat="1" ht="15" customHeight="1" x14ac:dyDescent="0.25">
      <c r="A350" s="443">
        <v>45531</v>
      </c>
      <c r="B350" s="452" t="s">
        <v>112</v>
      </c>
      <c r="C350" s="452" t="s">
        <v>113</v>
      </c>
      <c r="D350" s="727" t="s">
        <v>111</v>
      </c>
      <c r="E350" s="433">
        <v>10000</v>
      </c>
      <c r="F350" s="309">
        <v>3866</v>
      </c>
      <c r="G350" s="288">
        <f t="shared" si="4"/>
        <v>2.586652871184687</v>
      </c>
      <c r="H350" s="171" t="s">
        <v>370</v>
      </c>
      <c r="I350" s="162" t="s">
        <v>43</v>
      </c>
      <c r="J350" s="331" t="s">
        <v>516</v>
      </c>
      <c r="K350" s="919" t="s">
        <v>693</v>
      </c>
      <c r="L350" s="161" t="s">
        <v>44</v>
      </c>
      <c r="M350" s="335"/>
      <c r="N350" s="310"/>
    </row>
    <row r="351" spans="1:14" s="2" customFormat="1" ht="15" customHeight="1" x14ac:dyDescent="0.25">
      <c r="A351" s="443">
        <v>45531</v>
      </c>
      <c r="B351" s="452" t="s">
        <v>112</v>
      </c>
      <c r="C351" s="452" t="s">
        <v>113</v>
      </c>
      <c r="D351" s="727" t="s">
        <v>111</v>
      </c>
      <c r="E351" s="433">
        <v>10000</v>
      </c>
      <c r="F351" s="309">
        <v>3866</v>
      </c>
      <c r="G351" s="288">
        <f t="shared" si="4"/>
        <v>2.586652871184687</v>
      </c>
      <c r="H351" s="171" t="s">
        <v>370</v>
      </c>
      <c r="I351" s="162" t="s">
        <v>43</v>
      </c>
      <c r="J351" s="331" t="s">
        <v>516</v>
      </c>
      <c r="K351" s="919" t="s">
        <v>693</v>
      </c>
      <c r="L351" s="161" t="s">
        <v>44</v>
      </c>
      <c r="M351" s="335"/>
      <c r="N351" s="310"/>
    </row>
    <row r="352" spans="1:14" s="2" customFormat="1" ht="15" customHeight="1" x14ac:dyDescent="0.25">
      <c r="A352" s="443">
        <v>45531</v>
      </c>
      <c r="B352" s="452" t="s">
        <v>112</v>
      </c>
      <c r="C352" s="452" t="s">
        <v>113</v>
      </c>
      <c r="D352" s="727" t="s">
        <v>111</v>
      </c>
      <c r="E352" s="433">
        <v>15000</v>
      </c>
      <c r="F352" s="309">
        <v>3866</v>
      </c>
      <c r="G352" s="288">
        <f t="shared" si="4"/>
        <v>3.8799793067770305</v>
      </c>
      <c r="H352" s="171" t="s">
        <v>370</v>
      </c>
      <c r="I352" s="162" t="s">
        <v>43</v>
      </c>
      <c r="J352" s="331" t="s">
        <v>516</v>
      </c>
      <c r="K352" s="919" t="s">
        <v>693</v>
      </c>
      <c r="L352" s="161" t="s">
        <v>44</v>
      </c>
      <c r="M352" s="335"/>
      <c r="N352" s="310"/>
    </row>
    <row r="353" spans="1:16" s="2" customFormat="1" ht="15" customHeight="1" x14ac:dyDescent="0.25">
      <c r="A353" s="443">
        <v>45531</v>
      </c>
      <c r="B353" s="147" t="s">
        <v>112</v>
      </c>
      <c r="C353" s="147" t="s">
        <v>113</v>
      </c>
      <c r="D353" s="147" t="s">
        <v>111</v>
      </c>
      <c r="E353" s="433">
        <v>10000</v>
      </c>
      <c r="F353" s="309">
        <v>3866</v>
      </c>
      <c r="G353" s="288">
        <f t="shared" si="4"/>
        <v>2.586652871184687</v>
      </c>
      <c r="H353" s="171" t="s">
        <v>127</v>
      </c>
      <c r="I353" s="162" t="s">
        <v>43</v>
      </c>
      <c r="J353" s="331" t="s">
        <v>518</v>
      </c>
      <c r="K353" s="919" t="s">
        <v>693</v>
      </c>
      <c r="L353" s="161" t="s">
        <v>44</v>
      </c>
      <c r="M353" s="335"/>
      <c r="N353" s="310"/>
    </row>
    <row r="354" spans="1:16" s="2" customFormat="1" ht="15" customHeight="1" x14ac:dyDescent="0.25">
      <c r="A354" s="443">
        <v>45531</v>
      </c>
      <c r="B354" s="147" t="s">
        <v>112</v>
      </c>
      <c r="C354" s="147" t="s">
        <v>113</v>
      </c>
      <c r="D354" s="147" t="s">
        <v>111</v>
      </c>
      <c r="E354" s="433">
        <v>10000</v>
      </c>
      <c r="F354" s="309">
        <v>3866</v>
      </c>
      <c r="G354" s="288">
        <f t="shared" si="4"/>
        <v>2.586652871184687</v>
      </c>
      <c r="H354" s="171" t="s">
        <v>127</v>
      </c>
      <c r="I354" s="162" t="s">
        <v>43</v>
      </c>
      <c r="J354" s="331" t="s">
        <v>518</v>
      </c>
      <c r="K354" s="919" t="s">
        <v>693</v>
      </c>
      <c r="L354" s="161" t="s">
        <v>44</v>
      </c>
      <c r="M354" s="335"/>
      <c r="N354" s="310"/>
    </row>
    <row r="355" spans="1:16" s="2" customFormat="1" ht="15" customHeight="1" x14ac:dyDescent="0.25">
      <c r="A355" s="739">
        <v>45531</v>
      </c>
      <c r="B355" s="452" t="s">
        <v>523</v>
      </c>
      <c r="C355" s="452" t="s">
        <v>118</v>
      </c>
      <c r="D355" s="727" t="s">
        <v>79</v>
      </c>
      <c r="E355" s="381">
        <v>72000</v>
      </c>
      <c r="F355" s="309">
        <v>3866</v>
      </c>
      <c r="G355" s="288">
        <f t="shared" si="4"/>
        <v>18.623900672529746</v>
      </c>
      <c r="H355" s="171" t="s">
        <v>41</v>
      </c>
      <c r="I355" s="162" t="s">
        <v>43</v>
      </c>
      <c r="J355" s="331" t="s">
        <v>671</v>
      </c>
      <c r="K355" s="919" t="s">
        <v>693</v>
      </c>
      <c r="L355" s="161" t="s">
        <v>44</v>
      </c>
      <c r="M355" s="335"/>
      <c r="N355" s="310"/>
    </row>
    <row r="356" spans="1:16" s="2" customFormat="1" ht="15" customHeight="1" x14ac:dyDescent="0.25">
      <c r="A356" s="739">
        <v>45531</v>
      </c>
      <c r="B356" s="161" t="s">
        <v>524</v>
      </c>
      <c r="C356" s="161" t="s">
        <v>118</v>
      </c>
      <c r="D356" s="162" t="s">
        <v>79</v>
      </c>
      <c r="E356" s="381">
        <v>4300</v>
      </c>
      <c r="F356" s="309">
        <v>3866</v>
      </c>
      <c r="G356" s="288">
        <f t="shared" si="4"/>
        <v>1.1122607346094153</v>
      </c>
      <c r="H356" s="171" t="s">
        <v>41</v>
      </c>
      <c r="I356" s="162" t="s">
        <v>43</v>
      </c>
      <c r="J356" s="331" t="s">
        <v>671</v>
      </c>
      <c r="K356" s="919" t="s">
        <v>693</v>
      </c>
      <c r="L356" s="161" t="s">
        <v>44</v>
      </c>
      <c r="M356" s="335"/>
      <c r="N356" s="310"/>
    </row>
    <row r="357" spans="1:16" s="2" customFormat="1" ht="15" customHeight="1" x14ac:dyDescent="0.25">
      <c r="A357" s="739">
        <v>45531</v>
      </c>
      <c r="B357" s="161" t="s">
        <v>525</v>
      </c>
      <c r="C357" s="161" t="s">
        <v>118</v>
      </c>
      <c r="D357" s="162" t="s">
        <v>79</v>
      </c>
      <c r="E357" s="381">
        <v>14500</v>
      </c>
      <c r="F357" s="309">
        <v>3866</v>
      </c>
      <c r="G357" s="288">
        <f t="shared" si="4"/>
        <v>3.7506466632177964</v>
      </c>
      <c r="H357" s="171" t="s">
        <v>41</v>
      </c>
      <c r="I357" s="162" t="s">
        <v>43</v>
      </c>
      <c r="J357" s="331" t="s">
        <v>671</v>
      </c>
      <c r="K357" s="919" t="s">
        <v>693</v>
      </c>
      <c r="L357" s="161" t="s">
        <v>44</v>
      </c>
      <c r="M357" s="335"/>
      <c r="N357" s="310"/>
    </row>
    <row r="358" spans="1:16" s="2" customFormat="1" ht="15" customHeight="1" x14ac:dyDescent="0.25">
      <c r="A358" s="739">
        <v>45531</v>
      </c>
      <c r="B358" s="161" t="s">
        <v>525</v>
      </c>
      <c r="C358" s="161" t="s">
        <v>118</v>
      </c>
      <c r="D358" s="162" t="s">
        <v>79</v>
      </c>
      <c r="E358" s="381">
        <v>14500</v>
      </c>
      <c r="F358" s="309">
        <v>3866</v>
      </c>
      <c r="G358" s="288">
        <f t="shared" si="4"/>
        <v>3.7506466632177964</v>
      </c>
      <c r="H358" s="171" t="s">
        <v>41</v>
      </c>
      <c r="I358" s="162" t="s">
        <v>43</v>
      </c>
      <c r="J358" s="331" t="s">
        <v>671</v>
      </c>
      <c r="K358" s="919" t="s">
        <v>693</v>
      </c>
      <c r="L358" s="161" t="s">
        <v>44</v>
      </c>
      <c r="M358" s="335"/>
      <c r="N358" s="310"/>
    </row>
    <row r="359" spans="1:16" s="2" customFormat="1" ht="15" customHeight="1" x14ac:dyDescent="0.25">
      <c r="A359" s="739">
        <v>45531</v>
      </c>
      <c r="B359" s="452" t="s">
        <v>526</v>
      </c>
      <c r="C359" s="452" t="s">
        <v>118</v>
      </c>
      <c r="D359" s="727" t="s">
        <v>79</v>
      </c>
      <c r="E359" s="381">
        <v>7900</v>
      </c>
      <c r="F359" s="309">
        <v>3866</v>
      </c>
      <c r="G359" s="288">
        <f t="shared" si="4"/>
        <v>2.0434557682359027</v>
      </c>
      <c r="H359" s="171" t="s">
        <v>41</v>
      </c>
      <c r="I359" s="162" t="s">
        <v>43</v>
      </c>
      <c r="J359" s="331" t="s">
        <v>671</v>
      </c>
      <c r="K359" s="919" t="s">
        <v>693</v>
      </c>
      <c r="L359" s="161" t="s">
        <v>44</v>
      </c>
      <c r="M359" s="335"/>
      <c r="N359" s="310"/>
    </row>
    <row r="360" spans="1:16" s="2" customFormat="1" ht="15" customHeight="1" x14ac:dyDescent="0.25">
      <c r="A360" s="739">
        <v>45531</v>
      </c>
      <c r="B360" s="452" t="s">
        <v>526</v>
      </c>
      <c r="C360" s="452" t="s">
        <v>118</v>
      </c>
      <c r="D360" s="727" t="s">
        <v>79</v>
      </c>
      <c r="E360" s="381">
        <v>7900</v>
      </c>
      <c r="F360" s="309">
        <v>3866</v>
      </c>
      <c r="G360" s="288">
        <f t="shared" si="4"/>
        <v>2.0434557682359027</v>
      </c>
      <c r="H360" s="171" t="s">
        <v>41</v>
      </c>
      <c r="I360" s="162" t="s">
        <v>43</v>
      </c>
      <c r="J360" s="331" t="s">
        <v>671</v>
      </c>
      <c r="K360" s="919" t="s">
        <v>693</v>
      </c>
      <c r="L360" s="161" t="s">
        <v>44</v>
      </c>
      <c r="M360" s="335"/>
      <c r="N360" s="310"/>
    </row>
    <row r="361" spans="1:16" s="2" customFormat="1" ht="15" customHeight="1" x14ac:dyDescent="0.25">
      <c r="A361" s="739">
        <v>45531</v>
      </c>
      <c r="B361" s="161" t="s">
        <v>527</v>
      </c>
      <c r="C361" s="161" t="s">
        <v>118</v>
      </c>
      <c r="D361" s="162" t="s">
        <v>79</v>
      </c>
      <c r="E361" s="381">
        <v>6600</v>
      </c>
      <c r="F361" s="309">
        <v>3866</v>
      </c>
      <c r="G361" s="288">
        <f t="shared" si="4"/>
        <v>1.7071908949818935</v>
      </c>
      <c r="H361" s="171" t="s">
        <v>41</v>
      </c>
      <c r="I361" s="162" t="s">
        <v>43</v>
      </c>
      <c r="J361" s="331" t="s">
        <v>671</v>
      </c>
      <c r="K361" s="919" t="s">
        <v>693</v>
      </c>
      <c r="L361" s="161" t="s">
        <v>44</v>
      </c>
      <c r="M361" s="335"/>
      <c r="N361" s="310"/>
    </row>
    <row r="362" spans="1:16" s="2" customFormat="1" ht="15" customHeight="1" x14ac:dyDescent="0.25">
      <c r="A362" s="739">
        <v>45531</v>
      </c>
      <c r="B362" s="161" t="s">
        <v>528</v>
      </c>
      <c r="C362" s="161" t="s">
        <v>118</v>
      </c>
      <c r="D362" s="162" t="s">
        <v>79</v>
      </c>
      <c r="E362" s="145">
        <v>15000</v>
      </c>
      <c r="F362" s="309">
        <v>3866</v>
      </c>
      <c r="G362" s="288">
        <f t="shared" si="4"/>
        <v>3.8799793067770305</v>
      </c>
      <c r="H362" s="171" t="s">
        <v>41</v>
      </c>
      <c r="I362" s="162" t="s">
        <v>43</v>
      </c>
      <c r="J362" s="770" t="s">
        <v>520</v>
      </c>
      <c r="K362" s="919" t="s">
        <v>693</v>
      </c>
      <c r="L362" s="161" t="s">
        <v>44</v>
      </c>
      <c r="M362" s="335"/>
      <c r="N362" s="310"/>
    </row>
    <row r="363" spans="1:16" s="2" customFormat="1" ht="15" customHeight="1" x14ac:dyDescent="0.25">
      <c r="A363" s="725">
        <v>45531</v>
      </c>
      <c r="B363" s="161" t="s">
        <v>529</v>
      </c>
      <c r="C363" s="161" t="s">
        <v>128</v>
      </c>
      <c r="D363" s="162" t="s">
        <v>79</v>
      </c>
      <c r="E363" s="145">
        <v>75000</v>
      </c>
      <c r="F363" s="309">
        <v>3866</v>
      </c>
      <c r="G363" s="288">
        <f t="shared" si="4"/>
        <v>19.399896533885151</v>
      </c>
      <c r="H363" s="171" t="s">
        <v>41</v>
      </c>
      <c r="I363" s="162" t="s">
        <v>43</v>
      </c>
      <c r="J363" s="331" t="s">
        <v>673</v>
      </c>
      <c r="K363" s="919" t="s">
        <v>693</v>
      </c>
      <c r="L363" s="161" t="s">
        <v>44</v>
      </c>
      <c r="M363" s="335"/>
      <c r="N363" s="310"/>
    </row>
    <row r="364" spans="1:16" s="2" customFormat="1" ht="15" customHeight="1" x14ac:dyDescent="0.25">
      <c r="A364" s="725">
        <v>45531</v>
      </c>
      <c r="B364" s="161" t="s">
        <v>112</v>
      </c>
      <c r="C364" s="161" t="s">
        <v>113</v>
      </c>
      <c r="D364" s="162" t="s">
        <v>14</v>
      </c>
      <c r="E364" s="145">
        <v>7000</v>
      </c>
      <c r="F364" s="309">
        <v>3866</v>
      </c>
      <c r="G364" s="288">
        <f t="shared" si="4"/>
        <v>1.8106570098292809</v>
      </c>
      <c r="H364" s="171" t="s">
        <v>41</v>
      </c>
      <c r="I364" s="162" t="s">
        <v>43</v>
      </c>
      <c r="J364" s="770" t="s">
        <v>522</v>
      </c>
      <c r="K364" s="919" t="s">
        <v>693</v>
      </c>
      <c r="L364" s="161" t="s">
        <v>44</v>
      </c>
      <c r="M364" s="335"/>
      <c r="N364" s="310"/>
    </row>
    <row r="365" spans="1:16" s="2" customFormat="1" ht="14.25" customHeight="1" x14ac:dyDescent="0.25">
      <c r="A365" s="725">
        <v>45531</v>
      </c>
      <c r="B365" s="161" t="s">
        <v>112</v>
      </c>
      <c r="C365" s="161" t="s">
        <v>113</v>
      </c>
      <c r="D365" s="162" t="s">
        <v>14</v>
      </c>
      <c r="E365" s="145">
        <v>4000</v>
      </c>
      <c r="F365" s="309">
        <v>3866</v>
      </c>
      <c r="G365" s="288">
        <f t="shared" si="4"/>
        <v>1.0346611484738748</v>
      </c>
      <c r="H365" s="171" t="s">
        <v>41</v>
      </c>
      <c r="I365" s="162" t="s">
        <v>43</v>
      </c>
      <c r="J365" s="770" t="s">
        <v>522</v>
      </c>
      <c r="K365" s="919" t="s">
        <v>693</v>
      </c>
      <c r="L365" s="161" t="s">
        <v>44</v>
      </c>
      <c r="M365" s="335"/>
      <c r="N365" s="310"/>
    </row>
    <row r="366" spans="1:16" x14ac:dyDescent="0.25">
      <c r="A366" s="725">
        <v>45531</v>
      </c>
      <c r="B366" s="161" t="s">
        <v>112</v>
      </c>
      <c r="C366" s="161" t="s">
        <v>113</v>
      </c>
      <c r="D366" s="162" t="s">
        <v>14</v>
      </c>
      <c r="E366" s="145">
        <v>4000</v>
      </c>
      <c r="F366" s="309">
        <v>3866</v>
      </c>
      <c r="G366" s="288">
        <f t="shared" ref="G366:G442" si="5">E366/F366</f>
        <v>1.0346611484738748</v>
      </c>
      <c r="H366" s="171" t="s">
        <v>41</v>
      </c>
      <c r="I366" s="162" t="s">
        <v>43</v>
      </c>
      <c r="J366" s="770" t="s">
        <v>522</v>
      </c>
      <c r="K366" s="919" t="s">
        <v>693</v>
      </c>
      <c r="L366" s="161" t="s">
        <v>44</v>
      </c>
      <c r="M366" s="431"/>
      <c r="N366" s="432"/>
      <c r="O366" s="444"/>
      <c r="P366" s="444"/>
    </row>
    <row r="367" spans="1:16" x14ac:dyDescent="0.25">
      <c r="A367" s="725">
        <v>45531</v>
      </c>
      <c r="B367" s="161" t="s">
        <v>112</v>
      </c>
      <c r="C367" s="161" t="s">
        <v>113</v>
      </c>
      <c r="D367" s="162" t="s">
        <v>14</v>
      </c>
      <c r="E367" s="145">
        <v>4000</v>
      </c>
      <c r="F367" s="309">
        <v>3866</v>
      </c>
      <c r="G367" s="288">
        <f t="shared" si="5"/>
        <v>1.0346611484738748</v>
      </c>
      <c r="H367" s="171" t="s">
        <v>41</v>
      </c>
      <c r="I367" s="162" t="s">
        <v>43</v>
      </c>
      <c r="J367" s="770" t="s">
        <v>522</v>
      </c>
      <c r="K367" s="919" t="s">
        <v>693</v>
      </c>
      <c r="L367" s="161" t="s">
        <v>44</v>
      </c>
      <c r="M367" s="431"/>
      <c r="N367" s="432"/>
      <c r="O367" s="444"/>
      <c r="P367" s="444"/>
    </row>
    <row r="368" spans="1:16" x14ac:dyDescent="0.25">
      <c r="A368" s="160">
        <v>45532</v>
      </c>
      <c r="B368" s="161" t="s">
        <v>112</v>
      </c>
      <c r="C368" s="161" t="s">
        <v>113</v>
      </c>
      <c r="D368" s="162" t="s">
        <v>120</v>
      </c>
      <c r="E368" s="165">
        <v>15000</v>
      </c>
      <c r="F368" s="309">
        <v>3866</v>
      </c>
      <c r="G368" s="288">
        <f t="shared" si="5"/>
        <v>3.8799793067770305</v>
      </c>
      <c r="H368" s="171" t="s">
        <v>126</v>
      </c>
      <c r="I368" s="162" t="s">
        <v>43</v>
      </c>
      <c r="J368" s="331" t="s">
        <v>541</v>
      </c>
      <c r="K368" s="919" t="s">
        <v>693</v>
      </c>
      <c r="L368" s="161" t="s">
        <v>44</v>
      </c>
      <c r="M368" s="431"/>
      <c r="N368" s="432"/>
      <c r="O368" s="444"/>
      <c r="P368" s="444"/>
    </row>
    <row r="369" spans="1:16" x14ac:dyDescent="0.25">
      <c r="A369" s="160">
        <v>45532</v>
      </c>
      <c r="B369" s="161" t="s">
        <v>112</v>
      </c>
      <c r="C369" s="161" t="s">
        <v>113</v>
      </c>
      <c r="D369" s="162" t="s">
        <v>120</v>
      </c>
      <c r="E369" s="165">
        <v>6000</v>
      </c>
      <c r="F369" s="309">
        <v>3866</v>
      </c>
      <c r="G369" s="288">
        <f t="shared" si="5"/>
        <v>1.5519917227108122</v>
      </c>
      <c r="H369" s="171" t="s">
        <v>126</v>
      </c>
      <c r="I369" s="162" t="s">
        <v>43</v>
      </c>
      <c r="J369" s="331" t="s">
        <v>531</v>
      </c>
      <c r="K369" s="919" t="s">
        <v>693</v>
      </c>
      <c r="L369" s="161" t="s">
        <v>44</v>
      </c>
      <c r="M369" s="431"/>
      <c r="N369" s="432"/>
      <c r="O369" s="444"/>
      <c r="P369" s="444"/>
    </row>
    <row r="370" spans="1:16" x14ac:dyDescent="0.25">
      <c r="A370" s="160">
        <v>45532</v>
      </c>
      <c r="B370" s="161" t="s">
        <v>112</v>
      </c>
      <c r="C370" s="161" t="s">
        <v>113</v>
      </c>
      <c r="D370" s="162" t="s">
        <v>120</v>
      </c>
      <c r="E370" s="165">
        <v>10000</v>
      </c>
      <c r="F370" s="309">
        <v>3866</v>
      </c>
      <c r="G370" s="288">
        <f t="shared" si="5"/>
        <v>2.586652871184687</v>
      </c>
      <c r="H370" s="171" t="s">
        <v>126</v>
      </c>
      <c r="I370" s="162" t="s">
        <v>43</v>
      </c>
      <c r="J370" s="331" t="s">
        <v>531</v>
      </c>
      <c r="K370" s="919" t="s">
        <v>693</v>
      </c>
      <c r="L370" s="161" t="s">
        <v>44</v>
      </c>
      <c r="M370" s="431"/>
      <c r="N370" s="432"/>
      <c r="O370" s="444"/>
      <c r="P370" s="444"/>
    </row>
    <row r="371" spans="1:16" x14ac:dyDescent="0.25">
      <c r="A371" s="160">
        <v>45532</v>
      </c>
      <c r="B371" s="161" t="s">
        <v>125</v>
      </c>
      <c r="C371" s="161" t="s">
        <v>125</v>
      </c>
      <c r="D371" s="162" t="s">
        <v>120</v>
      </c>
      <c r="E371" s="165">
        <v>15000</v>
      </c>
      <c r="F371" s="309">
        <v>3866</v>
      </c>
      <c r="G371" s="288">
        <f t="shared" si="5"/>
        <v>3.8799793067770305</v>
      </c>
      <c r="H371" s="171" t="s">
        <v>126</v>
      </c>
      <c r="I371" s="162" t="s">
        <v>43</v>
      </c>
      <c r="J371" s="331" t="s">
        <v>531</v>
      </c>
      <c r="K371" s="919" t="s">
        <v>693</v>
      </c>
      <c r="L371" s="161" t="s">
        <v>44</v>
      </c>
      <c r="M371" s="431"/>
      <c r="N371" s="432"/>
      <c r="O371" s="444"/>
      <c r="P371" s="444"/>
    </row>
    <row r="372" spans="1:16" x14ac:dyDescent="0.25">
      <c r="A372" s="160">
        <v>45532</v>
      </c>
      <c r="B372" s="161" t="s">
        <v>125</v>
      </c>
      <c r="C372" s="161" t="s">
        <v>125</v>
      </c>
      <c r="D372" s="162" t="s">
        <v>120</v>
      </c>
      <c r="E372" s="165">
        <v>5000</v>
      </c>
      <c r="F372" s="309">
        <v>3866</v>
      </c>
      <c r="G372" s="288">
        <f t="shared" si="5"/>
        <v>1.2933264355923435</v>
      </c>
      <c r="H372" s="171" t="s">
        <v>126</v>
      </c>
      <c r="I372" s="162" t="s">
        <v>43</v>
      </c>
      <c r="J372" s="331" t="s">
        <v>531</v>
      </c>
      <c r="K372" s="919" t="s">
        <v>693</v>
      </c>
      <c r="L372" s="161" t="s">
        <v>44</v>
      </c>
      <c r="M372" s="431"/>
      <c r="N372" s="432"/>
      <c r="O372" s="444"/>
      <c r="P372" s="444"/>
    </row>
    <row r="373" spans="1:16" x14ac:dyDescent="0.25">
      <c r="A373" s="443">
        <v>45531</v>
      </c>
      <c r="B373" s="452" t="s">
        <v>112</v>
      </c>
      <c r="C373" s="452" t="s">
        <v>113</v>
      </c>
      <c r="D373" s="727" t="s">
        <v>111</v>
      </c>
      <c r="E373" s="433">
        <v>15000</v>
      </c>
      <c r="F373" s="309">
        <v>3866</v>
      </c>
      <c r="G373" s="288">
        <f t="shared" si="5"/>
        <v>3.8799793067770305</v>
      </c>
      <c r="H373" s="171" t="s">
        <v>370</v>
      </c>
      <c r="I373" s="162" t="s">
        <v>43</v>
      </c>
      <c r="J373" s="331" t="s">
        <v>534</v>
      </c>
      <c r="K373" s="919" t="s">
        <v>693</v>
      </c>
      <c r="L373" s="161" t="s">
        <v>44</v>
      </c>
      <c r="M373" s="431"/>
      <c r="N373" s="432"/>
      <c r="O373" s="444"/>
      <c r="P373" s="444"/>
    </row>
    <row r="374" spans="1:16" x14ac:dyDescent="0.25">
      <c r="A374" s="443">
        <v>45531</v>
      </c>
      <c r="B374" s="452" t="s">
        <v>112</v>
      </c>
      <c r="C374" s="452" t="s">
        <v>113</v>
      </c>
      <c r="D374" s="727" t="s">
        <v>111</v>
      </c>
      <c r="E374" s="433">
        <v>9000</v>
      </c>
      <c r="F374" s="309">
        <v>3866</v>
      </c>
      <c r="G374" s="288">
        <f t="shared" si="5"/>
        <v>2.3279875840662183</v>
      </c>
      <c r="H374" s="171" t="s">
        <v>370</v>
      </c>
      <c r="I374" s="162" t="s">
        <v>43</v>
      </c>
      <c r="J374" s="331" t="s">
        <v>534</v>
      </c>
      <c r="K374" s="919" t="s">
        <v>693</v>
      </c>
      <c r="L374" s="161" t="s">
        <v>44</v>
      </c>
      <c r="M374" s="431"/>
      <c r="N374" s="432"/>
      <c r="O374" s="444"/>
      <c r="P374" s="444"/>
    </row>
    <row r="375" spans="1:16" x14ac:dyDescent="0.25">
      <c r="A375" s="443">
        <v>45531</v>
      </c>
      <c r="B375" s="452" t="s">
        <v>112</v>
      </c>
      <c r="C375" s="452" t="s">
        <v>113</v>
      </c>
      <c r="D375" s="727" t="s">
        <v>111</v>
      </c>
      <c r="E375" s="433">
        <v>20000</v>
      </c>
      <c r="F375" s="309">
        <v>3866</v>
      </c>
      <c r="G375" s="288">
        <f t="shared" si="5"/>
        <v>5.173305742369374</v>
      </c>
      <c r="H375" s="171" t="s">
        <v>370</v>
      </c>
      <c r="I375" s="162" t="s">
        <v>43</v>
      </c>
      <c r="J375" s="331" t="s">
        <v>534</v>
      </c>
      <c r="K375" s="919" t="s">
        <v>693</v>
      </c>
      <c r="L375" s="161" t="s">
        <v>44</v>
      </c>
      <c r="M375" s="431"/>
      <c r="N375" s="432"/>
      <c r="O375" s="444"/>
      <c r="P375" s="444"/>
    </row>
    <row r="376" spans="1:16" x14ac:dyDescent="0.25">
      <c r="A376" s="443">
        <v>45532</v>
      </c>
      <c r="B376" s="147" t="s">
        <v>112</v>
      </c>
      <c r="C376" s="147" t="s">
        <v>113</v>
      </c>
      <c r="D376" s="147" t="s">
        <v>111</v>
      </c>
      <c r="E376" s="433">
        <v>8000</v>
      </c>
      <c r="F376" s="309">
        <v>3866</v>
      </c>
      <c r="G376" s="288">
        <f t="shared" si="5"/>
        <v>2.0693222969477496</v>
      </c>
      <c r="H376" s="171" t="s">
        <v>127</v>
      </c>
      <c r="I376" s="162" t="s">
        <v>43</v>
      </c>
      <c r="J376" s="331" t="s">
        <v>537</v>
      </c>
      <c r="K376" s="919" t="s">
        <v>693</v>
      </c>
      <c r="L376" s="161" t="s">
        <v>44</v>
      </c>
      <c r="M376" s="431"/>
      <c r="N376" s="432"/>
      <c r="O376" s="444"/>
      <c r="P376" s="444"/>
    </row>
    <row r="377" spans="1:16" x14ac:dyDescent="0.25">
      <c r="A377" s="443">
        <v>45532</v>
      </c>
      <c r="B377" s="147" t="s">
        <v>112</v>
      </c>
      <c r="C377" s="147" t="s">
        <v>113</v>
      </c>
      <c r="D377" s="147" t="s">
        <v>111</v>
      </c>
      <c r="E377" s="433">
        <v>10000</v>
      </c>
      <c r="F377" s="309">
        <v>3866</v>
      </c>
      <c r="G377" s="288">
        <f t="shared" si="5"/>
        <v>2.586652871184687</v>
      </c>
      <c r="H377" s="171" t="s">
        <v>127</v>
      </c>
      <c r="I377" s="162" t="s">
        <v>43</v>
      </c>
      <c r="J377" s="331" t="s">
        <v>537</v>
      </c>
      <c r="K377" s="919" t="s">
        <v>693</v>
      </c>
      <c r="L377" s="161" t="s">
        <v>44</v>
      </c>
      <c r="M377" s="431"/>
      <c r="N377" s="432"/>
      <c r="O377" s="688"/>
      <c r="P377" s="688"/>
    </row>
    <row r="378" spans="1:16" ht="17.25" customHeight="1" x14ac:dyDescent="0.25">
      <c r="A378" s="160">
        <v>45532</v>
      </c>
      <c r="B378" s="161" t="s">
        <v>112</v>
      </c>
      <c r="C378" s="161" t="s">
        <v>113</v>
      </c>
      <c r="D378" s="162" t="s">
        <v>120</v>
      </c>
      <c r="E378" s="165">
        <v>8000</v>
      </c>
      <c r="F378" s="309">
        <v>3866</v>
      </c>
      <c r="G378" s="288">
        <f t="shared" si="5"/>
        <v>2.0693222969477496</v>
      </c>
      <c r="H378" s="696" t="s">
        <v>126</v>
      </c>
      <c r="I378" s="162" t="s">
        <v>43</v>
      </c>
      <c r="J378" s="331" t="s">
        <v>661</v>
      </c>
      <c r="K378" s="919" t="s">
        <v>693</v>
      </c>
      <c r="L378" s="161" t="s">
        <v>44</v>
      </c>
      <c r="M378" s="431"/>
      <c r="N378" s="432"/>
    </row>
    <row r="379" spans="1:16" x14ac:dyDescent="0.25">
      <c r="A379" s="160">
        <v>45532</v>
      </c>
      <c r="B379" s="161" t="s">
        <v>538</v>
      </c>
      <c r="C379" s="161" t="s">
        <v>113</v>
      </c>
      <c r="D379" s="162" t="s">
        <v>120</v>
      </c>
      <c r="E379" s="165">
        <v>25000</v>
      </c>
      <c r="F379" s="309">
        <v>3866</v>
      </c>
      <c r="G379" s="288">
        <f t="shared" si="5"/>
        <v>6.466632177961718</v>
      </c>
      <c r="H379" s="696" t="s">
        <v>126</v>
      </c>
      <c r="I379" s="162" t="s">
        <v>43</v>
      </c>
      <c r="J379" s="331" t="s">
        <v>661</v>
      </c>
      <c r="K379" s="919" t="s">
        <v>693</v>
      </c>
      <c r="L379" s="161" t="s">
        <v>44</v>
      </c>
      <c r="M379" s="431"/>
      <c r="N379" s="432"/>
    </row>
    <row r="380" spans="1:16" x14ac:dyDescent="0.25">
      <c r="A380" s="160">
        <v>45532</v>
      </c>
      <c r="B380" s="161" t="s">
        <v>112</v>
      </c>
      <c r="C380" s="161" t="s">
        <v>113</v>
      </c>
      <c r="D380" s="162" t="s">
        <v>120</v>
      </c>
      <c r="E380" s="165">
        <v>3000</v>
      </c>
      <c r="F380" s="309">
        <v>3866</v>
      </c>
      <c r="G380" s="288">
        <f t="shared" si="5"/>
        <v>0.7759958613554061</v>
      </c>
      <c r="H380" s="696" t="s">
        <v>126</v>
      </c>
      <c r="I380" s="162" t="s">
        <v>43</v>
      </c>
      <c r="J380" s="331" t="s">
        <v>661</v>
      </c>
      <c r="K380" s="919" t="s">
        <v>693</v>
      </c>
      <c r="L380" s="161" t="s">
        <v>44</v>
      </c>
      <c r="M380" s="431"/>
      <c r="N380" s="432"/>
    </row>
    <row r="381" spans="1:16" x14ac:dyDescent="0.25">
      <c r="A381" s="160">
        <v>45532</v>
      </c>
      <c r="B381" s="161" t="s">
        <v>112</v>
      </c>
      <c r="C381" s="161" t="s">
        <v>113</v>
      </c>
      <c r="D381" s="162" t="s">
        <v>120</v>
      </c>
      <c r="E381" s="165">
        <v>2000</v>
      </c>
      <c r="F381" s="309">
        <v>3866</v>
      </c>
      <c r="G381" s="288">
        <f t="shared" si="5"/>
        <v>0.5173305742369374</v>
      </c>
      <c r="H381" s="696" t="s">
        <v>126</v>
      </c>
      <c r="I381" s="162" t="s">
        <v>43</v>
      </c>
      <c r="J381" s="331" t="s">
        <v>661</v>
      </c>
      <c r="K381" s="919" t="s">
        <v>693</v>
      </c>
      <c r="L381" s="161" t="s">
        <v>44</v>
      </c>
      <c r="M381" s="431"/>
      <c r="N381" s="432"/>
    </row>
    <row r="382" spans="1:16" x14ac:dyDescent="0.25">
      <c r="A382" s="160">
        <v>45532</v>
      </c>
      <c r="B382" s="161" t="s">
        <v>112</v>
      </c>
      <c r="C382" s="161" t="s">
        <v>113</v>
      </c>
      <c r="D382" s="162" t="s">
        <v>120</v>
      </c>
      <c r="E382" s="165">
        <v>16000</v>
      </c>
      <c r="F382" s="309">
        <v>3866</v>
      </c>
      <c r="G382" s="288">
        <f t="shared" si="5"/>
        <v>4.1386445938954992</v>
      </c>
      <c r="H382" s="696" t="s">
        <v>126</v>
      </c>
      <c r="I382" s="162" t="s">
        <v>43</v>
      </c>
      <c r="J382" s="331" t="s">
        <v>661</v>
      </c>
      <c r="K382" s="919" t="s">
        <v>693</v>
      </c>
      <c r="L382" s="161" t="s">
        <v>44</v>
      </c>
      <c r="M382" s="431"/>
      <c r="N382" s="432"/>
    </row>
    <row r="383" spans="1:16" x14ac:dyDescent="0.25">
      <c r="A383" s="160">
        <v>45532</v>
      </c>
      <c r="B383" s="161" t="s">
        <v>112</v>
      </c>
      <c r="C383" s="161" t="s">
        <v>113</v>
      </c>
      <c r="D383" s="162" t="s">
        <v>120</v>
      </c>
      <c r="E383" s="165">
        <v>16000</v>
      </c>
      <c r="F383" s="309">
        <v>3866</v>
      </c>
      <c r="G383" s="288">
        <f t="shared" si="5"/>
        <v>4.1386445938954992</v>
      </c>
      <c r="H383" s="696" t="s">
        <v>126</v>
      </c>
      <c r="I383" s="162" t="s">
        <v>43</v>
      </c>
      <c r="J383" s="331" t="s">
        <v>661</v>
      </c>
      <c r="K383" s="919" t="s">
        <v>693</v>
      </c>
      <c r="L383" s="161" t="s">
        <v>44</v>
      </c>
      <c r="M383" s="431"/>
      <c r="N383" s="432"/>
    </row>
    <row r="384" spans="1:16" x14ac:dyDescent="0.25">
      <c r="A384" s="160">
        <v>45532</v>
      </c>
      <c r="B384" s="161" t="s">
        <v>112</v>
      </c>
      <c r="C384" s="161" t="s">
        <v>113</v>
      </c>
      <c r="D384" s="162" t="s">
        <v>120</v>
      </c>
      <c r="E384" s="165">
        <v>2000</v>
      </c>
      <c r="F384" s="309">
        <v>3866</v>
      </c>
      <c r="G384" s="288">
        <f t="shared" si="5"/>
        <v>0.5173305742369374</v>
      </c>
      <c r="H384" s="696" t="s">
        <v>126</v>
      </c>
      <c r="I384" s="162" t="s">
        <v>43</v>
      </c>
      <c r="J384" s="331" t="s">
        <v>661</v>
      </c>
      <c r="K384" s="919" t="s">
        <v>693</v>
      </c>
      <c r="L384" s="161" t="s">
        <v>44</v>
      </c>
      <c r="M384" s="431"/>
      <c r="N384" s="432"/>
    </row>
    <row r="385" spans="1:14" ht="30" x14ac:dyDescent="0.25">
      <c r="A385" s="160">
        <v>45532</v>
      </c>
      <c r="B385" s="161" t="s">
        <v>539</v>
      </c>
      <c r="C385" s="161" t="s">
        <v>152</v>
      </c>
      <c r="D385" s="162" t="s">
        <v>120</v>
      </c>
      <c r="E385" s="165">
        <v>6000</v>
      </c>
      <c r="F385" s="309">
        <v>3866</v>
      </c>
      <c r="G385" s="288">
        <f t="shared" si="5"/>
        <v>1.5519917227108122</v>
      </c>
      <c r="H385" s="696" t="s">
        <v>126</v>
      </c>
      <c r="I385" s="162" t="s">
        <v>43</v>
      </c>
      <c r="J385" s="331" t="s">
        <v>661</v>
      </c>
      <c r="K385" s="919" t="s">
        <v>693</v>
      </c>
      <c r="L385" s="161" t="s">
        <v>44</v>
      </c>
      <c r="M385" s="431"/>
      <c r="N385" s="432"/>
    </row>
    <row r="386" spans="1:14" ht="30" x14ac:dyDescent="0.25">
      <c r="A386" s="160">
        <v>45532</v>
      </c>
      <c r="B386" s="161" t="s">
        <v>243</v>
      </c>
      <c r="C386" s="161" t="s">
        <v>152</v>
      </c>
      <c r="D386" s="162" t="s">
        <v>120</v>
      </c>
      <c r="E386" s="165">
        <v>20000</v>
      </c>
      <c r="F386" s="309">
        <v>3866</v>
      </c>
      <c r="G386" s="288">
        <f t="shared" si="5"/>
        <v>5.173305742369374</v>
      </c>
      <c r="H386" s="696" t="s">
        <v>126</v>
      </c>
      <c r="I386" s="162" t="s">
        <v>43</v>
      </c>
      <c r="J386" s="331" t="s">
        <v>661</v>
      </c>
      <c r="K386" s="919" t="s">
        <v>693</v>
      </c>
      <c r="L386" s="161" t="s">
        <v>44</v>
      </c>
      <c r="M386" s="431"/>
      <c r="N386" s="432"/>
    </row>
    <row r="387" spans="1:14" ht="30" x14ac:dyDescent="0.25">
      <c r="A387" s="160">
        <v>45532</v>
      </c>
      <c r="B387" s="161" t="s">
        <v>540</v>
      </c>
      <c r="C387" s="161" t="s">
        <v>152</v>
      </c>
      <c r="D387" s="162" t="s">
        <v>120</v>
      </c>
      <c r="E387" s="165">
        <v>10000</v>
      </c>
      <c r="F387" s="309">
        <v>3866</v>
      </c>
      <c r="G387" s="288">
        <f t="shared" si="5"/>
        <v>2.586652871184687</v>
      </c>
      <c r="H387" s="696" t="s">
        <v>126</v>
      </c>
      <c r="I387" s="162" t="s">
        <v>43</v>
      </c>
      <c r="J387" s="331" t="s">
        <v>661</v>
      </c>
      <c r="K387" s="919" t="s">
        <v>693</v>
      </c>
      <c r="L387" s="161" t="s">
        <v>44</v>
      </c>
      <c r="M387" s="431"/>
      <c r="N387" s="432"/>
    </row>
    <row r="388" spans="1:14" x14ac:dyDescent="0.25">
      <c r="A388" s="160">
        <v>45532</v>
      </c>
      <c r="B388" s="161" t="s">
        <v>125</v>
      </c>
      <c r="C388" s="161" t="s">
        <v>125</v>
      </c>
      <c r="D388" s="162" t="s">
        <v>120</v>
      </c>
      <c r="E388" s="165">
        <v>10000</v>
      </c>
      <c r="F388" s="309">
        <v>3866</v>
      </c>
      <c r="G388" s="288">
        <f t="shared" si="5"/>
        <v>2.586652871184687</v>
      </c>
      <c r="H388" s="696" t="s">
        <v>126</v>
      </c>
      <c r="I388" s="162" t="s">
        <v>43</v>
      </c>
      <c r="J388" s="331" t="s">
        <v>661</v>
      </c>
      <c r="K388" s="919" t="s">
        <v>693</v>
      </c>
      <c r="L388" s="161" t="s">
        <v>44</v>
      </c>
      <c r="M388" s="431"/>
      <c r="N388" s="432"/>
    </row>
    <row r="389" spans="1:14" x14ac:dyDescent="0.25">
      <c r="A389" s="160">
        <v>45532</v>
      </c>
      <c r="B389" s="161" t="s">
        <v>125</v>
      </c>
      <c r="C389" s="161" t="s">
        <v>125</v>
      </c>
      <c r="D389" s="162" t="s">
        <v>120</v>
      </c>
      <c r="E389" s="165">
        <v>10000</v>
      </c>
      <c r="F389" s="309">
        <v>3886</v>
      </c>
      <c r="G389" s="288">
        <f t="shared" si="5"/>
        <v>2.5733401955738548</v>
      </c>
      <c r="H389" s="696" t="s">
        <v>126</v>
      </c>
      <c r="I389" s="162" t="s">
        <v>43</v>
      </c>
      <c r="J389" s="331" t="s">
        <v>661</v>
      </c>
      <c r="K389" s="919" t="s">
        <v>693</v>
      </c>
      <c r="L389" s="161" t="s">
        <v>44</v>
      </c>
      <c r="M389" s="431"/>
      <c r="N389" s="432"/>
    </row>
    <row r="390" spans="1:14" ht="30" x14ac:dyDescent="0.25">
      <c r="A390" s="160">
        <v>45533</v>
      </c>
      <c r="B390" s="161" t="s">
        <v>477</v>
      </c>
      <c r="C390" s="161" t="s">
        <v>152</v>
      </c>
      <c r="D390" s="162" t="s">
        <v>120</v>
      </c>
      <c r="E390" s="165">
        <v>50000</v>
      </c>
      <c r="F390" s="309">
        <v>3886</v>
      </c>
      <c r="G390" s="288">
        <f t="shared" si="5"/>
        <v>12.866700977869275</v>
      </c>
      <c r="H390" s="696" t="s">
        <v>126</v>
      </c>
      <c r="I390" s="162" t="s">
        <v>43</v>
      </c>
      <c r="J390" s="396" t="s">
        <v>336</v>
      </c>
      <c r="K390" s="919" t="s">
        <v>693</v>
      </c>
      <c r="L390" s="161" t="s">
        <v>44</v>
      </c>
      <c r="M390" s="431"/>
      <c r="N390" s="432"/>
    </row>
    <row r="391" spans="1:14" x14ac:dyDescent="0.25">
      <c r="A391" s="160">
        <v>45532</v>
      </c>
      <c r="B391" s="161" t="s">
        <v>543</v>
      </c>
      <c r="C391" s="161" t="s">
        <v>113</v>
      </c>
      <c r="D391" s="162" t="s">
        <v>120</v>
      </c>
      <c r="E391" s="165">
        <v>20000</v>
      </c>
      <c r="F391" s="309">
        <v>3866</v>
      </c>
      <c r="G391" s="288">
        <f t="shared" si="5"/>
        <v>5.173305742369374</v>
      </c>
      <c r="H391" s="696" t="s">
        <v>153</v>
      </c>
      <c r="I391" s="162" t="s">
        <v>43</v>
      </c>
      <c r="J391" s="331" t="s">
        <v>544</v>
      </c>
      <c r="K391" s="919" t="s">
        <v>693</v>
      </c>
      <c r="L391" s="161" t="s">
        <v>44</v>
      </c>
      <c r="M391" s="162"/>
      <c r="N391" s="145"/>
    </row>
    <row r="392" spans="1:14" ht="30" x14ac:dyDescent="0.25">
      <c r="A392" s="160">
        <v>45532</v>
      </c>
      <c r="B392" s="161" t="s">
        <v>545</v>
      </c>
      <c r="C392" s="161" t="s">
        <v>113</v>
      </c>
      <c r="D392" s="162" t="s">
        <v>120</v>
      </c>
      <c r="E392" s="165">
        <v>20000</v>
      </c>
      <c r="F392" s="309">
        <v>3866</v>
      </c>
      <c r="G392" s="288">
        <f t="shared" si="5"/>
        <v>5.173305742369374</v>
      </c>
      <c r="H392" s="696" t="s">
        <v>153</v>
      </c>
      <c r="I392" s="162" t="s">
        <v>43</v>
      </c>
      <c r="J392" s="331" t="s">
        <v>544</v>
      </c>
      <c r="K392" s="919" t="s">
        <v>693</v>
      </c>
      <c r="L392" s="161" t="s">
        <v>44</v>
      </c>
      <c r="M392" s="162"/>
      <c r="N392" s="145"/>
    </row>
    <row r="393" spans="1:14" x14ac:dyDescent="0.25">
      <c r="A393" s="160">
        <v>45532</v>
      </c>
      <c r="B393" s="710" t="s">
        <v>112</v>
      </c>
      <c r="C393" s="710" t="s">
        <v>113</v>
      </c>
      <c r="D393" s="711" t="s">
        <v>120</v>
      </c>
      <c r="E393" s="165">
        <v>5000</v>
      </c>
      <c r="F393" s="309">
        <v>3866</v>
      </c>
      <c r="G393" s="288">
        <f t="shared" si="5"/>
        <v>1.2933264355923435</v>
      </c>
      <c r="H393" s="696" t="s">
        <v>153</v>
      </c>
      <c r="I393" s="162" t="s">
        <v>43</v>
      </c>
      <c r="J393" s="331" t="s">
        <v>544</v>
      </c>
      <c r="K393" s="919" t="s">
        <v>693</v>
      </c>
      <c r="L393" s="161" t="s">
        <v>44</v>
      </c>
      <c r="M393" s="162"/>
      <c r="N393" s="145"/>
    </row>
    <row r="394" spans="1:14" x14ac:dyDescent="0.25">
      <c r="A394" s="160">
        <v>45532</v>
      </c>
      <c r="B394" s="710" t="s">
        <v>112</v>
      </c>
      <c r="C394" s="710" t="s">
        <v>113</v>
      </c>
      <c r="D394" s="711" t="s">
        <v>120</v>
      </c>
      <c r="E394" s="165">
        <v>2000</v>
      </c>
      <c r="F394" s="309">
        <v>3866</v>
      </c>
      <c r="G394" s="288">
        <f t="shared" si="5"/>
        <v>0.5173305742369374</v>
      </c>
      <c r="H394" s="696" t="s">
        <v>153</v>
      </c>
      <c r="I394" s="162" t="s">
        <v>43</v>
      </c>
      <c r="J394" s="331" t="s">
        <v>544</v>
      </c>
      <c r="K394" s="919" t="s">
        <v>693</v>
      </c>
      <c r="L394" s="161" t="s">
        <v>44</v>
      </c>
      <c r="M394" s="431"/>
      <c r="N394" s="432"/>
    </row>
    <row r="395" spans="1:14" x14ac:dyDescent="0.25">
      <c r="A395" s="160">
        <v>45532</v>
      </c>
      <c r="B395" s="710" t="s">
        <v>112</v>
      </c>
      <c r="C395" s="710" t="s">
        <v>113</v>
      </c>
      <c r="D395" s="711" t="s">
        <v>120</v>
      </c>
      <c r="E395" s="165">
        <v>5000</v>
      </c>
      <c r="F395" s="309">
        <v>3866</v>
      </c>
      <c r="G395" s="288">
        <f t="shared" si="5"/>
        <v>1.2933264355923435</v>
      </c>
      <c r="H395" s="696" t="s">
        <v>153</v>
      </c>
      <c r="I395" s="162" t="s">
        <v>43</v>
      </c>
      <c r="J395" s="331" t="s">
        <v>544</v>
      </c>
      <c r="K395" s="919" t="s">
        <v>693</v>
      </c>
      <c r="L395" s="161" t="s">
        <v>44</v>
      </c>
      <c r="M395" s="431"/>
      <c r="N395" s="432"/>
    </row>
    <row r="396" spans="1:14" x14ac:dyDescent="0.25">
      <c r="A396" s="160">
        <v>45532</v>
      </c>
      <c r="B396" s="161" t="s">
        <v>546</v>
      </c>
      <c r="C396" s="161" t="s">
        <v>125</v>
      </c>
      <c r="D396" s="162" t="s">
        <v>120</v>
      </c>
      <c r="E396" s="165">
        <v>5000</v>
      </c>
      <c r="F396" s="309">
        <v>3866</v>
      </c>
      <c r="G396" s="288">
        <f t="shared" si="5"/>
        <v>1.2933264355923435</v>
      </c>
      <c r="H396" s="696" t="s">
        <v>153</v>
      </c>
      <c r="I396" s="162" t="s">
        <v>43</v>
      </c>
      <c r="J396" s="331" t="s">
        <v>544</v>
      </c>
      <c r="K396" s="919" t="s">
        <v>693</v>
      </c>
      <c r="L396" s="161" t="s">
        <v>44</v>
      </c>
      <c r="M396" s="431"/>
      <c r="N396" s="432"/>
    </row>
    <row r="397" spans="1:14" x14ac:dyDescent="0.25">
      <c r="A397" s="160">
        <v>45532</v>
      </c>
      <c r="B397" s="710" t="s">
        <v>112</v>
      </c>
      <c r="C397" s="710" t="s">
        <v>113</v>
      </c>
      <c r="D397" s="711" t="s">
        <v>120</v>
      </c>
      <c r="E397" s="165">
        <v>3000</v>
      </c>
      <c r="F397" s="309">
        <v>3866</v>
      </c>
      <c r="G397" s="288">
        <f t="shared" si="5"/>
        <v>0.7759958613554061</v>
      </c>
      <c r="H397" s="696" t="s">
        <v>153</v>
      </c>
      <c r="I397" s="162" t="s">
        <v>43</v>
      </c>
      <c r="J397" s="331" t="s">
        <v>544</v>
      </c>
      <c r="K397" s="919" t="s">
        <v>693</v>
      </c>
      <c r="L397" s="161" t="s">
        <v>44</v>
      </c>
      <c r="M397" s="431"/>
      <c r="N397" s="432"/>
    </row>
    <row r="398" spans="1:14" x14ac:dyDescent="0.25">
      <c r="A398" s="160">
        <v>45532</v>
      </c>
      <c r="B398" s="710" t="s">
        <v>112</v>
      </c>
      <c r="C398" s="710" t="s">
        <v>113</v>
      </c>
      <c r="D398" s="711" t="s">
        <v>120</v>
      </c>
      <c r="E398" s="165">
        <v>15000</v>
      </c>
      <c r="F398" s="309">
        <v>3866</v>
      </c>
      <c r="G398" s="288">
        <f t="shared" si="5"/>
        <v>3.8799793067770305</v>
      </c>
      <c r="H398" s="696" t="s">
        <v>153</v>
      </c>
      <c r="I398" s="162" t="s">
        <v>43</v>
      </c>
      <c r="J398" s="331" t="s">
        <v>544</v>
      </c>
      <c r="K398" s="919" t="s">
        <v>693</v>
      </c>
      <c r="L398" s="161" t="s">
        <v>44</v>
      </c>
      <c r="M398" s="431"/>
      <c r="N398" s="432"/>
    </row>
    <row r="399" spans="1:14" x14ac:dyDescent="0.25">
      <c r="A399" s="160">
        <v>45532</v>
      </c>
      <c r="B399" s="161" t="s">
        <v>125</v>
      </c>
      <c r="C399" s="161" t="s">
        <v>125</v>
      </c>
      <c r="D399" s="162" t="s">
        <v>120</v>
      </c>
      <c r="E399" s="165">
        <v>10000</v>
      </c>
      <c r="F399" s="309">
        <v>3866</v>
      </c>
      <c r="G399" s="288">
        <f t="shared" si="5"/>
        <v>2.586652871184687</v>
      </c>
      <c r="H399" s="696" t="s">
        <v>153</v>
      </c>
      <c r="I399" s="162" t="s">
        <v>43</v>
      </c>
      <c r="J399" s="331" t="s">
        <v>544</v>
      </c>
      <c r="K399" s="919" t="s">
        <v>693</v>
      </c>
      <c r="L399" s="161" t="s">
        <v>44</v>
      </c>
      <c r="M399" s="431"/>
      <c r="N399" s="432"/>
    </row>
    <row r="400" spans="1:14" x14ac:dyDescent="0.25">
      <c r="A400" s="160">
        <v>45532</v>
      </c>
      <c r="B400" s="710" t="s">
        <v>112</v>
      </c>
      <c r="C400" s="710" t="s">
        <v>113</v>
      </c>
      <c r="D400" s="711" t="s">
        <v>120</v>
      </c>
      <c r="E400" s="165">
        <v>12000</v>
      </c>
      <c r="F400" s="309">
        <v>3866</v>
      </c>
      <c r="G400" s="288">
        <f t="shared" si="5"/>
        <v>3.1039834454216244</v>
      </c>
      <c r="H400" s="696" t="s">
        <v>153</v>
      </c>
      <c r="I400" s="162" t="s">
        <v>43</v>
      </c>
      <c r="J400" s="331" t="s">
        <v>544</v>
      </c>
      <c r="K400" s="919" t="s">
        <v>693</v>
      </c>
      <c r="L400" s="161" t="s">
        <v>44</v>
      </c>
      <c r="M400" s="431"/>
      <c r="N400" s="432"/>
    </row>
    <row r="401" spans="1:14" x14ac:dyDescent="0.25">
      <c r="A401" s="160">
        <v>45532</v>
      </c>
      <c r="B401" s="710" t="s">
        <v>112</v>
      </c>
      <c r="C401" s="710" t="s">
        <v>113</v>
      </c>
      <c r="D401" s="711" t="s">
        <v>120</v>
      </c>
      <c r="E401" s="165">
        <v>10000</v>
      </c>
      <c r="F401" s="309">
        <v>3866</v>
      </c>
      <c r="G401" s="288">
        <f t="shared" si="5"/>
        <v>2.586652871184687</v>
      </c>
      <c r="H401" s="696" t="s">
        <v>153</v>
      </c>
      <c r="I401" s="162" t="s">
        <v>43</v>
      </c>
      <c r="J401" s="331" t="s">
        <v>544</v>
      </c>
      <c r="K401" s="919" t="s">
        <v>693</v>
      </c>
      <c r="L401" s="161" t="s">
        <v>44</v>
      </c>
      <c r="M401" s="431"/>
      <c r="N401" s="432"/>
    </row>
    <row r="402" spans="1:14" x14ac:dyDescent="0.25">
      <c r="A402" s="906">
        <v>45532</v>
      </c>
      <c r="B402" s="907" t="s">
        <v>542</v>
      </c>
      <c r="C402" s="907" t="s">
        <v>152</v>
      </c>
      <c r="D402" s="908" t="s">
        <v>120</v>
      </c>
      <c r="E402" s="909">
        <v>60000</v>
      </c>
      <c r="F402" s="910">
        <v>3866</v>
      </c>
      <c r="G402" s="911">
        <f t="shared" si="5"/>
        <v>15.519917227108122</v>
      </c>
      <c r="H402" s="905" t="s">
        <v>153</v>
      </c>
      <c r="I402" s="908" t="s">
        <v>43</v>
      </c>
      <c r="J402" s="912" t="s">
        <v>675</v>
      </c>
      <c r="K402" s="919" t="s">
        <v>693</v>
      </c>
      <c r="L402" s="161" t="s">
        <v>44</v>
      </c>
      <c r="M402" s="431"/>
      <c r="N402" s="432"/>
    </row>
    <row r="403" spans="1:14" x14ac:dyDescent="0.25">
      <c r="A403" s="443">
        <v>45532</v>
      </c>
      <c r="B403" s="149" t="s">
        <v>553</v>
      </c>
      <c r="C403" s="161" t="s">
        <v>129</v>
      </c>
      <c r="D403" s="149" t="s">
        <v>111</v>
      </c>
      <c r="E403" s="157">
        <v>1000000</v>
      </c>
      <c r="F403" s="309">
        <v>3866</v>
      </c>
      <c r="G403" s="288">
        <f t="shared" si="5"/>
        <v>258.66528711846871</v>
      </c>
      <c r="H403" s="696" t="s">
        <v>161</v>
      </c>
      <c r="I403" s="162" t="s">
        <v>43</v>
      </c>
      <c r="J403" s="331" t="s">
        <v>678</v>
      </c>
      <c r="K403" s="919" t="s">
        <v>693</v>
      </c>
      <c r="L403" s="161" t="s">
        <v>44</v>
      </c>
      <c r="M403" s="431"/>
      <c r="N403" s="432"/>
    </row>
    <row r="404" spans="1:14" x14ac:dyDescent="0.25">
      <c r="A404" s="443">
        <v>45532</v>
      </c>
      <c r="B404" s="149" t="s">
        <v>549</v>
      </c>
      <c r="C404" s="161" t="s">
        <v>119</v>
      </c>
      <c r="D404" s="149" t="s">
        <v>79</v>
      </c>
      <c r="E404" s="157">
        <v>3000</v>
      </c>
      <c r="F404" s="309">
        <v>3866</v>
      </c>
      <c r="G404" s="288">
        <f t="shared" si="5"/>
        <v>0.7759958613554061</v>
      </c>
      <c r="H404" s="696" t="s">
        <v>161</v>
      </c>
      <c r="I404" s="162" t="s">
        <v>43</v>
      </c>
      <c r="J404" s="331" t="s">
        <v>679</v>
      </c>
      <c r="K404" s="919" t="s">
        <v>693</v>
      </c>
      <c r="L404" s="161" t="s">
        <v>44</v>
      </c>
      <c r="M404" s="431"/>
      <c r="N404" s="432"/>
    </row>
    <row r="405" spans="1:14" x14ac:dyDescent="0.25">
      <c r="A405" s="443">
        <v>45532</v>
      </c>
      <c r="B405" s="149" t="s">
        <v>551</v>
      </c>
      <c r="C405" s="161" t="s">
        <v>129</v>
      </c>
      <c r="D405" s="149" t="s">
        <v>14</v>
      </c>
      <c r="E405" s="157">
        <v>3933000</v>
      </c>
      <c r="F405" s="309">
        <v>3866</v>
      </c>
      <c r="G405" s="288">
        <f t="shared" si="5"/>
        <v>1017.3305742369374</v>
      </c>
      <c r="H405" s="696" t="s">
        <v>161</v>
      </c>
      <c r="I405" s="162" t="s">
        <v>43</v>
      </c>
      <c r="J405" s="331" t="s">
        <v>683</v>
      </c>
      <c r="K405" s="919" t="s">
        <v>693</v>
      </c>
      <c r="L405" s="161" t="s">
        <v>44</v>
      </c>
      <c r="M405" s="431"/>
      <c r="N405" s="432"/>
    </row>
    <row r="406" spans="1:14" x14ac:dyDescent="0.25">
      <c r="A406" s="443">
        <v>45532</v>
      </c>
      <c r="B406" s="149" t="s">
        <v>596</v>
      </c>
      <c r="C406" s="161" t="s">
        <v>129</v>
      </c>
      <c r="D406" s="149" t="s">
        <v>14</v>
      </c>
      <c r="E406" s="157">
        <v>715000</v>
      </c>
      <c r="F406" s="309">
        <v>3866</v>
      </c>
      <c r="G406" s="288">
        <f t="shared" si="5"/>
        <v>184.94568028970511</v>
      </c>
      <c r="H406" s="696" t="s">
        <v>41</v>
      </c>
      <c r="I406" s="162" t="s">
        <v>43</v>
      </c>
      <c r="J406" s="331"/>
      <c r="K406" s="919" t="s">
        <v>693</v>
      </c>
      <c r="L406" s="161" t="s">
        <v>44</v>
      </c>
      <c r="M406" s="431"/>
      <c r="N406" s="432"/>
    </row>
    <row r="407" spans="1:14" x14ac:dyDescent="0.25">
      <c r="A407" s="443">
        <v>45532</v>
      </c>
      <c r="B407" s="149" t="s">
        <v>549</v>
      </c>
      <c r="C407" s="161" t="s">
        <v>119</v>
      </c>
      <c r="D407" s="149" t="s">
        <v>79</v>
      </c>
      <c r="E407" s="157">
        <v>3000</v>
      </c>
      <c r="F407" s="309">
        <v>3866</v>
      </c>
      <c r="G407" s="288">
        <f t="shared" si="5"/>
        <v>0.7759958613554061</v>
      </c>
      <c r="H407" s="696" t="s">
        <v>161</v>
      </c>
      <c r="I407" s="162" t="s">
        <v>43</v>
      </c>
      <c r="J407" s="331" t="s">
        <v>680</v>
      </c>
      <c r="K407" s="919" t="s">
        <v>693</v>
      </c>
      <c r="L407" s="161" t="s">
        <v>44</v>
      </c>
      <c r="M407" s="431"/>
      <c r="N407" s="432"/>
    </row>
    <row r="408" spans="1:14" x14ac:dyDescent="0.25">
      <c r="A408" s="443">
        <v>45532</v>
      </c>
      <c r="B408" s="149" t="s">
        <v>552</v>
      </c>
      <c r="C408" s="161" t="s">
        <v>129</v>
      </c>
      <c r="D408" s="149" t="s">
        <v>111</v>
      </c>
      <c r="E408" s="157">
        <v>1500000</v>
      </c>
      <c r="F408" s="309">
        <v>3866</v>
      </c>
      <c r="G408" s="288">
        <f t="shared" si="5"/>
        <v>387.99793067770304</v>
      </c>
      <c r="H408" s="696" t="s">
        <v>161</v>
      </c>
      <c r="I408" s="162" t="s">
        <v>43</v>
      </c>
      <c r="J408" s="331" t="s">
        <v>681</v>
      </c>
      <c r="K408" s="919" t="s">
        <v>693</v>
      </c>
      <c r="L408" s="161" t="s">
        <v>44</v>
      </c>
      <c r="M408" s="431"/>
      <c r="N408" s="432"/>
    </row>
    <row r="409" spans="1:14" x14ac:dyDescent="0.25">
      <c r="A409" s="443">
        <v>45532</v>
      </c>
      <c r="B409" s="149" t="s">
        <v>549</v>
      </c>
      <c r="C409" s="149" t="s">
        <v>119</v>
      </c>
      <c r="D409" s="149" t="s">
        <v>79</v>
      </c>
      <c r="E409" s="157">
        <v>3000</v>
      </c>
      <c r="F409" s="309">
        <v>3866</v>
      </c>
      <c r="G409" s="288">
        <f t="shared" si="5"/>
        <v>0.7759958613554061</v>
      </c>
      <c r="H409" s="696" t="s">
        <v>161</v>
      </c>
      <c r="I409" s="162" t="s">
        <v>43</v>
      </c>
      <c r="J409" s="331" t="s">
        <v>682</v>
      </c>
      <c r="K409" s="919" t="s">
        <v>693</v>
      </c>
      <c r="L409" s="161" t="s">
        <v>44</v>
      </c>
      <c r="M409" s="431"/>
      <c r="N409" s="432"/>
    </row>
    <row r="410" spans="1:14" x14ac:dyDescent="0.25">
      <c r="A410" s="160">
        <v>45533</v>
      </c>
      <c r="B410" s="161" t="s">
        <v>112</v>
      </c>
      <c r="C410" s="161" t="s">
        <v>113</v>
      </c>
      <c r="D410" s="162" t="s">
        <v>14</v>
      </c>
      <c r="E410" s="738">
        <v>7000</v>
      </c>
      <c r="F410" s="309">
        <v>3866</v>
      </c>
      <c r="G410" s="288">
        <f t="shared" si="5"/>
        <v>1.8106570098292809</v>
      </c>
      <c r="H410" s="696" t="s">
        <v>41</v>
      </c>
      <c r="I410" s="162" t="s">
        <v>43</v>
      </c>
      <c r="J410" s="770" t="s">
        <v>560</v>
      </c>
      <c r="K410" s="919" t="s">
        <v>693</v>
      </c>
      <c r="L410" s="161" t="s">
        <v>44</v>
      </c>
      <c r="M410" s="431"/>
      <c r="N410" s="432"/>
    </row>
    <row r="411" spans="1:14" x14ac:dyDescent="0.25">
      <c r="A411" s="160">
        <v>45533</v>
      </c>
      <c r="B411" s="161" t="s">
        <v>112</v>
      </c>
      <c r="C411" s="161" t="s">
        <v>113</v>
      </c>
      <c r="D411" s="162" t="s">
        <v>14</v>
      </c>
      <c r="E411" s="157">
        <v>1000</v>
      </c>
      <c r="F411" s="309">
        <v>3866</v>
      </c>
      <c r="G411" s="288">
        <f t="shared" si="5"/>
        <v>0.2586652871184687</v>
      </c>
      <c r="H411" s="696" t="s">
        <v>41</v>
      </c>
      <c r="I411" s="162" t="s">
        <v>43</v>
      </c>
      <c r="J411" s="770" t="s">
        <v>560</v>
      </c>
      <c r="K411" s="919" t="s">
        <v>693</v>
      </c>
      <c r="L411" s="161" t="s">
        <v>44</v>
      </c>
      <c r="M411" s="431"/>
      <c r="N411" s="432"/>
    </row>
    <row r="412" spans="1:14" x14ac:dyDescent="0.25">
      <c r="A412" s="160">
        <v>45533</v>
      </c>
      <c r="B412" s="161" t="s">
        <v>112</v>
      </c>
      <c r="C412" s="161" t="s">
        <v>113</v>
      </c>
      <c r="D412" s="162" t="s">
        <v>14</v>
      </c>
      <c r="E412" s="157">
        <v>2000</v>
      </c>
      <c r="F412" s="309">
        <v>3866</v>
      </c>
      <c r="G412" s="288">
        <f t="shared" si="5"/>
        <v>0.5173305742369374</v>
      </c>
      <c r="H412" s="696" t="s">
        <v>41</v>
      </c>
      <c r="I412" s="162" t="s">
        <v>43</v>
      </c>
      <c r="J412" s="770" t="s">
        <v>560</v>
      </c>
      <c r="K412" s="919" t="s">
        <v>693</v>
      </c>
      <c r="L412" s="161" t="s">
        <v>44</v>
      </c>
      <c r="M412" s="431"/>
      <c r="N412" s="432"/>
    </row>
    <row r="413" spans="1:14" x14ac:dyDescent="0.25">
      <c r="A413" s="160">
        <v>45533</v>
      </c>
      <c r="B413" s="161" t="s">
        <v>112</v>
      </c>
      <c r="C413" s="161" t="s">
        <v>113</v>
      </c>
      <c r="D413" s="162" t="s">
        <v>14</v>
      </c>
      <c r="E413" s="157">
        <v>4000</v>
      </c>
      <c r="F413" s="309">
        <v>3866</v>
      </c>
      <c r="G413" s="288">
        <f t="shared" si="5"/>
        <v>1.0346611484738748</v>
      </c>
      <c r="H413" s="696" t="s">
        <v>41</v>
      </c>
      <c r="I413" s="162" t="s">
        <v>43</v>
      </c>
      <c r="J413" s="770" t="s">
        <v>560</v>
      </c>
      <c r="K413" s="919" t="s">
        <v>693</v>
      </c>
      <c r="L413" s="161" t="s">
        <v>44</v>
      </c>
      <c r="M413" s="431"/>
      <c r="N413" s="432"/>
    </row>
    <row r="414" spans="1:14" x14ac:dyDescent="0.25">
      <c r="A414" s="160">
        <v>45533</v>
      </c>
      <c r="B414" s="161" t="s">
        <v>112</v>
      </c>
      <c r="C414" s="161" t="s">
        <v>113</v>
      </c>
      <c r="D414" s="162" t="s">
        <v>14</v>
      </c>
      <c r="E414" s="157">
        <v>4000</v>
      </c>
      <c r="F414" s="309">
        <v>3866</v>
      </c>
      <c r="G414" s="288">
        <f t="shared" si="5"/>
        <v>1.0346611484738748</v>
      </c>
      <c r="H414" s="696" t="s">
        <v>41</v>
      </c>
      <c r="I414" s="162" t="s">
        <v>43</v>
      </c>
      <c r="J414" s="770" t="s">
        <v>560</v>
      </c>
      <c r="K414" s="919" t="s">
        <v>693</v>
      </c>
      <c r="L414" s="161" t="s">
        <v>44</v>
      </c>
      <c r="M414" s="431"/>
      <c r="N414" s="432"/>
    </row>
    <row r="415" spans="1:14" x14ac:dyDescent="0.25">
      <c r="A415" s="160">
        <v>45533</v>
      </c>
      <c r="B415" s="161" t="s">
        <v>112</v>
      </c>
      <c r="C415" s="161" t="s">
        <v>113</v>
      </c>
      <c r="D415" s="162" t="s">
        <v>14</v>
      </c>
      <c r="E415" s="157">
        <v>7000</v>
      </c>
      <c r="F415" s="309">
        <v>3866</v>
      </c>
      <c r="G415" s="288">
        <f t="shared" si="5"/>
        <v>1.8106570098292809</v>
      </c>
      <c r="H415" s="696" t="s">
        <v>41</v>
      </c>
      <c r="I415" s="162" t="s">
        <v>43</v>
      </c>
      <c r="J415" s="770" t="s">
        <v>560</v>
      </c>
      <c r="K415" s="919" t="s">
        <v>693</v>
      </c>
      <c r="L415" s="161" t="s">
        <v>44</v>
      </c>
      <c r="M415" s="431"/>
      <c r="N415" s="432"/>
    </row>
    <row r="416" spans="1:14" x14ac:dyDescent="0.25">
      <c r="A416" s="443">
        <v>45533</v>
      </c>
      <c r="B416" s="452" t="s">
        <v>112</v>
      </c>
      <c r="C416" s="452" t="s">
        <v>113</v>
      </c>
      <c r="D416" s="727" t="s">
        <v>111</v>
      </c>
      <c r="E416" s="433">
        <v>15000</v>
      </c>
      <c r="F416" s="309">
        <v>3866</v>
      </c>
      <c r="G416" s="288">
        <f t="shared" si="5"/>
        <v>3.8799793067770305</v>
      </c>
      <c r="H416" s="696" t="s">
        <v>370</v>
      </c>
      <c r="I416" s="162" t="s">
        <v>43</v>
      </c>
      <c r="J416" s="331" t="s">
        <v>568</v>
      </c>
      <c r="K416" s="919" t="s">
        <v>693</v>
      </c>
      <c r="L416" s="161" t="s">
        <v>44</v>
      </c>
      <c r="M416" s="431"/>
      <c r="N416" s="432"/>
    </row>
    <row r="417" spans="1:14" x14ac:dyDescent="0.25">
      <c r="A417" s="443">
        <v>45533</v>
      </c>
      <c r="B417" s="452" t="s">
        <v>112</v>
      </c>
      <c r="C417" s="452" t="s">
        <v>113</v>
      </c>
      <c r="D417" s="727" t="s">
        <v>111</v>
      </c>
      <c r="E417" s="433">
        <v>15000</v>
      </c>
      <c r="F417" s="309">
        <v>3866</v>
      </c>
      <c r="G417" s="288">
        <f t="shared" si="5"/>
        <v>3.8799793067770305</v>
      </c>
      <c r="H417" s="696" t="s">
        <v>370</v>
      </c>
      <c r="I417" s="162" t="s">
        <v>43</v>
      </c>
      <c r="J417" s="331" t="s">
        <v>568</v>
      </c>
      <c r="K417" s="919" t="s">
        <v>693</v>
      </c>
      <c r="L417" s="161" t="s">
        <v>44</v>
      </c>
      <c r="M417" s="431"/>
      <c r="N417" s="432"/>
    </row>
    <row r="418" spans="1:14" x14ac:dyDescent="0.25">
      <c r="A418" s="443">
        <v>45533</v>
      </c>
      <c r="B418" s="452" t="s">
        <v>112</v>
      </c>
      <c r="C418" s="452" t="s">
        <v>113</v>
      </c>
      <c r="D418" s="727" t="s">
        <v>111</v>
      </c>
      <c r="E418" s="433">
        <v>8000</v>
      </c>
      <c r="F418" s="309">
        <v>3866</v>
      </c>
      <c r="G418" s="288">
        <f t="shared" si="5"/>
        <v>2.0693222969477496</v>
      </c>
      <c r="H418" s="696" t="s">
        <v>370</v>
      </c>
      <c r="I418" s="162" t="s">
        <v>43</v>
      </c>
      <c r="J418" s="331" t="s">
        <v>568</v>
      </c>
      <c r="K418" s="919" t="s">
        <v>693</v>
      </c>
      <c r="L418" s="161" t="s">
        <v>44</v>
      </c>
      <c r="M418" s="431"/>
      <c r="N418" s="432"/>
    </row>
    <row r="419" spans="1:14" x14ac:dyDescent="0.25">
      <c r="A419" s="443">
        <v>45533</v>
      </c>
      <c r="B419" s="452" t="s">
        <v>112</v>
      </c>
      <c r="C419" s="452" t="s">
        <v>113</v>
      </c>
      <c r="D419" s="727" t="s">
        <v>111</v>
      </c>
      <c r="E419" s="433">
        <v>8000</v>
      </c>
      <c r="F419" s="309">
        <v>3866</v>
      </c>
      <c r="G419" s="288">
        <f t="shared" si="5"/>
        <v>2.0693222969477496</v>
      </c>
      <c r="H419" s="696" t="s">
        <v>370</v>
      </c>
      <c r="I419" s="162" t="s">
        <v>43</v>
      </c>
      <c r="J419" s="331" t="s">
        <v>568</v>
      </c>
      <c r="K419" s="919" t="s">
        <v>693</v>
      </c>
      <c r="L419" s="161" t="s">
        <v>44</v>
      </c>
      <c r="M419" s="431"/>
      <c r="N419" s="432"/>
    </row>
    <row r="420" spans="1:14" x14ac:dyDescent="0.25">
      <c r="A420" s="443">
        <v>45533</v>
      </c>
      <c r="B420" s="147" t="s">
        <v>112</v>
      </c>
      <c r="C420" s="147" t="s">
        <v>113</v>
      </c>
      <c r="D420" s="147" t="s">
        <v>111</v>
      </c>
      <c r="E420" s="433">
        <v>8000</v>
      </c>
      <c r="F420" s="309">
        <v>3866</v>
      </c>
      <c r="G420" s="288">
        <f t="shared" si="5"/>
        <v>2.0693222969477496</v>
      </c>
      <c r="H420" s="696" t="s">
        <v>127</v>
      </c>
      <c r="I420" s="162" t="s">
        <v>43</v>
      </c>
      <c r="J420" s="331" t="s">
        <v>569</v>
      </c>
      <c r="K420" s="919" t="s">
        <v>693</v>
      </c>
      <c r="L420" s="161" t="s">
        <v>44</v>
      </c>
      <c r="M420" s="431"/>
      <c r="N420" s="432"/>
    </row>
    <row r="421" spans="1:14" x14ac:dyDescent="0.25">
      <c r="A421" s="443">
        <v>45533</v>
      </c>
      <c r="B421" s="147" t="s">
        <v>112</v>
      </c>
      <c r="C421" s="147" t="s">
        <v>113</v>
      </c>
      <c r="D421" s="147" t="s">
        <v>111</v>
      </c>
      <c r="E421" s="433">
        <v>8000</v>
      </c>
      <c r="F421" s="309">
        <v>3866</v>
      </c>
      <c r="G421" s="288">
        <f t="shared" si="5"/>
        <v>2.0693222969477496</v>
      </c>
      <c r="H421" s="696" t="s">
        <v>127</v>
      </c>
      <c r="I421" s="162" t="s">
        <v>43</v>
      </c>
      <c r="J421" s="331" t="s">
        <v>569</v>
      </c>
      <c r="K421" s="919" t="s">
        <v>693</v>
      </c>
      <c r="L421" s="161" t="s">
        <v>44</v>
      </c>
      <c r="M421" s="431"/>
      <c r="N421" s="432"/>
    </row>
    <row r="422" spans="1:14" x14ac:dyDescent="0.25">
      <c r="A422" s="443">
        <v>45534</v>
      </c>
      <c r="B422" s="161" t="s">
        <v>571</v>
      </c>
      <c r="C422" s="161" t="s">
        <v>116</v>
      </c>
      <c r="D422" s="162" t="s">
        <v>79</v>
      </c>
      <c r="E422" s="157">
        <v>300000</v>
      </c>
      <c r="F422" s="309">
        <v>3866</v>
      </c>
      <c r="G422" s="288">
        <f t="shared" si="5"/>
        <v>77.599586135540605</v>
      </c>
      <c r="H422" s="696" t="s">
        <v>41</v>
      </c>
      <c r="I422" s="162" t="s">
        <v>43</v>
      </c>
      <c r="J422" s="770" t="s">
        <v>573</v>
      </c>
      <c r="K422" s="919" t="s">
        <v>693</v>
      </c>
      <c r="L422" s="161" t="s">
        <v>44</v>
      </c>
      <c r="M422" s="431"/>
      <c r="N422" s="432"/>
    </row>
    <row r="423" spans="1:14" x14ac:dyDescent="0.25">
      <c r="A423" s="443">
        <v>45534</v>
      </c>
      <c r="B423" s="161" t="s">
        <v>112</v>
      </c>
      <c r="C423" s="161" t="s">
        <v>113</v>
      </c>
      <c r="D423" s="162" t="s">
        <v>14</v>
      </c>
      <c r="E423" s="157">
        <v>3000</v>
      </c>
      <c r="F423" s="309">
        <v>3866</v>
      </c>
      <c r="G423" s="288">
        <f t="shared" si="5"/>
        <v>0.7759958613554061</v>
      </c>
      <c r="H423" s="696" t="s">
        <v>41</v>
      </c>
      <c r="I423" s="162" t="s">
        <v>43</v>
      </c>
      <c r="J423" s="770" t="s">
        <v>580</v>
      </c>
      <c r="K423" s="919" t="s">
        <v>693</v>
      </c>
      <c r="L423" s="161" t="s">
        <v>44</v>
      </c>
      <c r="M423" s="431"/>
      <c r="N423" s="432"/>
    </row>
    <row r="424" spans="1:14" ht="13.5" customHeight="1" x14ac:dyDescent="0.25">
      <c r="A424" s="913">
        <v>45534</v>
      </c>
      <c r="B424" s="710" t="s">
        <v>575</v>
      </c>
      <c r="C424" s="710" t="s">
        <v>152</v>
      </c>
      <c r="D424" s="711" t="s">
        <v>14</v>
      </c>
      <c r="E424" s="380">
        <v>12000</v>
      </c>
      <c r="F424" s="309">
        <v>3866</v>
      </c>
      <c r="G424" s="288">
        <f t="shared" si="5"/>
        <v>3.1039834454216244</v>
      </c>
      <c r="H424" s="914" t="s">
        <v>41</v>
      </c>
      <c r="I424" s="711" t="s">
        <v>43</v>
      </c>
      <c r="J424" s="770" t="s">
        <v>580</v>
      </c>
      <c r="K424" s="919" t="s">
        <v>693</v>
      </c>
      <c r="L424" s="710" t="s">
        <v>44</v>
      </c>
      <c r="M424" s="915"/>
      <c r="N424" s="432"/>
    </row>
    <row r="425" spans="1:14" ht="16.5" customHeight="1" x14ac:dyDescent="0.25">
      <c r="A425" s="913">
        <v>45534</v>
      </c>
      <c r="B425" s="710" t="s">
        <v>576</v>
      </c>
      <c r="C425" s="710" t="s">
        <v>152</v>
      </c>
      <c r="D425" s="711" t="s">
        <v>14</v>
      </c>
      <c r="E425" s="380">
        <v>12000</v>
      </c>
      <c r="F425" s="309">
        <v>3866</v>
      </c>
      <c r="G425" s="288">
        <f t="shared" si="5"/>
        <v>3.1039834454216244</v>
      </c>
      <c r="H425" s="914" t="s">
        <v>41</v>
      </c>
      <c r="I425" s="711" t="s">
        <v>43</v>
      </c>
      <c r="J425" s="770" t="s">
        <v>580</v>
      </c>
      <c r="K425" s="919" t="s">
        <v>693</v>
      </c>
      <c r="L425" s="710" t="s">
        <v>44</v>
      </c>
      <c r="M425" s="915"/>
      <c r="N425" s="432"/>
    </row>
    <row r="426" spans="1:14" ht="15.75" customHeight="1" x14ac:dyDescent="0.25">
      <c r="A426" s="913">
        <v>45534</v>
      </c>
      <c r="B426" s="710" t="s">
        <v>577</v>
      </c>
      <c r="C426" s="710" t="s">
        <v>152</v>
      </c>
      <c r="D426" s="711" t="s">
        <v>14</v>
      </c>
      <c r="E426" s="380">
        <v>40000</v>
      </c>
      <c r="F426" s="309">
        <v>3866</v>
      </c>
      <c r="G426" s="288">
        <f t="shared" si="5"/>
        <v>10.346611484738748</v>
      </c>
      <c r="H426" s="914" t="s">
        <v>41</v>
      </c>
      <c r="I426" s="711" t="s">
        <v>43</v>
      </c>
      <c r="J426" s="770" t="s">
        <v>580</v>
      </c>
      <c r="K426" s="919" t="s">
        <v>693</v>
      </c>
      <c r="L426" s="710" t="s">
        <v>44</v>
      </c>
      <c r="M426" s="915"/>
      <c r="N426" s="432"/>
    </row>
    <row r="427" spans="1:14" x14ac:dyDescent="0.25">
      <c r="A427" s="443">
        <v>45534</v>
      </c>
      <c r="B427" s="147" t="s">
        <v>578</v>
      </c>
      <c r="C427" s="147" t="s">
        <v>125</v>
      </c>
      <c r="D427" s="147" t="s">
        <v>14</v>
      </c>
      <c r="E427" s="433">
        <v>50000</v>
      </c>
      <c r="F427" s="309">
        <v>3866</v>
      </c>
      <c r="G427" s="288">
        <f t="shared" si="5"/>
        <v>12.933264355923436</v>
      </c>
      <c r="H427" s="696" t="s">
        <v>41</v>
      </c>
      <c r="I427" s="162" t="s">
        <v>43</v>
      </c>
      <c r="J427" s="770" t="s">
        <v>580</v>
      </c>
      <c r="K427" s="919" t="s">
        <v>693</v>
      </c>
      <c r="L427" s="161" t="s">
        <v>44</v>
      </c>
      <c r="M427" s="431"/>
      <c r="N427" s="432"/>
    </row>
    <row r="428" spans="1:14" x14ac:dyDescent="0.25">
      <c r="A428" s="443">
        <v>45534</v>
      </c>
      <c r="B428" s="147" t="s">
        <v>579</v>
      </c>
      <c r="C428" s="147" t="s">
        <v>125</v>
      </c>
      <c r="D428" s="147" t="s">
        <v>14</v>
      </c>
      <c r="E428" s="433">
        <v>40000</v>
      </c>
      <c r="F428" s="309">
        <v>3866</v>
      </c>
      <c r="G428" s="288">
        <f t="shared" si="5"/>
        <v>10.346611484738748</v>
      </c>
      <c r="H428" s="696" t="s">
        <v>41</v>
      </c>
      <c r="I428" s="162" t="s">
        <v>43</v>
      </c>
      <c r="J428" s="770" t="s">
        <v>580</v>
      </c>
      <c r="K428" s="919" t="s">
        <v>693</v>
      </c>
      <c r="L428" s="161" t="s">
        <v>44</v>
      </c>
      <c r="M428" s="431"/>
      <c r="N428" s="432"/>
    </row>
    <row r="429" spans="1:14" x14ac:dyDescent="0.25">
      <c r="A429" s="443">
        <v>45534</v>
      </c>
      <c r="B429" s="161" t="s">
        <v>112</v>
      </c>
      <c r="C429" s="161" t="s">
        <v>113</v>
      </c>
      <c r="D429" s="162" t="s">
        <v>14</v>
      </c>
      <c r="E429" s="433">
        <v>13000</v>
      </c>
      <c r="F429" s="309">
        <v>3866</v>
      </c>
      <c r="G429" s="288">
        <f t="shared" si="5"/>
        <v>3.3626487325400931</v>
      </c>
      <c r="H429" s="696" t="s">
        <v>41</v>
      </c>
      <c r="I429" s="162" t="s">
        <v>43</v>
      </c>
      <c r="J429" s="770" t="s">
        <v>580</v>
      </c>
      <c r="K429" s="919" t="s">
        <v>693</v>
      </c>
      <c r="L429" s="161" t="s">
        <v>44</v>
      </c>
      <c r="M429" s="431"/>
      <c r="N429" s="432"/>
    </row>
    <row r="430" spans="1:14" x14ac:dyDescent="0.25">
      <c r="A430" s="443">
        <v>45534</v>
      </c>
      <c r="B430" s="452" t="s">
        <v>112</v>
      </c>
      <c r="C430" s="452" t="s">
        <v>113</v>
      </c>
      <c r="D430" s="727" t="s">
        <v>111</v>
      </c>
      <c r="E430" s="433">
        <v>15000</v>
      </c>
      <c r="F430" s="309">
        <v>3866</v>
      </c>
      <c r="G430" s="288">
        <f t="shared" si="5"/>
        <v>3.8799793067770305</v>
      </c>
      <c r="H430" s="696" t="s">
        <v>370</v>
      </c>
      <c r="I430" s="162" t="s">
        <v>43</v>
      </c>
      <c r="J430" s="331" t="s">
        <v>568</v>
      </c>
      <c r="K430" s="919" t="s">
        <v>693</v>
      </c>
      <c r="L430" s="161" t="s">
        <v>44</v>
      </c>
      <c r="M430" s="431"/>
      <c r="N430" s="432"/>
    </row>
    <row r="431" spans="1:14" x14ac:dyDescent="0.25">
      <c r="A431" s="443">
        <v>45534</v>
      </c>
      <c r="B431" s="452" t="s">
        <v>112</v>
      </c>
      <c r="C431" s="452" t="s">
        <v>113</v>
      </c>
      <c r="D431" s="727" t="s">
        <v>111</v>
      </c>
      <c r="E431" s="433">
        <v>15000</v>
      </c>
      <c r="F431" s="309">
        <v>3866</v>
      </c>
      <c r="G431" s="288">
        <f t="shared" si="5"/>
        <v>3.8799793067770305</v>
      </c>
      <c r="H431" s="696" t="s">
        <v>370</v>
      </c>
      <c r="I431" s="162" t="s">
        <v>43</v>
      </c>
      <c r="J431" s="331" t="s">
        <v>568</v>
      </c>
      <c r="K431" s="919" t="s">
        <v>693</v>
      </c>
      <c r="L431" s="161" t="s">
        <v>44</v>
      </c>
      <c r="M431" s="431"/>
      <c r="N431" s="432"/>
    </row>
    <row r="432" spans="1:14" x14ac:dyDescent="0.25">
      <c r="A432" s="160">
        <v>45534</v>
      </c>
      <c r="B432" s="161" t="s">
        <v>112</v>
      </c>
      <c r="C432" s="161" t="s">
        <v>113</v>
      </c>
      <c r="D432" s="162" t="s">
        <v>120</v>
      </c>
      <c r="E432" s="165">
        <v>3000</v>
      </c>
      <c r="F432" s="309">
        <v>3866</v>
      </c>
      <c r="G432" s="288">
        <f t="shared" si="5"/>
        <v>0.7759958613554061</v>
      </c>
      <c r="H432" s="696" t="s">
        <v>126</v>
      </c>
      <c r="I432" s="162" t="s">
        <v>43</v>
      </c>
      <c r="J432" s="331" t="s">
        <v>541</v>
      </c>
      <c r="K432" s="919" t="s">
        <v>693</v>
      </c>
      <c r="L432" s="161" t="s">
        <v>44</v>
      </c>
      <c r="M432" s="431"/>
      <c r="N432" s="432"/>
    </row>
    <row r="433" spans="1:14" x14ac:dyDescent="0.25">
      <c r="A433" s="160">
        <v>45534</v>
      </c>
      <c r="B433" s="161" t="s">
        <v>112</v>
      </c>
      <c r="C433" s="161" t="s">
        <v>113</v>
      </c>
      <c r="D433" s="162" t="s">
        <v>120</v>
      </c>
      <c r="E433" s="165">
        <v>10000</v>
      </c>
      <c r="F433" s="309">
        <v>3866</v>
      </c>
      <c r="G433" s="288">
        <f t="shared" si="5"/>
        <v>2.586652871184687</v>
      </c>
      <c r="H433" s="696" t="s">
        <v>126</v>
      </c>
      <c r="I433" s="162" t="s">
        <v>43</v>
      </c>
      <c r="J433" s="331" t="s">
        <v>541</v>
      </c>
      <c r="K433" s="919" t="s">
        <v>693</v>
      </c>
      <c r="L433" s="161" t="s">
        <v>44</v>
      </c>
      <c r="M433" s="431"/>
      <c r="N433" s="432"/>
    </row>
    <row r="434" spans="1:14" x14ac:dyDescent="0.25">
      <c r="A434" s="160">
        <v>45534</v>
      </c>
      <c r="B434" s="161" t="s">
        <v>112</v>
      </c>
      <c r="C434" s="161" t="s">
        <v>113</v>
      </c>
      <c r="D434" s="162" t="s">
        <v>120</v>
      </c>
      <c r="E434" s="165">
        <v>16000</v>
      </c>
      <c r="F434" s="309">
        <v>3866</v>
      </c>
      <c r="G434" s="288">
        <f t="shared" si="5"/>
        <v>4.1386445938954992</v>
      </c>
      <c r="H434" s="696" t="s">
        <v>126</v>
      </c>
      <c r="I434" s="162" t="s">
        <v>43</v>
      </c>
      <c r="J434" s="331" t="s">
        <v>541</v>
      </c>
      <c r="K434" s="919" t="s">
        <v>693</v>
      </c>
      <c r="L434" s="161" t="s">
        <v>44</v>
      </c>
      <c r="M434" s="431"/>
      <c r="N434" s="432"/>
    </row>
    <row r="435" spans="1:14" x14ac:dyDescent="0.25">
      <c r="A435" s="160">
        <v>45534</v>
      </c>
      <c r="B435" s="161" t="s">
        <v>112</v>
      </c>
      <c r="C435" s="161" t="s">
        <v>113</v>
      </c>
      <c r="D435" s="162" t="s">
        <v>120</v>
      </c>
      <c r="E435" s="165">
        <v>10000</v>
      </c>
      <c r="F435" s="309">
        <v>3866</v>
      </c>
      <c r="G435" s="288">
        <f t="shared" si="5"/>
        <v>2.586652871184687</v>
      </c>
      <c r="H435" s="696" t="s">
        <v>126</v>
      </c>
      <c r="I435" s="162" t="s">
        <v>43</v>
      </c>
      <c r="J435" s="331" t="s">
        <v>541</v>
      </c>
      <c r="K435" s="919" t="s">
        <v>693</v>
      </c>
      <c r="L435" s="161" t="s">
        <v>44</v>
      </c>
      <c r="M435" s="431"/>
      <c r="N435" s="432"/>
    </row>
    <row r="436" spans="1:14" x14ac:dyDescent="0.25">
      <c r="A436" s="160">
        <v>45534</v>
      </c>
      <c r="B436" s="161" t="s">
        <v>112</v>
      </c>
      <c r="C436" s="161" t="s">
        <v>113</v>
      </c>
      <c r="D436" s="162" t="s">
        <v>120</v>
      </c>
      <c r="E436" s="165">
        <v>10000</v>
      </c>
      <c r="F436" s="309">
        <v>3866</v>
      </c>
      <c r="G436" s="288">
        <f t="shared" si="5"/>
        <v>2.586652871184687</v>
      </c>
      <c r="H436" s="696" t="s">
        <v>126</v>
      </c>
      <c r="I436" s="162" t="s">
        <v>43</v>
      </c>
      <c r="J436" s="331" t="s">
        <v>541</v>
      </c>
      <c r="K436" s="919" t="s">
        <v>693</v>
      </c>
      <c r="L436" s="161" t="s">
        <v>44</v>
      </c>
      <c r="M436" s="431"/>
      <c r="N436" s="432"/>
    </row>
    <row r="437" spans="1:14" x14ac:dyDescent="0.25">
      <c r="A437" s="160">
        <v>45534</v>
      </c>
      <c r="B437" s="161" t="s">
        <v>112</v>
      </c>
      <c r="C437" s="161" t="s">
        <v>113</v>
      </c>
      <c r="D437" s="162" t="s">
        <v>120</v>
      </c>
      <c r="E437" s="165">
        <v>5000</v>
      </c>
      <c r="F437" s="309">
        <v>3866</v>
      </c>
      <c r="G437" s="288">
        <f t="shared" si="5"/>
        <v>1.2933264355923435</v>
      </c>
      <c r="H437" s="696" t="s">
        <v>126</v>
      </c>
      <c r="I437" s="162" t="s">
        <v>43</v>
      </c>
      <c r="J437" s="331" t="s">
        <v>541</v>
      </c>
      <c r="K437" s="919" t="s">
        <v>693</v>
      </c>
      <c r="L437" s="161" t="s">
        <v>44</v>
      </c>
      <c r="M437" s="431"/>
      <c r="N437" s="432"/>
    </row>
    <row r="438" spans="1:14" ht="30" x14ac:dyDescent="0.25">
      <c r="A438" s="160">
        <v>45534</v>
      </c>
      <c r="B438" s="161" t="s">
        <v>583</v>
      </c>
      <c r="C438" s="161" t="s">
        <v>113</v>
      </c>
      <c r="D438" s="162" t="s">
        <v>120</v>
      </c>
      <c r="E438" s="165">
        <v>25000</v>
      </c>
      <c r="F438" s="309">
        <v>3866</v>
      </c>
      <c r="G438" s="288">
        <f t="shared" si="5"/>
        <v>6.466632177961718</v>
      </c>
      <c r="H438" s="696" t="s">
        <v>126</v>
      </c>
      <c r="I438" s="162" t="s">
        <v>43</v>
      </c>
      <c r="J438" s="331" t="s">
        <v>687</v>
      </c>
      <c r="K438" s="919" t="s">
        <v>693</v>
      </c>
      <c r="L438" s="161" t="s">
        <v>44</v>
      </c>
      <c r="M438" s="431"/>
      <c r="N438" s="432"/>
    </row>
    <row r="439" spans="1:14" x14ac:dyDescent="0.25">
      <c r="A439" s="160">
        <v>45534</v>
      </c>
      <c r="B439" s="161" t="s">
        <v>112</v>
      </c>
      <c r="C439" s="161" t="s">
        <v>113</v>
      </c>
      <c r="D439" s="162" t="s">
        <v>120</v>
      </c>
      <c r="E439" s="165">
        <v>10000</v>
      </c>
      <c r="F439" s="309">
        <v>3866</v>
      </c>
      <c r="G439" s="288">
        <f t="shared" si="5"/>
        <v>2.586652871184687</v>
      </c>
      <c r="H439" s="696" t="s">
        <v>126</v>
      </c>
      <c r="I439" s="162" t="s">
        <v>43</v>
      </c>
      <c r="J439" s="331" t="s">
        <v>541</v>
      </c>
      <c r="K439" s="919" t="s">
        <v>693</v>
      </c>
      <c r="L439" s="161" t="s">
        <v>44</v>
      </c>
      <c r="M439" s="431"/>
      <c r="N439" s="432"/>
    </row>
    <row r="440" spans="1:14" ht="30" x14ac:dyDescent="0.25">
      <c r="A440" s="160">
        <v>45534</v>
      </c>
      <c r="B440" s="161" t="s">
        <v>582</v>
      </c>
      <c r="C440" s="161" t="s">
        <v>152</v>
      </c>
      <c r="D440" s="162" t="s">
        <v>120</v>
      </c>
      <c r="E440" s="165">
        <v>50000</v>
      </c>
      <c r="F440" s="309">
        <v>3866</v>
      </c>
      <c r="G440" s="288">
        <f t="shared" si="5"/>
        <v>12.933264355923436</v>
      </c>
      <c r="H440" s="696" t="s">
        <v>126</v>
      </c>
      <c r="I440" s="162" t="s">
        <v>43</v>
      </c>
      <c r="J440" s="331" t="s">
        <v>541</v>
      </c>
      <c r="K440" s="919" t="s">
        <v>693</v>
      </c>
      <c r="L440" s="161" t="s">
        <v>44</v>
      </c>
      <c r="M440" s="431"/>
      <c r="N440" s="432"/>
    </row>
    <row r="441" spans="1:14" ht="18.600000000000001" customHeight="1" x14ac:dyDescent="0.25">
      <c r="A441" s="160">
        <v>45534</v>
      </c>
      <c r="B441" s="161" t="s">
        <v>243</v>
      </c>
      <c r="C441" s="161" t="s">
        <v>152</v>
      </c>
      <c r="D441" s="162" t="s">
        <v>120</v>
      </c>
      <c r="E441" s="165">
        <v>20000</v>
      </c>
      <c r="F441" s="309">
        <v>3866</v>
      </c>
      <c r="G441" s="288">
        <f t="shared" si="5"/>
        <v>5.173305742369374</v>
      </c>
      <c r="H441" s="696" t="s">
        <v>126</v>
      </c>
      <c r="I441" s="162" t="s">
        <v>43</v>
      </c>
      <c r="J441" s="331" t="s">
        <v>541</v>
      </c>
      <c r="K441" s="919" t="s">
        <v>693</v>
      </c>
      <c r="L441" s="161" t="s">
        <v>44</v>
      </c>
      <c r="M441" s="431"/>
      <c r="N441" s="432"/>
    </row>
    <row r="442" spans="1:14" ht="25.15" customHeight="1" x14ac:dyDescent="0.25">
      <c r="A442" s="160">
        <v>45534</v>
      </c>
      <c r="B442" s="161" t="s">
        <v>539</v>
      </c>
      <c r="C442" s="161" t="s">
        <v>152</v>
      </c>
      <c r="D442" s="162" t="s">
        <v>120</v>
      </c>
      <c r="E442" s="165">
        <v>10000</v>
      </c>
      <c r="F442" s="309">
        <v>3866</v>
      </c>
      <c r="G442" s="288">
        <f t="shared" si="5"/>
        <v>2.586652871184687</v>
      </c>
      <c r="H442" s="696" t="s">
        <v>126</v>
      </c>
      <c r="I442" s="162" t="s">
        <v>43</v>
      </c>
      <c r="J442" s="331" t="s">
        <v>541</v>
      </c>
      <c r="K442" s="919" t="s">
        <v>693</v>
      </c>
      <c r="L442" s="161" t="s">
        <v>44</v>
      </c>
      <c r="M442" s="431"/>
      <c r="N442" s="432"/>
    </row>
    <row r="443" spans="1:14" ht="19.149999999999999" customHeight="1" x14ac:dyDescent="0.25">
      <c r="A443" s="160">
        <v>45534</v>
      </c>
      <c r="B443" s="161" t="s">
        <v>539</v>
      </c>
      <c r="C443" s="161" t="s">
        <v>152</v>
      </c>
      <c r="D443" s="162" t="s">
        <v>120</v>
      </c>
      <c r="E443" s="165">
        <v>6000</v>
      </c>
      <c r="F443" s="309">
        <v>3866</v>
      </c>
      <c r="G443" s="288">
        <f t="shared" ref="G443:G460" si="6">E443/F443</f>
        <v>1.5519917227108122</v>
      </c>
      <c r="H443" s="696" t="s">
        <v>126</v>
      </c>
      <c r="I443" s="162" t="s">
        <v>43</v>
      </c>
      <c r="J443" s="331" t="s">
        <v>541</v>
      </c>
      <c r="K443" s="919" t="s">
        <v>693</v>
      </c>
      <c r="L443" s="161"/>
      <c r="M443" s="431"/>
      <c r="N443" s="432"/>
    </row>
    <row r="444" spans="1:14" ht="30" x14ac:dyDescent="0.25">
      <c r="A444" s="160">
        <v>45534</v>
      </c>
      <c r="B444" s="161" t="s">
        <v>540</v>
      </c>
      <c r="C444" s="161" t="s">
        <v>152</v>
      </c>
      <c r="D444" s="162" t="s">
        <v>120</v>
      </c>
      <c r="E444" s="165">
        <v>10000</v>
      </c>
      <c r="F444" s="309">
        <v>3866</v>
      </c>
      <c r="G444" s="288">
        <f t="shared" si="6"/>
        <v>2.586652871184687</v>
      </c>
      <c r="H444" s="696" t="s">
        <v>126</v>
      </c>
      <c r="I444" s="162" t="s">
        <v>43</v>
      </c>
      <c r="J444" s="331" t="s">
        <v>541</v>
      </c>
      <c r="K444" s="919" t="s">
        <v>693</v>
      </c>
      <c r="L444" s="431"/>
      <c r="M444" s="431"/>
      <c r="N444" s="432"/>
    </row>
    <row r="445" spans="1:14" x14ac:dyDescent="0.25">
      <c r="A445" s="160">
        <v>45534</v>
      </c>
      <c r="B445" s="161" t="s">
        <v>125</v>
      </c>
      <c r="C445" s="161" t="s">
        <v>125</v>
      </c>
      <c r="D445" s="162" t="s">
        <v>120</v>
      </c>
      <c r="E445" s="165">
        <v>10000</v>
      </c>
      <c r="F445" s="309">
        <v>3866</v>
      </c>
      <c r="G445" s="288">
        <f t="shared" si="6"/>
        <v>2.586652871184687</v>
      </c>
      <c r="H445" s="696" t="s">
        <v>126</v>
      </c>
      <c r="I445" s="162" t="s">
        <v>43</v>
      </c>
      <c r="J445" s="331" t="s">
        <v>541</v>
      </c>
      <c r="K445" s="919" t="s">
        <v>693</v>
      </c>
      <c r="L445" s="431"/>
      <c r="M445" s="431"/>
      <c r="N445" s="432"/>
    </row>
    <row r="446" spans="1:14" x14ac:dyDescent="0.25">
      <c r="A446" s="160">
        <v>45534</v>
      </c>
      <c r="B446" s="161" t="s">
        <v>125</v>
      </c>
      <c r="C446" s="161" t="s">
        <v>125</v>
      </c>
      <c r="D446" s="162" t="s">
        <v>120</v>
      </c>
      <c r="E446" s="165">
        <v>10000</v>
      </c>
      <c r="F446" s="309">
        <v>3866</v>
      </c>
      <c r="G446" s="288">
        <f t="shared" si="6"/>
        <v>2.586652871184687</v>
      </c>
      <c r="H446" s="696" t="s">
        <v>126</v>
      </c>
      <c r="I446" s="162" t="s">
        <v>43</v>
      </c>
      <c r="J446" s="331" t="s">
        <v>541</v>
      </c>
      <c r="K446" s="919" t="s">
        <v>693</v>
      </c>
      <c r="L446" s="431"/>
      <c r="M446" s="431"/>
      <c r="N446" s="432"/>
    </row>
    <row r="447" spans="1:14" x14ac:dyDescent="0.25">
      <c r="A447" s="160">
        <v>45534</v>
      </c>
      <c r="B447" s="710" t="s">
        <v>112</v>
      </c>
      <c r="C447" s="710" t="s">
        <v>113</v>
      </c>
      <c r="D447" s="711" t="s">
        <v>120</v>
      </c>
      <c r="E447" s="165">
        <v>5000</v>
      </c>
      <c r="F447" s="309">
        <v>3866</v>
      </c>
      <c r="G447" s="288">
        <f t="shared" si="6"/>
        <v>1.2933264355923435</v>
      </c>
      <c r="H447" s="696" t="s">
        <v>153</v>
      </c>
      <c r="I447" s="162" t="s">
        <v>43</v>
      </c>
      <c r="J447" s="331" t="s">
        <v>544</v>
      </c>
      <c r="K447" s="919" t="s">
        <v>693</v>
      </c>
      <c r="L447" s="431"/>
      <c r="M447" s="431"/>
      <c r="N447" s="432"/>
    </row>
    <row r="448" spans="1:14" x14ac:dyDescent="0.25">
      <c r="A448" s="160">
        <v>45534</v>
      </c>
      <c r="B448" s="710" t="s">
        <v>112</v>
      </c>
      <c r="C448" s="710" t="s">
        <v>113</v>
      </c>
      <c r="D448" s="711" t="s">
        <v>120</v>
      </c>
      <c r="E448" s="165">
        <v>15000</v>
      </c>
      <c r="F448" s="309">
        <v>3866</v>
      </c>
      <c r="G448" s="288">
        <f t="shared" si="6"/>
        <v>3.8799793067770305</v>
      </c>
      <c r="H448" s="696" t="s">
        <v>153</v>
      </c>
      <c r="I448" s="162" t="s">
        <v>43</v>
      </c>
      <c r="J448" s="331" t="s">
        <v>544</v>
      </c>
      <c r="K448" s="919" t="s">
        <v>693</v>
      </c>
      <c r="L448" s="431"/>
      <c r="M448" s="431"/>
      <c r="N448" s="432"/>
    </row>
    <row r="449" spans="1:14" x14ac:dyDescent="0.25">
      <c r="A449" s="160">
        <v>45534</v>
      </c>
      <c r="B449" s="710" t="s">
        <v>112</v>
      </c>
      <c r="C449" s="710" t="s">
        <v>113</v>
      </c>
      <c r="D449" s="711" t="s">
        <v>120</v>
      </c>
      <c r="E449" s="165">
        <v>4000</v>
      </c>
      <c r="F449" s="309">
        <v>3866</v>
      </c>
      <c r="G449" s="288">
        <f t="shared" si="6"/>
        <v>1.0346611484738748</v>
      </c>
      <c r="H449" s="696" t="s">
        <v>153</v>
      </c>
      <c r="I449" s="162" t="s">
        <v>43</v>
      </c>
      <c r="J449" s="331" t="s">
        <v>544</v>
      </c>
      <c r="K449" s="919" t="s">
        <v>693</v>
      </c>
      <c r="L449" s="431"/>
      <c r="M449" s="431"/>
      <c r="N449" s="432"/>
    </row>
    <row r="450" spans="1:14" x14ac:dyDescent="0.25">
      <c r="A450" s="160">
        <v>45534</v>
      </c>
      <c r="B450" s="710" t="s">
        <v>112</v>
      </c>
      <c r="C450" s="710" t="s">
        <v>113</v>
      </c>
      <c r="D450" s="711" t="s">
        <v>120</v>
      </c>
      <c r="E450" s="165">
        <v>10000</v>
      </c>
      <c r="F450" s="309">
        <v>3866</v>
      </c>
      <c r="G450" s="288">
        <f t="shared" si="6"/>
        <v>2.586652871184687</v>
      </c>
      <c r="H450" s="696" t="s">
        <v>153</v>
      </c>
      <c r="I450" s="162" t="s">
        <v>43</v>
      </c>
      <c r="J450" s="331" t="s">
        <v>544</v>
      </c>
      <c r="K450" s="919" t="s">
        <v>693</v>
      </c>
      <c r="L450" s="431"/>
      <c r="M450" s="431"/>
      <c r="N450" s="432"/>
    </row>
    <row r="451" spans="1:14" x14ac:dyDescent="0.25">
      <c r="A451" s="160">
        <v>45534</v>
      </c>
      <c r="B451" s="710" t="s">
        <v>112</v>
      </c>
      <c r="C451" s="710" t="s">
        <v>113</v>
      </c>
      <c r="D451" s="711" t="s">
        <v>120</v>
      </c>
      <c r="E451" s="157">
        <v>2000</v>
      </c>
      <c r="F451" s="309">
        <v>3866</v>
      </c>
      <c r="G451" s="288">
        <f t="shared" si="6"/>
        <v>0.5173305742369374</v>
      </c>
      <c r="H451" s="696" t="s">
        <v>153</v>
      </c>
      <c r="I451" s="162" t="s">
        <v>43</v>
      </c>
      <c r="J451" s="331" t="s">
        <v>544</v>
      </c>
      <c r="K451" s="919" t="s">
        <v>693</v>
      </c>
      <c r="L451" s="431"/>
      <c r="M451" s="431"/>
      <c r="N451" s="432"/>
    </row>
    <row r="452" spans="1:14" x14ac:dyDescent="0.25">
      <c r="A452" s="160">
        <v>45534</v>
      </c>
      <c r="B452" s="710" t="s">
        <v>112</v>
      </c>
      <c r="C452" s="710" t="s">
        <v>113</v>
      </c>
      <c r="D452" s="711" t="s">
        <v>120</v>
      </c>
      <c r="E452" s="157">
        <v>3000</v>
      </c>
      <c r="F452" s="309">
        <v>3866</v>
      </c>
      <c r="G452" s="288">
        <f t="shared" si="6"/>
        <v>0.7759958613554061</v>
      </c>
      <c r="H452" s="696" t="s">
        <v>153</v>
      </c>
      <c r="I452" s="162" t="s">
        <v>43</v>
      </c>
      <c r="J452" s="331" t="s">
        <v>544</v>
      </c>
      <c r="K452" s="919" t="s">
        <v>693</v>
      </c>
      <c r="L452" s="431"/>
      <c r="M452" s="431"/>
      <c r="N452" s="432"/>
    </row>
    <row r="453" spans="1:14" x14ac:dyDescent="0.25">
      <c r="A453" s="160">
        <v>45534</v>
      </c>
      <c r="B453" s="710" t="s">
        <v>112</v>
      </c>
      <c r="C453" s="710" t="s">
        <v>113</v>
      </c>
      <c r="D453" s="711" t="s">
        <v>120</v>
      </c>
      <c r="E453" s="157">
        <v>3000</v>
      </c>
      <c r="F453" s="309">
        <v>3866</v>
      </c>
      <c r="G453" s="288">
        <f t="shared" si="6"/>
        <v>0.7759958613554061</v>
      </c>
      <c r="H453" s="696" t="s">
        <v>153</v>
      </c>
      <c r="I453" s="162" t="s">
        <v>43</v>
      </c>
      <c r="J453" s="331" t="s">
        <v>544</v>
      </c>
      <c r="K453" s="919" t="s">
        <v>693</v>
      </c>
      <c r="L453" s="431"/>
      <c r="M453" s="431"/>
      <c r="N453" s="432"/>
    </row>
    <row r="454" spans="1:14" x14ac:dyDescent="0.25">
      <c r="A454" s="160">
        <v>45534</v>
      </c>
      <c r="B454" s="710" t="s">
        <v>112</v>
      </c>
      <c r="C454" s="710" t="s">
        <v>113</v>
      </c>
      <c r="D454" s="711" t="s">
        <v>120</v>
      </c>
      <c r="E454" s="157">
        <v>7000</v>
      </c>
      <c r="F454" s="309">
        <v>3866</v>
      </c>
      <c r="G454" s="288">
        <f t="shared" si="6"/>
        <v>1.8106570098292809</v>
      </c>
      <c r="H454" s="696" t="s">
        <v>153</v>
      </c>
      <c r="I454" s="162" t="s">
        <v>43</v>
      </c>
      <c r="J454" s="331" t="s">
        <v>544</v>
      </c>
      <c r="K454" s="919" t="s">
        <v>693</v>
      </c>
      <c r="L454" s="431"/>
      <c r="M454" s="431"/>
      <c r="N454" s="432"/>
    </row>
    <row r="455" spans="1:14" x14ac:dyDescent="0.25">
      <c r="A455" s="160">
        <v>45534</v>
      </c>
      <c r="B455" s="710" t="s">
        <v>112</v>
      </c>
      <c r="C455" s="710" t="s">
        <v>113</v>
      </c>
      <c r="D455" s="711" t="s">
        <v>120</v>
      </c>
      <c r="E455" s="157">
        <v>8000</v>
      </c>
      <c r="F455" s="309">
        <v>3866</v>
      </c>
      <c r="G455" s="288">
        <f t="shared" si="6"/>
        <v>2.0693222969477496</v>
      </c>
      <c r="H455" s="696" t="s">
        <v>153</v>
      </c>
      <c r="I455" s="162" t="s">
        <v>43</v>
      </c>
      <c r="J455" s="331" t="s">
        <v>544</v>
      </c>
      <c r="K455" s="919" t="s">
        <v>693</v>
      </c>
      <c r="L455" s="431"/>
      <c r="M455" s="431"/>
      <c r="N455" s="432"/>
    </row>
    <row r="456" spans="1:14" x14ac:dyDescent="0.25">
      <c r="A456" s="160">
        <v>45534</v>
      </c>
      <c r="B456" s="149" t="s">
        <v>584</v>
      </c>
      <c r="C456" s="149" t="s">
        <v>113</v>
      </c>
      <c r="D456" s="149" t="s">
        <v>120</v>
      </c>
      <c r="E456" s="157">
        <v>20000</v>
      </c>
      <c r="F456" s="309">
        <v>3866</v>
      </c>
      <c r="G456" s="288">
        <f t="shared" si="6"/>
        <v>5.173305742369374</v>
      </c>
      <c r="H456" s="696" t="s">
        <v>153</v>
      </c>
      <c r="I456" s="162" t="s">
        <v>43</v>
      </c>
      <c r="J456" s="331" t="s">
        <v>544</v>
      </c>
      <c r="K456" s="919" t="s">
        <v>693</v>
      </c>
      <c r="L456" s="431"/>
      <c r="M456" s="431"/>
      <c r="N456" s="432"/>
    </row>
    <row r="457" spans="1:14" ht="30" x14ac:dyDescent="0.25">
      <c r="A457" s="160">
        <v>45534</v>
      </c>
      <c r="B457" s="149" t="s">
        <v>585</v>
      </c>
      <c r="C457" s="149" t="s">
        <v>152</v>
      </c>
      <c r="D457" s="149" t="s">
        <v>120</v>
      </c>
      <c r="E457" s="157">
        <v>16000</v>
      </c>
      <c r="F457" s="309">
        <v>3866</v>
      </c>
      <c r="G457" s="288">
        <f t="shared" si="6"/>
        <v>4.1386445938954992</v>
      </c>
      <c r="H457" s="696" t="s">
        <v>153</v>
      </c>
      <c r="I457" s="162" t="s">
        <v>43</v>
      </c>
      <c r="J457" s="331" t="s">
        <v>544</v>
      </c>
      <c r="K457" s="919" t="s">
        <v>693</v>
      </c>
      <c r="L457" s="431"/>
      <c r="M457" s="431"/>
      <c r="N457" s="432"/>
    </row>
    <row r="458" spans="1:14" ht="30" x14ac:dyDescent="0.25">
      <c r="A458" s="160">
        <v>45534</v>
      </c>
      <c r="B458" s="149" t="s">
        <v>416</v>
      </c>
      <c r="C458" s="149" t="s">
        <v>152</v>
      </c>
      <c r="D458" s="149" t="s">
        <v>120</v>
      </c>
      <c r="E458" s="157">
        <v>14000</v>
      </c>
      <c r="F458" s="309">
        <v>3866</v>
      </c>
      <c r="G458" s="288">
        <f t="shared" si="6"/>
        <v>3.6213140196585618</v>
      </c>
      <c r="H458" s="696" t="s">
        <v>153</v>
      </c>
      <c r="I458" s="162" t="s">
        <v>43</v>
      </c>
      <c r="J458" s="331" t="s">
        <v>544</v>
      </c>
      <c r="K458" s="919" t="s">
        <v>693</v>
      </c>
      <c r="L458" s="431"/>
      <c r="M458" s="431"/>
      <c r="N458" s="432"/>
    </row>
    <row r="459" spans="1:14" x14ac:dyDescent="0.25">
      <c r="A459" s="160">
        <v>45534</v>
      </c>
      <c r="B459" s="149" t="s">
        <v>605</v>
      </c>
      <c r="C459" s="149" t="s">
        <v>129</v>
      </c>
      <c r="D459" s="149" t="s">
        <v>120</v>
      </c>
      <c r="E459" s="904">
        <v>230900</v>
      </c>
      <c r="F459" s="840">
        <v>3866</v>
      </c>
      <c r="G459" s="697">
        <f t="shared" si="6"/>
        <v>59.725814795654422</v>
      </c>
      <c r="H459" s="696" t="s">
        <v>153</v>
      </c>
      <c r="I459" s="162" t="s">
        <v>43</v>
      </c>
      <c r="J459" s="331"/>
      <c r="K459" s="919" t="s">
        <v>693</v>
      </c>
      <c r="L459" s="431"/>
      <c r="M459" s="431"/>
      <c r="N459" s="432"/>
    </row>
    <row r="460" spans="1:14" ht="15.75" thickBot="1" x14ac:dyDescent="0.3">
      <c r="A460" s="160">
        <v>45534</v>
      </c>
      <c r="B460" s="161" t="s">
        <v>125</v>
      </c>
      <c r="C460" s="161" t="s">
        <v>125</v>
      </c>
      <c r="D460" s="162" t="s">
        <v>120</v>
      </c>
      <c r="E460" s="383">
        <v>10000</v>
      </c>
      <c r="F460" s="840">
        <v>3866</v>
      </c>
      <c r="G460" s="697">
        <f t="shared" si="6"/>
        <v>2.586652871184687</v>
      </c>
      <c r="H460" s="696" t="s">
        <v>153</v>
      </c>
      <c r="I460" s="162" t="s">
        <v>43</v>
      </c>
      <c r="J460" s="331" t="s">
        <v>544</v>
      </c>
      <c r="K460" s="919" t="s">
        <v>693</v>
      </c>
      <c r="L460" s="431"/>
      <c r="M460" s="431"/>
      <c r="N460" s="432"/>
    </row>
    <row r="461" spans="1:14" ht="22.5" customHeight="1" thickBot="1" x14ac:dyDescent="0.3">
      <c r="E461" s="495">
        <f>SUM(E3:E460)</f>
        <v>27300128</v>
      </c>
      <c r="F461" s="496"/>
      <c r="G461" s="497">
        <f>SUM(G3:G460)</f>
        <v>7061.0511779889712</v>
      </c>
    </row>
  </sheetData>
  <autoFilter ref="A2:N461"/>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2"/>
  <sheetViews>
    <sheetView workbookViewId="0">
      <selection activeCell="D17" sqref="D17"/>
    </sheetView>
  </sheetViews>
  <sheetFormatPr defaultRowHeight="15" x14ac:dyDescent="0.25"/>
  <cols>
    <col min="1" max="1" width="13.140625" bestFit="1" customWidth="1"/>
    <col min="2" max="2" width="36.5703125" customWidth="1"/>
    <col min="3" max="3" width="15.85546875" customWidth="1"/>
    <col min="4" max="4" width="16.7109375" customWidth="1"/>
  </cols>
  <sheetData>
    <row r="3" spans="1:4" x14ac:dyDescent="0.25">
      <c r="A3" s="349" t="s">
        <v>103</v>
      </c>
      <c r="B3" t="s">
        <v>121</v>
      </c>
      <c r="C3" t="s">
        <v>122</v>
      </c>
    </row>
    <row r="4" spans="1:4" x14ac:dyDescent="0.25">
      <c r="A4" s="166" t="s">
        <v>63</v>
      </c>
      <c r="B4" s="350">
        <v>590000</v>
      </c>
      <c r="C4" s="350"/>
      <c r="D4" s="841">
        <f>GETPIVOTDATA("Sum of spent in national currency (Ugx)",$A$3,"Name","Airtime")-GETPIVOTDATA("Sum of Received",$A$3,"Name","Airtime")</f>
        <v>590000</v>
      </c>
    </row>
    <row r="5" spans="1:4" x14ac:dyDescent="0.25">
      <c r="A5" s="166" t="s">
        <v>370</v>
      </c>
      <c r="B5" s="350">
        <v>403000</v>
      </c>
      <c r="C5" s="350">
        <v>3000</v>
      </c>
      <c r="D5" s="841">
        <f>GETPIVOTDATA("Sum of spent in national currency (Ugx)",$A$3,"Name","Ashiraf")-GETPIVOTDATA("Sum of Received",$A$3,"Name","Ashiraf")</f>
        <v>400000</v>
      </c>
    </row>
    <row r="6" spans="1:4" x14ac:dyDescent="0.25">
      <c r="A6" s="166" t="s">
        <v>127</v>
      </c>
      <c r="B6" s="350">
        <v>331000</v>
      </c>
      <c r="C6" s="350">
        <v>29700</v>
      </c>
      <c r="D6" s="841">
        <f>GETPIVOTDATA("Sum of spent in national currency (Ugx)",$A$3,"Name","Grace")-GETPIVOTDATA("Sum of Received",$A$3,"Name","Grace")</f>
        <v>301300</v>
      </c>
    </row>
    <row r="7" spans="1:4" x14ac:dyDescent="0.25">
      <c r="A7" s="166" t="s">
        <v>153</v>
      </c>
      <c r="B7" s="350">
        <v>3461500</v>
      </c>
      <c r="C7" s="350"/>
      <c r="D7" s="841">
        <f>GETPIVOTDATA("Sum of spent in national currency (Ugx)",$A$3,"Name","i07")-GETPIVOTDATA("Sum of Received",$A$3,"Name","i07")</f>
        <v>3461500</v>
      </c>
    </row>
    <row r="8" spans="1:4" x14ac:dyDescent="0.25">
      <c r="A8" s="166" t="s">
        <v>126</v>
      </c>
      <c r="B8" s="350">
        <v>1851000</v>
      </c>
      <c r="C8" s="350">
        <v>75000</v>
      </c>
      <c r="D8" s="841">
        <f>GETPIVOTDATA("Sum of spent in national currency (Ugx)",$A$3,"Name","i18")-GETPIVOTDATA("Sum of Received",$A$3,"Name","i18")</f>
        <v>1776000</v>
      </c>
    </row>
    <row r="9" spans="1:4" x14ac:dyDescent="0.25">
      <c r="A9" s="166" t="s">
        <v>41</v>
      </c>
      <c r="B9" s="350">
        <v>4927500</v>
      </c>
      <c r="C9" s="350">
        <v>160000</v>
      </c>
      <c r="D9" s="841">
        <f>GETPIVOTDATA("Sum of spent in national currency (Ugx)",$A$3,"Name","Lydia")-GETPIVOTDATA("Sum of Received",$A$3,"Name","Lydia")</f>
        <v>4767500</v>
      </c>
    </row>
    <row r="10" spans="1:4" x14ac:dyDescent="0.25">
      <c r="A10" s="166" t="s">
        <v>104</v>
      </c>
      <c r="B10" s="350"/>
      <c r="C10" s="350">
        <v>15710000</v>
      </c>
      <c r="D10" s="841"/>
    </row>
    <row r="11" spans="1:4" x14ac:dyDescent="0.25">
      <c r="A11" s="166" t="s">
        <v>105</v>
      </c>
      <c r="B11" s="350">
        <v>11564000</v>
      </c>
      <c r="C11" s="350">
        <v>15977700</v>
      </c>
      <c r="D11" s="841"/>
    </row>
    <row r="12" spans="1:4" x14ac:dyDescent="0.25">
      <c r="C12" s="841">
        <f>GETPIVOTDATA("Sum of Received",$A$3,"Name","Ashiraf")+GETPIVOTDATA("Sum of Received",$A$3,"Name","Grace")+GETPIVOTDATA("Sum of Received",$A$3,"Name","i18")+GETPIVOTDATA("Sum of Received",$A$3,"Name","Lydia")</f>
        <v>267700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8"/>
  <sheetViews>
    <sheetView workbookViewId="0">
      <pane xSplit="1" ySplit="2" topLeftCell="D114" activePane="bottomRight" state="frozen"/>
      <selection pane="topRight" activeCell="B1" sqref="B1"/>
      <selection pane="bottomLeft" activeCell="A4" sqref="A4"/>
      <selection pane="bottomRight" activeCell="J120" sqref="J120"/>
    </sheetView>
  </sheetViews>
  <sheetFormatPr defaultColWidth="10.85546875" defaultRowHeight="15" x14ac:dyDescent="0.25"/>
  <cols>
    <col min="1" max="1" width="17.7109375" style="25" customWidth="1"/>
    <col min="2" max="2" width="39.140625" style="25" bestFit="1" customWidth="1"/>
    <col min="3" max="3" width="18.42578125" style="25" bestFit="1" customWidth="1"/>
    <col min="4" max="4" width="14.7109375" style="25" customWidth="1"/>
    <col min="5" max="5" width="14.42578125" style="62" customWidth="1"/>
    <col min="6" max="6" width="15.140625" style="62" customWidth="1"/>
    <col min="7" max="7" width="21.140625" style="62" customWidth="1"/>
    <col min="8" max="9" width="21.140625" style="25" customWidth="1"/>
    <col min="10" max="10" width="26.140625" style="25" customWidth="1"/>
    <col min="11" max="11" width="10.85546875" style="25"/>
    <col min="12" max="12" width="13.42578125" style="25" customWidth="1"/>
    <col min="13" max="13" width="14.85546875" style="25" customWidth="1"/>
    <col min="14" max="14" width="28" style="25" customWidth="1"/>
    <col min="15" max="16384" width="10.85546875" style="25"/>
  </cols>
  <sheetData>
    <row r="1" spans="1:15" s="2" customFormat="1" ht="21" customHeight="1" x14ac:dyDescent="0.25">
      <c r="A1" s="921" t="s">
        <v>175</v>
      </c>
      <c r="B1" s="921"/>
      <c r="C1" s="921"/>
      <c r="D1" s="921"/>
      <c r="E1" s="921"/>
      <c r="F1" s="921"/>
      <c r="G1" s="921"/>
      <c r="H1" s="921"/>
      <c r="I1" s="921"/>
      <c r="J1" s="921"/>
      <c r="K1" s="921"/>
      <c r="L1" s="921"/>
      <c r="M1" s="921"/>
      <c r="N1" s="921"/>
    </row>
    <row r="2" spans="1:15" s="2" customFormat="1" ht="45.75" customHeight="1" x14ac:dyDescent="0.25">
      <c r="A2" s="474" t="s">
        <v>0</v>
      </c>
      <c r="B2" s="475" t="s">
        <v>5</v>
      </c>
      <c r="C2" s="475" t="s">
        <v>10</v>
      </c>
      <c r="D2" s="476" t="s">
        <v>8</v>
      </c>
      <c r="E2" s="476" t="s">
        <v>55</v>
      </c>
      <c r="F2" s="476" t="s">
        <v>34</v>
      </c>
      <c r="G2" s="477" t="s">
        <v>40</v>
      </c>
      <c r="H2" s="477" t="s">
        <v>2</v>
      </c>
      <c r="I2" s="477" t="s">
        <v>3</v>
      </c>
      <c r="J2" s="475" t="s">
        <v>9</v>
      </c>
      <c r="K2" s="475" t="s">
        <v>1</v>
      </c>
      <c r="L2" s="475" t="s">
        <v>4</v>
      </c>
      <c r="M2" s="478" t="s">
        <v>12</v>
      </c>
      <c r="N2" s="479" t="s">
        <v>11</v>
      </c>
      <c r="O2" s="273"/>
    </row>
    <row r="3" spans="1:15" s="11" customFormat="1" x14ac:dyDescent="0.25">
      <c r="A3" s="709">
        <v>45505</v>
      </c>
      <c r="B3" s="427" t="s">
        <v>174</v>
      </c>
      <c r="C3" s="427"/>
      <c r="D3" s="753"/>
      <c r="E3" s="754"/>
      <c r="F3" s="390"/>
      <c r="G3" s="390">
        <v>3906276</v>
      </c>
      <c r="H3" s="755"/>
      <c r="I3" s="756" t="s">
        <v>18</v>
      </c>
      <c r="J3" s="757"/>
      <c r="K3" s="756"/>
      <c r="L3" s="756" t="s">
        <v>57</v>
      </c>
      <c r="M3" s="758"/>
      <c r="N3" s="758"/>
      <c r="O3" s="274"/>
    </row>
    <row r="4" spans="1:15" s="11" customFormat="1" x14ac:dyDescent="0.25">
      <c r="A4" s="160">
        <v>45505</v>
      </c>
      <c r="B4" s="161" t="s">
        <v>110</v>
      </c>
      <c r="C4" s="161" t="s">
        <v>48</v>
      </c>
      <c r="D4" s="162" t="s">
        <v>111</v>
      </c>
      <c r="E4" s="145">
        <v>20000</v>
      </c>
      <c r="F4" s="145"/>
      <c r="G4" s="145">
        <f>G3-E4+F4</f>
        <v>3886276</v>
      </c>
      <c r="H4" s="148" t="s">
        <v>127</v>
      </c>
      <c r="I4" s="148" t="s">
        <v>18</v>
      </c>
      <c r="J4" s="331" t="s">
        <v>177</v>
      </c>
      <c r="K4" s="472"/>
      <c r="L4" s="148" t="s">
        <v>57</v>
      </c>
      <c r="M4" s="148"/>
      <c r="N4" s="148"/>
      <c r="O4" s="274"/>
    </row>
    <row r="5" spans="1:15" s="11" customFormat="1" x14ac:dyDescent="0.25">
      <c r="A5" s="160">
        <v>45505</v>
      </c>
      <c r="B5" s="161" t="s">
        <v>110</v>
      </c>
      <c r="C5" s="161" t="s">
        <v>48</v>
      </c>
      <c r="D5" s="162" t="s">
        <v>120</v>
      </c>
      <c r="E5" s="150">
        <v>49000</v>
      </c>
      <c r="F5" s="145"/>
      <c r="G5" s="145">
        <f t="shared" ref="G5:G119" si="0">G4-E5+F5</f>
        <v>3837276</v>
      </c>
      <c r="H5" s="469" t="s">
        <v>126</v>
      </c>
      <c r="I5" s="472" t="s">
        <v>18</v>
      </c>
      <c r="J5" s="331" t="s">
        <v>181</v>
      </c>
      <c r="K5" s="472"/>
      <c r="L5" s="472" t="s">
        <v>57</v>
      </c>
      <c r="M5" s="473"/>
      <c r="N5" s="472"/>
      <c r="O5" s="274"/>
    </row>
    <row r="6" spans="1:15" s="11" customFormat="1" x14ac:dyDescent="0.25">
      <c r="A6" s="160">
        <v>45506</v>
      </c>
      <c r="B6" s="161" t="s">
        <v>110</v>
      </c>
      <c r="C6" s="161" t="s">
        <v>48</v>
      </c>
      <c r="D6" s="162" t="s">
        <v>120</v>
      </c>
      <c r="E6" s="150">
        <v>48000</v>
      </c>
      <c r="F6" s="154"/>
      <c r="G6" s="145">
        <f>G5-E6+F6</f>
        <v>3789276</v>
      </c>
      <c r="H6" s="470" t="s">
        <v>126</v>
      </c>
      <c r="I6" s="472" t="s">
        <v>18</v>
      </c>
      <c r="J6" s="331" t="s">
        <v>187</v>
      </c>
      <c r="K6" s="472"/>
      <c r="L6" s="472" t="s">
        <v>57</v>
      </c>
      <c r="M6" s="473"/>
      <c r="N6" s="472"/>
      <c r="O6" s="274"/>
    </row>
    <row r="7" spans="1:15" s="11" customFormat="1" x14ac:dyDescent="0.25">
      <c r="A7" s="160">
        <v>45509</v>
      </c>
      <c r="B7" s="161" t="s">
        <v>110</v>
      </c>
      <c r="C7" s="161" t="s">
        <v>48</v>
      </c>
      <c r="D7" s="162" t="s">
        <v>120</v>
      </c>
      <c r="E7" s="150">
        <v>80000</v>
      </c>
      <c r="F7" s="154"/>
      <c r="G7" s="145">
        <f t="shared" si="0"/>
        <v>3709276</v>
      </c>
      <c r="H7" s="470" t="s">
        <v>126</v>
      </c>
      <c r="I7" s="472" t="s">
        <v>18</v>
      </c>
      <c r="J7" s="331" t="s">
        <v>188</v>
      </c>
      <c r="K7" s="472"/>
      <c r="L7" s="472" t="s">
        <v>57</v>
      </c>
      <c r="M7" s="473"/>
      <c r="N7" s="472"/>
      <c r="O7" s="274"/>
    </row>
    <row r="8" spans="1:15" s="11" customFormat="1" x14ac:dyDescent="0.25">
      <c r="A8" s="160">
        <v>45509</v>
      </c>
      <c r="B8" s="161" t="s">
        <v>110</v>
      </c>
      <c r="C8" s="161" t="s">
        <v>48</v>
      </c>
      <c r="D8" s="162" t="s">
        <v>111</v>
      </c>
      <c r="E8" s="150">
        <v>23000</v>
      </c>
      <c r="F8" s="154"/>
      <c r="G8" s="145">
        <f t="shared" si="0"/>
        <v>3686276</v>
      </c>
      <c r="H8" s="470" t="s">
        <v>127</v>
      </c>
      <c r="I8" s="472" t="s">
        <v>18</v>
      </c>
      <c r="J8" s="331" t="s">
        <v>190</v>
      </c>
      <c r="K8" s="472"/>
      <c r="L8" s="472" t="s">
        <v>57</v>
      </c>
      <c r="M8" s="473"/>
      <c r="N8" s="472"/>
      <c r="O8" s="274"/>
    </row>
    <row r="9" spans="1:15" s="11" customFormat="1" x14ac:dyDescent="0.25">
      <c r="A9" s="160">
        <v>45509</v>
      </c>
      <c r="B9" s="161" t="s">
        <v>110</v>
      </c>
      <c r="C9" s="161" t="s">
        <v>48</v>
      </c>
      <c r="D9" s="162" t="s">
        <v>14</v>
      </c>
      <c r="E9" s="150">
        <v>8000</v>
      </c>
      <c r="F9" s="154"/>
      <c r="G9" s="145">
        <f t="shared" si="0"/>
        <v>3678276</v>
      </c>
      <c r="H9" s="470" t="s">
        <v>41</v>
      </c>
      <c r="I9" s="472" t="s">
        <v>18</v>
      </c>
      <c r="J9" s="769" t="s">
        <v>194</v>
      </c>
      <c r="K9" s="472"/>
      <c r="L9" s="472" t="s">
        <v>57</v>
      </c>
      <c r="M9" s="473"/>
      <c r="N9" s="472"/>
      <c r="O9" s="274"/>
    </row>
    <row r="10" spans="1:15" s="11" customFormat="1" x14ac:dyDescent="0.25">
      <c r="A10" s="160">
        <v>45510</v>
      </c>
      <c r="B10" s="161" t="s">
        <v>110</v>
      </c>
      <c r="C10" s="161" t="s">
        <v>48</v>
      </c>
      <c r="D10" s="162" t="s">
        <v>120</v>
      </c>
      <c r="E10" s="150">
        <v>51000</v>
      </c>
      <c r="F10" s="154"/>
      <c r="G10" s="145">
        <f t="shared" si="0"/>
        <v>3627276</v>
      </c>
      <c r="H10" s="470" t="s">
        <v>126</v>
      </c>
      <c r="I10" s="472" t="s">
        <v>18</v>
      </c>
      <c r="J10" s="331" t="s">
        <v>196</v>
      </c>
      <c r="K10" s="472"/>
      <c r="L10" s="472" t="s">
        <v>57</v>
      </c>
      <c r="M10" s="473"/>
      <c r="N10" s="472"/>
      <c r="O10" s="274"/>
    </row>
    <row r="11" spans="1:15" s="11" customFormat="1" x14ac:dyDescent="0.25">
      <c r="A11" s="160">
        <v>45510</v>
      </c>
      <c r="B11" s="161" t="s">
        <v>110</v>
      </c>
      <c r="C11" s="161" t="s">
        <v>48</v>
      </c>
      <c r="D11" s="162" t="s">
        <v>14</v>
      </c>
      <c r="E11" s="150">
        <v>38000</v>
      </c>
      <c r="F11" s="154"/>
      <c r="G11" s="145">
        <f>G10-E11+F11</f>
        <v>3589276</v>
      </c>
      <c r="H11" s="470" t="s">
        <v>41</v>
      </c>
      <c r="I11" s="472" t="s">
        <v>18</v>
      </c>
      <c r="J11" s="769" t="s">
        <v>202</v>
      </c>
      <c r="K11" s="472"/>
      <c r="L11" s="472" t="s">
        <v>57</v>
      </c>
      <c r="M11" s="473"/>
      <c r="N11" s="472"/>
      <c r="O11" s="274"/>
    </row>
    <row r="12" spans="1:15" s="11" customFormat="1" x14ac:dyDescent="0.25">
      <c r="A12" s="160">
        <v>45510</v>
      </c>
      <c r="B12" s="161" t="s">
        <v>110</v>
      </c>
      <c r="C12" s="161" t="s">
        <v>48</v>
      </c>
      <c r="D12" s="162" t="s">
        <v>111</v>
      </c>
      <c r="E12" s="150">
        <v>20000</v>
      </c>
      <c r="F12" s="154"/>
      <c r="G12" s="145">
        <f t="shared" si="0"/>
        <v>3569276</v>
      </c>
      <c r="H12" s="470" t="s">
        <v>127</v>
      </c>
      <c r="I12" s="472" t="s">
        <v>18</v>
      </c>
      <c r="J12" s="331" t="s">
        <v>204</v>
      </c>
      <c r="K12" s="472"/>
      <c r="L12" s="472" t="s">
        <v>57</v>
      </c>
      <c r="M12" s="473"/>
      <c r="N12" s="472"/>
      <c r="O12" s="274"/>
    </row>
    <row r="13" spans="1:15" s="11" customFormat="1" x14ac:dyDescent="0.25">
      <c r="A13" s="160">
        <v>45510</v>
      </c>
      <c r="B13" s="161" t="s">
        <v>110</v>
      </c>
      <c r="C13" s="161" t="s">
        <v>48</v>
      </c>
      <c r="D13" s="162" t="s">
        <v>14</v>
      </c>
      <c r="E13" s="150">
        <v>160000</v>
      </c>
      <c r="F13" s="154"/>
      <c r="G13" s="145">
        <f t="shared" si="0"/>
        <v>3409276</v>
      </c>
      <c r="H13" s="470" t="s">
        <v>63</v>
      </c>
      <c r="I13" s="472" t="s">
        <v>18</v>
      </c>
      <c r="J13" s="769" t="s">
        <v>207</v>
      </c>
      <c r="K13" s="472"/>
      <c r="L13" s="472" t="s">
        <v>57</v>
      </c>
      <c r="M13" s="473"/>
      <c r="N13" s="472"/>
      <c r="O13" s="274"/>
    </row>
    <row r="14" spans="1:15" s="11" customFormat="1" x14ac:dyDescent="0.25">
      <c r="A14" s="160">
        <v>45510</v>
      </c>
      <c r="B14" s="161" t="s">
        <v>217</v>
      </c>
      <c r="C14" s="161" t="s">
        <v>219</v>
      </c>
      <c r="D14" s="162" t="s">
        <v>14</v>
      </c>
      <c r="E14" s="150"/>
      <c r="F14" s="154">
        <v>1269100</v>
      </c>
      <c r="G14" s="145">
        <f t="shared" si="0"/>
        <v>4678376</v>
      </c>
      <c r="H14" s="470"/>
      <c r="I14" s="472" t="s">
        <v>18</v>
      </c>
      <c r="J14" s="770" t="s">
        <v>607</v>
      </c>
      <c r="K14" s="472"/>
      <c r="L14" s="472" t="s">
        <v>57</v>
      </c>
      <c r="M14" s="473"/>
      <c r="N14" s="472"/>
      <c r="O14" s="274"/>
    </row>
    <row r="15" spans="1:15" s="11" customFormat="1" x14ac:dyDescent="0.25">
      <c r="A15" s="160">
        <v>45510</v>
      </c>
      <c r="B15" s="161" t="s">
        <v>110</v>
      </c>
      <c r="C15" s="161" t="s">
        <v>48</v>
      </c>
      <c r="D15" s="162" t="s">
        <v>120</v>
      </c>
      <c r="E15" s="150">
        <v>1269100</v>
      </c>
      <c r="F15" s="154"/>
      <c r="G15" s="145">
        <f t="shared" si="0"/>
        <v>3409276</v>
      </c>
      <c r="H15" s="470" t="s">
        <v>153</v>
      </c>
      <c r="I15" s="472" t="s">
        <v>18</v>
      </c>
      <c r="J15" s="770" t="s">
        <v>221</v>
      </c>
      <c r="K15" s="472"/>
      <c r="L15" s="472" t="s">
        <v>57</v>
      </c>
      <c r="M15" s="473"/>
      <c r="N15" s="472"/>
      <c r="O15" s="274"/>
    </row>
    <row r="16" spans="1:15" s="11" customFormat="1" x14ac:dyDescent="0.25">
      <c r="A16" s="160">
        <v>45510</v>
      </c>
      <c r="B16" s="161" t="s">
        <v>110</v>
      </c>
      <c r="C16" s="161" t="s">
        <v>48</v>
      </c>
      <c r="D16" s="162" t="s">
        <v>14</v>
      </c>
      <c r="E16" s="150">
        <v>69000</v>
      </c>
      <c r="F16" s="154"/>
      <c r="G16" s="145">
        <f t="shared" si="0"/>
        <v>3340276</v>
      </c>
      <c r="H16" s="470" t="s">
        <v>126</v>
      </c>
      <c r="I16" s="472" t="s">
        <v>18</v>
      </c>
      <c r="J16" s="331" t="s">
        <v>222</v>
      </c>
      <c r="K16" s="472"/>
      <c r="L16" s="472" t="s">
        <v>57</v>
      </c>
      <c r="M16" s="473"/>
      <c r="N16" s="472"/>
      <c r="O16" s="274"/>
    </row>
    <row r="17" spans="1:15" s="11" customFormat="1" x14ac:dyDescent="0.25">
      <c r="A17" s="160">
        <v>45510</v>
      </c>
      <c r="B17" s="161" t="s">
        <v>166</v>
      </c>
      <c r="C17" s="161" t="s">
        <v>48</v>
      </c>
      <c r="D17" s="162" t="s">
        <v>14</v>
      </c>
      <c r="E17" s="150"/>
      <c r="F17" s="154">
        <v>18000</v>
      </c>
      <c r="G17" s="145">
        <f t="shared" si="0"/>
        <v>3358276</v>
      </c>
      <c r="H17" s="470" t="s">
        <v>41</v>
      </c>
      <c r="I17" s="472" t="s">
        <v>18</v>
      </c>
      <c r="J17" s="769" t="s">
        <v>202</v>
      </c>
      <c r="K17" s="472"/>
      <c r="L17" s="472" t="s">
        <v>57</v>
      </c>
      <c r="M17" s="473"/>
      <c r="N17" s="472"/>
      <c r="O17" s="274"/>
    </row>
    <row r="18" spans="1:15" s="11" customFormat="1" x14ac:dyDescent="0.25">
      <c r="A18" s="160">
        <v>45511</v>
      </c>
      <c r="B18" s="161" t="s">
        <v>166</v>
      </c>
      <c r="C18" s="161" t="s">
        <v>48</v>
      </c>
      <c r="D18" s="162" t="s">
        <v>120</v>
      </c>
      <c r="E18" s="150"/>
      <c r="F18" s="154">
        <v>10000</v>
      </c>
      <c r="G18" s="145">
        <f t="shared" si="0"/>
        <v>3368276</v>
      </c>
      <c r="H18" s="470" t="s">
        <v>126</v>
      </c>
      <c r="I18" s="472" t="s">
        <v>18</v>
      </c>
      <c r="J18" s="331" t="s">
        <v>196</v>
      </c>
      <c r="K18" s="472"/>
      <c r="L18" s="472" t="s">
        <v>57</v>
      </c>
      <c r="M18" s="473"/>
      <c r="N18" s="472"/>
      <c r="O18" s="274"/>
    </row>
    <row r="19" spans="1:15" s="11" customFormat="1" x14ac:dyDescent="0.25">
      <c r="A19" s="160">
        <v>45511</v>
      </c>
      <c r="B19" s="161" t="s">
        <v>166</v>
      </c>
      <c r="C19" s="161" t="s">
        <v>48</v>
      </c>
      <c r="D19" s="162" t="s">
        <v>111</v>
      </c>
      <c r="E19" s="150"/>
      <c r="F19" s="154">
        <v>6000</v>
      </c>
      <c r="G19" s="145">
        <f t="shared" si="0"/>
        <v>3374276</v>
      </c>
      <c r="H19" s="470" t="s">
        <v>127</v>
      </c>
      <c r="I19" s="472" t="s">
        <v>18</v>
      </c>
      <c r="J19" s="331" t="s">
        <v>204</v>
      </c>
      <c r="K19" s="472"/>
      <c r="L19" s="472" t="s">
        <v>57</v>
      </c>
      <c r="M19" s="473"/>
      <c r="N19" s="472"/>
      <c r="O19" s="274"/>
    </row>
    <row r="20" spans="1:15" s="11" customFormat="1" x14ac:dyDescent="0.25">
      <c r="A20" s="160">
        <v>45511</v>
      </c>
      <c r="B20" s="161" t="s">
        <v>110</v>
      </c>
      <c r="C20" s="161" t="s">
        <v>48</v>
      </c>
      <c r="D20" s="162" t="s">
        <v>14</v>
      </c>
      <c r="E20" s="150">
        <v>50000</v>
      </c>
      <c r="F20" s="154"/>
      <c r="G20" s="145">
        <f t="shared" si="0"/>
        <v>3324276</v>
      </c>
      <c r="H20" s="470" t="s">
        <v>41</v>
      </c>
      <c r="I20" s="472" t="s">
        <v>18</v>
      </c>
      <c r="J20" s="331" t="s">
        <v>620</v>
      </c>
      <c r="K20" s="472"/>
      <c r="L20" s="472" t="s">
        <v>57</v>
      </c>
      <c r="M20" s="473"/>
      <c r="N20" s="472"/>
      <c r="O20" s="274"/>
    </row>
    <row r="21" spans="1:15" s="11" customFormat="1" x14ac:dyDescent="0.25">
      <c r="A21" s="160">
        <v>45511</v>
      </c>
      <c r="B21" s="161" t="s">
        <v>110</v>
      </c>
      <c r="C21" s="161" t="s">
        <v>48</v>
      </c>
      <c r="D21" s="162" t="s">
        <v>14</v>
      </c>
      <c r="E21" s="150">
        <v>90000</v>
      </c>
      <c r="F21" s="154"/>
      <c r="G21" s="145">
        <f t="shared" si="0"/>
        <v>3234276</v>
      </c>
      <c r="H21" s="470" t="s">
        <v>41</v>
      </c>
      <c r="I21" s="472" t="s">
        <v>18</v>
      </c>
      <c r="J21" s="396" t="s">
        <v>621</v>
      </c>
      <c r="K21" s="472"/>
      <c r="L21" s="472" t="s">
        <v>57</v>
      </c>
      <c r="M21" s="473"/>
      <c r="N21" s="472"/>
      <c r="O21" s="274"/>
    </row>
    <row r="22" spans="1:15" s="11" customFormat="1" x14ac:dyDescent="0.25">
      <c r="A22" s="160">
        <v>45511</v>
      </c>
      <c r="B22" s="161" t="s">
        <v>110</v>
      </c>
      <c r="C22" s="161" t="s">
        <v>48</v>
      </c>
      <c r="D22" s="162" t="s">
        <v>14</v>
      </c>
      <c r="E22" s="150">
        <v>150000</v>
      </c>
      <c r="F22" s="154"/>
      <c r="G22" s="145">
        <f t="shared" si="0"/>
        <v>3084276</v>
      </c>
      <c r="H22" s="470" t="s">
        <v>41</v>
      </c>
      <c r="I22" s="472" t="s">
        <v>18</v>
      </c>
      <c r="J22" s="396" t="s">
        <v>637</v>
      </c>
      <c r="K22" s="472"/>
      <c r="L22" s="472" t="s">
        <v>57</v>
      </c>
      <c r="M22" s="473"/>
      <c r="N22" s="472"/>
      <c r="O22" s="274"/>
    </row>
    <row r="23" spans="1:15" s="11" customFormat="1" x14ac:dyDescent="0.25">
      <c r="A23" s="160">
        <v>45511</v>
      </c>
      <c r="B23" s="161" t="s">
        <v>110</v>
      </c>
      <c r="C23" s="161" t="s">
        <v>48</v>
      </c>
      <c r="D23" s="162" t="s">
        <v>111</v>
      </c>
      <c r="E23" s="150">
        <v>30000</v>
      </c>
      <c r="F23" s="154"/>
      <c r="G23" s="145">
        <f t="shared" si="0"/>
        <v>3054276</v>
      </c>
      <c r="H23" s="396" t="s">
        <v>127</v>
      </c>
      <c r="I23" s="472" t="s">
        <v>18</v>
      </c>
      <c r="J23" s="331" t="s">
        <v>227</v>
      </c>
      <c r="K23" s="472"/>
      <c r="L23" s="472" t="s">
        <v>57</v>
      </c>
      <c r="M23" s="473"/>
      <c r="N23" s="472"/>
      <c r="O23" s="274"/>
    </row>
    <row r="24" spans="1:15" s="11" customFormat="1" x14ac:dyDescent="0.25">
      <c r="A24" s="160">
        <v>45511</v>
      </c>
      <c r="B24" s="161" t="s">
        <v>110</v>
      </c>
      <c r="C24" s="161" t="s">
        <v>48</v>
      </c>
      <c r="D24" s="162" t="s">
        <v>14</v>
      </c>
      <c r="E24" s="150">
        <v>164000</v>
      </c>
      <c r="F24" s="154"/>
      <c r="G24" s="145">
        <f t="shared" si="0"/>
        <v>2890276</v>
      </c>
      <c r="H24" s="331" t="s">
        <v>41</v>
      </c>
      <c r="I24" s="472" t="s">
        <v>18</v>
      </c>
      <c r="J24" s="769" t="s">
        <v>207</v>
      </c>
      <c r="K24" s="472"/>
      <c r="L24" s="472" t="s">
        <v>57</v>
      </c>
      <c r="M24" s="473"/>
      <c r="N24" s="472"/>
      <c r="O24" s="274"/>
    </row>
    <row r="25" spans="1:15" s="11" customFormat="1" x14ac:dyDescent="0.25">
      <c r="A25" s="160">
        <v>45511</v>
      </c>
      <c r="B25" s="161" t="s">
        <v>110</v>
      </c>
      <c r="C25" s="161" t="s">
        <v>48</v>
      </c>
      <c r="D25" s="162" t="s">
        <v>14</v>
      </c>
      <c r="E25" s="150">
        <v>15000</v>
      </c>
      <c r="F25" s="154"/>
      <c r="G25" s="145">
        <f t="shared" si="0"/>
        <v>2875276</v>
      </c>
      <c r="H25" s="331" t="s">
        <v>41</v>
      </c>
      <c r="I25" s="472" t="s">
        <v>18</v>
      </c>
      <c r="J25" s="769" t="s">
        <v>230</v>
      </c>
      <c r="K25" s="472"/>
      <c r="L25" s="472" t="s">
        <v>57</v>
      </c>
      <c r="M25" s="473"/>
      <c r="N25" s="472"/>
      <c r="O25" s="274"/>
    </row>
    <row r="26" spans="1:15" s="11" customFormat="1" x14ac:dyDescent="0.25">
      <c r="A26" s="160">
        <v>45511</v>
      </c>
      <c r="B26" s="161" t="s">
        <v>235</v>
      </c>
      <c r="C26" s="161" t="s">
        <v>219</v>
      </c>
      <c r="D26" s="162"/>
      <c r="E26" s="150"/>
      <c r="F26" s="154">
        <v>6398000</v>
      </c>
      <c r="G26" s="145">
        <f t="shared" si="0"/>
        <v>9273276</v>
      </c>
      <c r="H26" s="331"/>
      <c r="I26" s="472" t="s">
        <v>18</v>
      </c>
      <c r="J26" s="396" t="s">
        <v>629</v>
      </c>
      <c r="K26" s="472"/>
      <c r="L26" s="472" t="s">
        <v>57</v>
      </c>
      <c r="M26" s="473"/>
      <c r="N26" s="472"/>
      <c r="O26" s="274"/>
    </row>
    <row r="27" spans="1:15" s="11" customFormat="1" x14ac:dyDescent="0.25">
      <c r="A27" s="160">
        <v>45512</v>
      </c>
      <c r="B27" s="161" t="s">
        <v>110</v>
      </c>
      <c r="C27" s="161" t="s">
        <v>48</v>
      </c>
      <c r="D27" s="162" t="s">
        <v>120</v>
      </c>
      <c r="E27" s="150">
        <v>138000</v>
      </c>
      <c r="F27" s="154"/>
      <c r="G27" s="145">
        <f t="shared" si="0"/>
        <v>9135276</v>
      </c>
      <c r="H27" s="331" t="s">
        <v>126</v>
      </c>
      <c r="I27" s="472" t="s">
        <v>18</v>
      </c>
      <c r="J27" s="331" t="s">
        <v>245</v>
      </c>
      <c r="K27" s="472"/>
      <c r="L27" s="472" t="s">
        <v>57</v>
      </c>
      <c r="M27" s="473"/>
      <c r="N27" s="472"/>
      <c r="O27" s="274"/>
    </row>
    <row r="28" spans="1:15" s="11" customFormat="1" x14ac:dyDescent="0.25">
      <c r="A28" s="402">
        <v>45512</v>
      </c>
      <c r="B28" s="161" t="s">
        <v>110</v>
      </c>
      <c r="C28" s="161" t="s">
        <v>48</v>
      </c>
      <c r="D28" s="162" t="s">
        <v>111</v>
      </c>
      <c r="E28" s="150">
        <v>30000</v>
      </c>
      <c r="F28" s="154"/>
      <c r="G28" s="145">
        <f t="shared" si="0"/>
        <v>9105276</v>
      </c>
      <c r="H28" s="331" t="s">
        <v>127</v>
      </c>
      <c r="I28" s="472" t="s">
        <v>18</v>
      </c>
      <c r="J28" s="331" t="s">
        <v>252</v>
      </c>
      <c r="K28" s="472"/>
      <c r="L28" s="472" t="s">
        <v>57</v>
      </c>
      <c r="M28" s="473"/>
      <c r="N28" s="472"/>
      <c r="O28" s="274"/>
    </row>
    <row r="29" spans="1:15" s="11" customFormat="1" x14ac:dyDescent="0.25">
      <c r="A29" s="160">
        <v>45512</v>
      </c>
      <c r="B29" s="161" t="s">
        <v>110</v>
      </c>
      <c r="C29" s="161" t="s">
        <v>48</v>
      </c>
      <c r="D29" s="162" t="s">
        <v>14</v>
      </c>
      <c r="E29" s="150">
        <v>180000</v>
      </c>
      <c r="F29" s="154"/>
      <c r="G29" s="145">
        <f t="shared" si="0"/>
        <v>8925276</v>
      </c>
      <c r="H29" s="470" t="s">
        <v>41</v>
      </c>
      <c r="I29" s="472" t="s">
        <v>18</v>
      </c>
      <c r="J29" s="769" t="s">
        <v>637</v>
      </c>
      <c r="K29" s="472"/>
      <c r="L29" s="472" t="s">
        <v>57</v>
      </c>
      <c r="M29" s="473"/>
      <c r="N29" s="472"/>
      <c r="O29" s="274"/>
    </row>
    <row r="30" spans="1:15" s="11" customFormat="1" x14ac:dyDescent="0.25">
      <c r="A30" s="160">
        <v>45512</v>
      </c>
      <c r="B30" s="161" t="s">
        <v>110</v>
      </c>
      <c r="C30" s="161" t="s">
        <v>48</v>
      </c>
      <c r="D30" s="162" t="s">
        <v>14</v>
      </c>
      <c r="E30" s="150">
        <v>80000</v>
      </c>
      <c r="F30" s="154"/>
      <c r="G30" s="145">
        <f t="shared" si="0"/>
        <v>8845276</v>
      </c>
      <c r="H30" s="470" t="s">
        <v>41</v>
      </c>
      <c r="I30" s="472" t="s">
        <v>18</v>
      </c>
      <c r="J30" s="769" t="s">
        <v>637</v>
      </c>
      <c r="K30" s="472"/>
      <c r="L30" s="472" t="s">
        <v>57</v>
      </c>
      <c r="M30" s="473"/>
      <c r="N30" s="472"/>
      <c r="O30" s="274"/>
    </row>
    <row r="31" spans="1:15" s="11" customFormat="1" x14ac:dyDescent="0.25">
      <c r="A31" s="160">
        <v>45513</v>
      </c>
      <c r="B31" s="161" t="s">
        <v>110</v>
      </c>
      <c r="C31" s="161" t="s">
        <v>48</v>
      </c>
      <c r="D31" s="162" t="s">
        <v>14</v>
      </c>
      <c r="E31" s="150">
        <v>150000</v>
      </c>
      <c r="F31" s="154"/>
      <c r="G31" s="145">
        <f t="shared" si="0"/>
        <v>8695276</v>
      </c>
      <c r="H31" s="470" t="s">
        <v>41</v>
      </c>
      <c r="I31" s="472" t="s">
        <v>18</v>
      </c>
      <c r="J31" s="769" t="s">
        <v>638</v>
      </c>
      <c r="K31" s="472"/>
      <c r="L31" s="472" t="s">
        <v>57</v>
      </c>
      <c r="M31" s="473"/>
      <c r="N31" s="472"/>
      <c r="O31" s="274"/>
    </row>
    <row r="32" spans="1:15" s="11" customFormat="1" x14ac:dyDescent="0.25">
      <c r="A32" s="160">
        <v>45513</v>
      </c>
      <c r="B32" s="161" t="s">
        <v>110</v>
      </c>
      <c r="C32" s="161" t="s">
        <v>48</v>
      </c>
      <c r="D32" s="162" t="s">
        <v>111</v>
      </c>
      <c r="E32" s="150">
        <v>20000</v>
      </c>
      <c r="F32" s="154"/>
      <c r="G32" s="145">
        <f t="shared" si="0"/>
        <v>8675276</v>
      </c>
      <c r="H32" s="470" t="s">
        <v>127</v>
      </c>
      <c r="I32" s="472" t="s">
        <v>18</v>
      </c>
      <c r="J32" s="331" t="s">
        <v>263</v>
      </c>
      <c r="K32" s="472"/>
      <c r="L32" s="472" t="s">
        <v>57</v>
      </c>
      <c r="M32" s="473"/>
      <c r="N32" s="472"/>
      <c r="O32" s="274"/>
    </row>
    <row r="33" spans="1:15" s="11" customFormat="1" x14ac:dyDescent="0.25">
      <c r="A33" s="160">
        <v>45513</v>
      </c>
      <c r="B33" s="161" t="s">
        <v>110</v>
      </c>
      <c r="C33" s="161" t="s">
        <v>48</v>
      </c>
      <c r="D33" s="162" t="s">
        <v>14</v>
      </c>
      <c r="E33" s="150">
        <v>40000</v>
      </c>
      <c r="F33" s="154"/>
      <c r="G33" s="145">
        <f t="shared" si="0"/>
        <v>8635276</v>
      </c>
      <c r="H33" s="470" t="s">
        <v>41</v>
      </c>
      <c r="I33" s="472" t="s">
        <v>18</v>
      </c>
      <c r="J33" s="769" t="s">
        <v>254</v>
      </c>
      <c r="K33" s="472"/>
      <c r="L33" s="472" t="s">
        <v>57</v>
      </c>
      <c r="M33" s="473"/>
      <c r="N33" s="472"/>
      <c r="O33" s="274"/>
    </row>
    <row r="34" spans="1:15" s="11" customFormat="1" x14ac:dyDescent="0.25">
      <c r="A34" s="160">
        <v>45513</v>
      </c>
      <c r="B34" s="161" t="s">
        <v>110</v>
      </c>
      <c r="C34" s="161" t="s">
        <v>48</v>
      </c>
      <c r="D34" s="162" t="s">
        <v>14</v>
      </c>
      <c r="E34" s="150">
        <v>275000</v>
      </c>
      <c r="F34" s="154"/>
      <c r="G34" s="145">
        <f t="shared" si="0"/>
        <v>8360276</v>
      </c>
      <c r="H34" s="470" t="s">
        <v>41</v>
      </c>
      <c r="I34" s="472" t="s">
        <v>18</v>
      </c>
      <c r="J34" s="769" t="s">
        <v>255</v>
      </c>
      <c r="K34" s="472"/>
      <c r="L34" s="472" t="s">
        <v>57</v>
      </c>
      <c r="M34" s="473"/>
      <c r="N34" s="472"/>
      <c r="O34" s="274"/>
    </row>
    <row r="35" spans="1:15" s="11" customFormat="1" x14ac:dyDescent="0.25">
      <c r="A35" s="160">
        <v>45513</v>
      </c>
      <c r="B35" s="161" t="s">
        <v>110</v>
      </c>
      <c r="C35" s="161" t="s">
        <v>48</v>
      </c>
      <c r="D35" s="162" t="s">
        <v>14</v>
      </c>
      <c r="E35" s="150">
        <v>150000</v>
      </c>
      <c r="F35" s="154"/>
      <c r="G35" s="145">
        <f t="shared" si="0"/>
        <v>8210276</v>
      </c>
      <c r="H35" s="470" t="s">
        <v>41</v>
      </c>
      <c r="I35" s="472" t="s">
        <v>18</v>
      </c>
      <c r="J35" s="769" t="s">
        <v>256</v>
      </c>
      <c r="K35" s="472"/>
      <c r="L35" s="472" t="s">
        <v>57</v>
      </c>
      <c r="M35" s="473"/>
      <c r="N35" s="472"/>
      <c r="O35" s="274"/>
    </row>
    <row r="36" spans="1:15" s="11" customFormat="1" x14ac:dyDescent="0.25">
      <c r="A36" s="160">
        <v>45513</v>
      </c>
      <c r="B36" s="161" t="s">
        <v>110</v>
      </c>
      <c r="C36" s="161" t="s">
        <v>48</v>
      </c>
      <c r="D36" s="162" t="s">
        <v>14</v>
      </c>
      <c r="E36" s="150">
        <v>150000</v>
      </c>
      <c r="F36" s="154"/>
      <c r="G36" s="145">
        <f t="shared" si="0"/>
        <v>8060276</v>
      </c>
      <c r="H36" s="470" t="s">
        <v>41</v>
      </c>
      <c r="I36" s="472" t="s">
        <v>18</v>
      </c>
      <c r="J36" s="769" t="s">
        <v>266</v>
      </c>
      <c r="K36" s="472"/>
      <c r="L36" s="472" t="s">
        <v>57</v>
      </c>
      <c r="M36" s="473"/>
      <c r="N36" s="472"/>
      <c r="O36" s="274"/>
    </row>
    <row r="37" spans="1:15" s="11" customFormat="1" x14ac:dyDescent="0.25">
      <c r="A37" s="160">
        <v>45513</v>
      </c>
      <c r="B37" s="161" t="s">
        <v>110</v>
      </c>
      <c r="C37" s="161" t="s">
        <v>48</v>
      </c>
      <c r="D37" s="162" t="s">
        <v>14</v>
      </c>
      <c r="E37" s="150">
        <v>72000</v>
      </c>
      <c r="F37" s="154"/>
      <c r="G37" s="145">
        <f t="shared" si="0"/>
        <v>7988276</v>
      </c>
      <c r="H37" s="470" t="s">
        <v>41</v>
      </c>
      <c r="I37" s="472" t="s">
        <v>18</v>
      </c>
      <c r="J37" s="769" t="s">
        <v>266</v>
      </c>
      <c r="K37" s="472"/>
      <c r="L37" s="472" t="s">
        <v>57</v>
      </c>
      <c r="M37" s="473"/>
      <c r="N37" s="472"/>
      <c r="O37" s="274"/>
    </row>
    <row r="38" spans="1:15" s="11" customFormat="1" x14ac:dyDescent="0.25">
      <c r="A38" s="160">
        <v>45513</v>
      </c>
      <c r="B38" s="161" t="s">
        <v>110</v>
      </c>
      <c r="C38" s="161" t="s">
        <v>48</v>
      </c>
      <c r="D38" s="162" t="s">
        <v>120</v>
      </c>
      <c r="E38" s="150">
        <v>750000</v>
      </c>
      <c r="F38" s="154"/>
      <c r="G38" s="145">
        <f t="shared" si="0"/>
        <v>7238276</v>
      </c>
      <c r="H38" s="470" t="s">
        <v>153</v>
      </c>
      <c r="I38" s="472" t="s">
        <v>18</v>
      </c>
      <c r="J38" s="331" t="s">
        <v>281</v>
      </c>
      <c r="K38" s="472"/>
      <c r="L38" s="472" t="s">
        <v>57</v>
      </c>
      <c r="M38" s="473"/>
      <c r="N38" s="472"/>
      <c r="O38" s="274"/>
    </row>
    <row r="39" spans="1:15" s="11" customFormat="1" x14ac:dyDescent="0.25">
      <c r="A39" s="160">
        <v>45513</v>
      </c>
      <c r="B39" s="161" t="s">
        <v>287</v>
      </c>
      <c r="C39" s="161" t="s">
        <v>48</v>
      </c>
      <c r="D39" s="162" t="s">
        <v>120</v>
      </c>
      <c r="E39" s="150">
        <v>20000</v>
      </c>
      <c r="F39" s="154"/>
      <c r="G39" s="145">
        <f t="shared" si="0"/>
        <v>7218276</v>
      </c>
      <c r="H39" s="470" t="s">
        <v>153</v>
      </c>
      <c r="I39" s="472" t="s">
        <v>18</v>
      </c>
      <c r="J39" s="331" t="s">
        <v>281</v>
      </c>
      <c r="K39" s="472"/>
      <c r="L39" s="472" t="s">
        <v>57</v>
      </c>
      <c r="M39" s="473"/>
      <c r="N39" s="472"/>
      <c r="O39" s="274"/>
    </row>
    <row r="40" spans="1:15" s="11" customFormat="1" x14ac:dyDescent="0.25">
      <c r="A40" s="160">
        <v>45516</v>
      </c>
      <c r="B40" s="161" t="s">
        <v>110</v>
      </c>
      <c r="C40" s="161" t="s">
        <v>48</v>
      </c>
      <c r="D40" s="162" t="s">
        <v>120</v>
      </c>
      <c r="E40" s="150">
        <v>56000</v>
      </c>
      <c r="F40" s="154"/>
      <c r="G40" s="145">
        <f t="shared" si="0"/>
        <v>7162276</v>
      </c>
      <c r="H40" s="470" t="s">
        <v>126</v>
      </c>
      <c r="I40" s="472" t="s">
        <v>18</v>
      </c>
      <c r="J40" s="331" t="s">
        <v>288</v>
      </c>
      <c r="K40" s="472"/>
      <c r="L40" s="472" t="s">
        <v>57</v>
      </c>
      <c r="M40" s="473"/>
      <c r="N40" s="472"/>
      <c r="O40" s="274"/>
    </row>
    <row r="41" spans="1:15" s="11" customFormat="1" x14ac:dyDescent="0.25">
      <c r="A41" s="402">
        <v>45516</v>
      </c>
      <c r="B41" s="161" t="s">
        <v>110</v>
      </c>
      <c r="C41" s="161" t="s">
        <v>48</v>
      </c>
      <c r="D41" s="162" t="s">
        <v>14</v>
      </c>
      <c r="E41" s="150">
        <v>26000</v>
      </c>
      <c r="F41" s="154"/>
      <c r="G41" s="145">
        <f t="shared" si="0"/>
        <v>7136276</v>
      </c>
      <c r="H41" s="470" t="s">
        <v>41</v>
      </c>
      <c r="I41" s="472" t="s">
        <v>18</v>
      </c>
      <c r="J41" s="770" t="s">
        <v>268</v>
      </c>
      <c r="K41" s="472"/>
      <c r="L41" s="472" t="s">
        <v>57</v>
      </c>
      <c r="M41" s="473"/>
      <c r="N41" s="472"/>
      <c r="O41" s="274"/>
    </row>
    <row r="42" spans="1:15" s="11" customFormat="1" x14ac:dyDescent="0.25">
      <c r="A42" s="160">
        <v>45517</v>
      </c>
      <c r="B42" s="161" t="s">
        <v>110</v>
      </c>
      <c r="C42" s="161" t="s">
        <v>48</v>
      </c>
      <c r="D42" s="162" t="s">
        <v>111</v>
      </c>
      <c r="E42" s="150">
        <v>20000</v>
      </c>
      <c r="F42" s="154"/>
      <c r="G42" s="145">
        <f t="shared" si="0"/>
        <v>7116276</v>
      </c>
      <c r="H42" s="470" t="s">
        <v>127</v>
      </c>
      <c r="I42" s="472" t="s">
        <v>18</v>
      </c>
      <c r="J42" s="331" t="s">
        <v>296</v>
      </c>
      <c r="K42" s="472"/>
      <c r="L42" s="472" t="s">
        <v>57</v>
      </c>
      <c r="M42" s="473"/>
      <c r="N42" s="472"/>
      <c r="O42" s="274"/>
    </row>
    <row r="43" spans="1:15" s="11" customFormat="1" x14ac:dyDescent="0.25">
      <c r="A43" s="160">
        <v>45517</v>
      </c>
      <c r="B43" s="161" t="s">
        <v>110</v>
      </c>
      <c r="C43" s="161" t="s">
        <v>48</v>
      </c>
      <c r="D43" s="162" t="s">
        <v>14</v>
      </c>
      <c r="E43" s="150">
        <v>14000</v>
      </c>
      <c r="F43" s="154"/>
      <c r="G43" s="145">
        <f t="shared" si="0"/>
        <v>7102276</v>
      </c>
      <c r="H43" s="470" t="s">
        <v>41</v>
      </c>
      <c r="I43" s="472" t="s">
        <v>18</v>
      </c>
      <c r="J43" s="770" t="s">
        <v>272</v>
      </c>
      <c r="K43" s="472"/>
      <c r="L43" s="472" t="s">
        <v>57</v>
      </c>
      <c r="M43" s="473"/>
      <c r="N43" s="472"/>
      <c r="O43" s="274"/>
    </row>
    <row r="44" spans="1:15" s="11" customFormat="1" x14ac:dyDescent="0.25">
      <c r="A44" s="160">
        <v>45517</v>
      </c>
      <c r="B44" s="161" t="s">
        <v>110</v>
      </c>
      <c r="C44" s="161" t="s">
        <v>48</v>
      </c>
      <c r="D44" s="162" t="s">
        <v>14</v>
      </c>
      <c r="E44" s="150">
        <v>110000</v>
      </c>
      <c r="F44" s="154"/>
      <c r="G44" s="145">
        <f t="shared" si="0"/>
        <v>6992276</v>
      </c>
      <c r="H44" s="470" t="s">
        <v>63</v>
      </c>
      <c r="I44" s="472" t="s">
        <v>18</v>
      </c>
      <c r="J44" s="770" t="s">
        <v>273</v>
      </c>
      <c r="K44" s="472"/>
      <c r="L44" s="472" t="s">
        <v>57</v>
      </c>
      <c r="M44" s="473"/>
      <c r="N44" s="472"/>
      <c r="O44" s="274"/>
    </row>
    <row r="45" spans="1:15" s="11" customFormat="1" x14ac:dyDescent="0.25">
      <c r="A45" s="160">
        <v>45517</v>
      </c>
      <c r="B45" s="161" t="s">
        <v>110</v>
      </c>
      <c r="C45" s="161" t="s">
        <v>48</v>
      </c>
      <c r="D45" s="162" t="s">
        <v>14</v>
      </c>
      <c r="E45" s="150">
        <v>30000</v>
      </c>
      <c r="F45" s="154"/>
      <c r="G45" s="145">
        <f t="shared" si="0"/>
        <v>6962276</v>
      </c>
      <c r="H45" s="470" t="s">
        <v>41</v>
      </c>
      <c r="I45" s="472" t="s">
        <v>18</v>
      </c>
      <c r="J45" s="770" t="s">
        <v>289</v>
      </c>
      <c r="K45" s="472"/>
      <c r="L45" s="472" t="s">
        <v>57</v>
      </c>
      <c r="M45" s="473"/>
      <c r="N45" s="472"/>
      <c r="O45" s="274"/>
    </row>
    <row r="46" spans="1:15" s="11" customFormat="1" x14ac:dyDescent="0.25">
      <c r="A46" s="160">
        <v>45517</v>
      </c>
      <c r="B46" s="161" t="s">
        <v>110</v>
      </c>
      <c r="C46" s="161" t="s">
        <v>48</v>
      </c>
      <c r="D46" s="162" t="s">
        <v>120</v>
      </c>
      <c r="E46" s="150">
        <v>53000</v>
      </c>
      <c r="F46" s="154"/>
      <c r="G46" s="145">
        <f t="shared" si="0"/>
        <v>6909276</v>
      </c>
      <c r="H46" s="470" t="s">
        <v>126</v>
      </c>
      <c r="I46" s="472" t="s">
        <v>18</v>
      </c>
      <c r="J46" s="331" t="s">
        <v>302</v>
      </c>
      <c r="K46" s="472"/>
      <c r="L46" s="472" t="s">
        <v>57</v>
      </c>
      <c r="M46" s="473"/>
      <c r="N46" s="472"/>
      <c r="O46" s="274"/>
    </row>
    <row r="47" spans="1:15" s="11" customFormat="1" x14ac:dyDescent="0.25">
      <c r="A47" s="402">
        <v>45518</v>
      </c>
      <c r="B47" s="161" t="s">
        <v>110</v>
      </c>
      <c r="C47" s="161" t="s">
        <v>48</v>
      </c>
      <c r="D47" s="162" t="s">
        <v>111</v>
      </c>
      <c r="E47" s="150">
        <v>20000</v>
      </c>
      <c r="F47" s="154"/>
      <c r="G47" s="145">
        <f t="shared" si="0"/>
        <v>6889276</v>
      </c>
      <c r="H47" s="470" t="s">
        <v>127</v>
      </c>
      <c r="I47" s="472" t="s">
        <v>18</v>
      </c>
      <c r="J47" s="331" t="s">
        <v>306</v>
      </c>
      <c r="K47" s="472"/>
      <c r="L47" s="472" t="s">
        <v>57</v>
      </c>
      <c r="M47" s="473"/>
      <c r="N47" s="472"/>
      <c r="O47" s="274"/>
    </row>
    <row r="48" spans="1:15" s="11" customFormat="1" x14ac:dyDescent="0.25">
      <c r="A48" s="402">
        <v>45518</v>
      </c>
      <c r="B48" s="161" t="s">
        <v>110</v>
      </c>
      <c r="C48" s="161" t="s">
        <v>48</v>
      </c>
      <c r="D48" s="162" t="s">
        <v>120</v>
      </c>
      <c r="E48" s="150">
        <v>63000</v>
      </c>
      <c r="F48" s="154"/>
      <c r="G48" s="145">
        <f t="shared" si="0"/>
        <v>6826276</v>
      </c>
      <c r="H48" s="470" t="s">
        <v>126</v>
      </c>
      <c r="I48" s="472" t="s">
        <v>18</v>
      </c>
      <c r="J48" s="331" t="s">
        <v>308</v>
      </c>
      <c r="K48" s="472"/>
      <c r="L48" s="472" t="s">
        <v>57</v>
      </c>
      <c r="M48" s="473"/>
      <c r="N48" s="472"/>
      <c r="O48" s="274"/>
    </row>
    <row r="49" spans="1:15" s="11" customFormat="1" x14ac:dyDescent="0.25">
      <c r="A49" s="402">
        <v>45518</v>
      </c>
      <c r="B49" s="161" t="s">
        <v>110</v>
      </c>
      <c r="C49" s="161" t="s">
        <v>48</v>
      </c>
      <c r="D49" s="162" t="s">
        <v>120</v>
      </c>
      <c r="E49" s="150">
        <v>35000</v>
      </c>
      <c r="F49" s="154"/>
      <c r="G49" s="145">
        <f t="shared" si="0"/>
        <v>6791276</v>
      </c>
      <c r="H49" s="470" t="s">
        <v>153</v>
      </c>
      <c r="I49" s="472" t="s">
        <v>18</v>
      </c>
      <c r="J49" s="331" t="s">
        <v>312</v>
      </c>
      <c r="K49" s="472"/>
      <c r="L49" s="472" t="s">
        <v>57</v>
      </c>
      <c r="M49" s="473"/>
      <c r="N49" s="472"/>
      <c r="O49" s="274"/>
    </row>
    <row r="50" spans="1:15" s="11" customFormat="1" x14ac:dyDescent="0.25">
      <c r="A50" s="402">
        <v>45519</v>
      </c>
      <c r="B50" s="161" t="s">
        <v>110</v>
      </c>
      <c r="C50" s="161" t="s">
        <v>48</v>
      </c>
      <c r="D50" s="162" t="s">
        <v>120</v>
      </c>
      <c r="E50" s="150">
        <v>58000</v>
      </c>
      <c r="F50" s="154"/>
      <c r="G50" s="145">
        <f t="shared" si="0"/>
        <v>6733276</v>
      </c>
      <c r="H50" s="470" t="s">
        <v>126</v>
      </c>
      <c r="I50" s="472" t="s">
        <v>18</v>
      </c>
      <c r="J50" s="331" t="s">
        <v>316</v>
      </c>
      <c r="K50" s="472"/>
      <c r="L50" s="472" t="s">
        <v>57</v>
      </c>
      <c r="M50" s="473"/>
      <c r="N50" s="472"/>
      <c r="O50" s="274"/>
    </row>
    <row r="51" spans="1:15" s="11" customFormat="1" x14ac:dyDescent="0.25">
      <c r="A51" s="402">
        <v>45519</v>
      </c>
      <c r="B51" s="161" t="s">
        <v>110</v>
      </c>
      <c r="C51" s="161" t="s">
        <v>48</v>
      </c>
      <c r="D51" s="162" t="s">
        <v>120</v>
      </c>
      <c r="E51" s="150">
        <v>102500</v>
      </c>
      <c r="F51" s="154"/>
      <c r="G51" s="145">
        <f t="shared" si="0"/>
        <v>6630776</v>
      </c>
      <c r="H51" s="470" t="s">
        <v>153</v>
      </c>
      <c r="I51" s="472" t="s">
        <v>18</v>
      </c>
      <c r="J51" s="331" t="s">
        <v>320</v>
      </c>
      <c r="K51" s="472"/>
      <c r="L51" s="472" t="s">
        <v>57</v>
      </c>
      <c r="M51" s="473"/>
      <c r="N51" s="472"/>
      <c r="O51" s="274"/>
    </row>
    <row r="52" spans="1:15" s="11" customFormat="1" x14ac:dyDescent="0.25">
      <c r="A52" s="402">
        <v>45519</v>
      </c>
      <c r="B52" s="161" t="s">
        <v>110</v>
      </c>
      <c r="C52" s="161" t="s">
        <v>48</v>
      </c>
      <c r="D52" s="162" t="s">
        <v>14</v>
      </c>
      <c r="E52" s="150">
        <v>80000</v>
      </c>
      <c r="F52" s="154"/>
      <c r="G52" s="145">
        <f t="shared" si="0"/>
        <v>6550776</v>
      </c>
      <c r="H52" s="470" t="s">
        <v>41</v>
      </c>
      <c r="I52" s="472" t="s">
        <v>18</v>
      </c>
      <c r="J52" s="770" t="s">
        <v>300</v>
      </c>
      <c r="K52" s="472"/>
      <c r="L52" s="472" t="s">
        <v>57</v>
      </c>
      <c r="M52" s="473"/>
      <c r="N52" s="472"/>
      <c r="O52" s="274"/>
    </row>
    <row r="53" spans="1:15" s="11" customFormat="1" ht="18" customHeight="1" x14ac:dyDescent="0.25">
      <c r="A53" s="402">
        <v>45520</v>
      </c>
      <c r="B53" s="161" t="s">
        <v>110</v>
      </c>
      <c r="C53" s="161" t="s">
        <v>48</v>
      </c>
      <c r="D53" s="162" t="s">
        <v>120</v>
      </c>
      <c r="E53" s="150">
        <v>300000</v>
      </c>
      <c r="F53" s="154"/>
      <c r="G53" s="145">
        <f t="shared" si="0"/>
        <v>6250776</v>
      </c>
      <c r="H53" s="470" t="s">
        <v>126</v>
      </c>
      <c r="I53" s="472" t="s">
        <v>18</v>
      </c>
      <c r="J53" s="331" t="s">
        <v>335</v>
      </c>
      <c r="K53" s="472"/>
      <c r="L53" s="472" t="s">
        <v>57</v>
      </c>
      <c r="M53" s="473"/>
      <c r="N53" s="472"/>
      <c r="O53" s="274"/>
    </row>
    <row r="54" spans="1:15" s="11" customFormat="1" ht="18" customHeight="1" x14ac:dyDescent="0.25">
      <c r="A54" s="402">
        <v>45520</v>
      </c>
      <c r="B54" s="161" t="s">
        <v>110</v>
      </c>
      <c r="C54" s="161" t="s">
        <v>48</v>
      </c>
      <c r="D54" s="162" t="s">
        <v>120</v>
      </c>
      <c r="E54" s="150">
        <v>39000</v>
      </c>
      <c r="F54" s="154"/>
      <c r="G54" s="145">
        <f t="shared" si="0"/>
        <v>6211776</v>
      </c>
      <c r="H54" s="470" t="s">
        <v>126</v>
      </c>
      <c r="I54" s="472" t="s">
        <v>18</v>
      </c>
      <c r="J54" s="331" t="s">
        <v>333</v>
      </c>
      <c r="K54" s="472"/>
      <c r="L54" s="472" t="s">
        <v>57</v>
      </c>
      <c r="M54" s="473"/>
      <c r="N54" s="472"/>
      <c r="O54" s="274"/>
    </row>
    <row r="55" spans="1:15" s="11" customFormat="1" ht="18" customHeight="1" x14ac:dyDescent="0.25">
      <c r="A55" s="402">
        <v>45520</v>
      </c>
      <c r="B55" s="161" t="s">
        <v>110</v>
      </c>
      <c r="C55" s="161" t="s">
        <v>48</v>
      </c>
      <c r="D55" s="162" t="s">
        <v>111</v>
      </c>
      <c r="E55" s="150">
        <v>6000</v>
      </c>
      <c r="F55" s="154"/>
      <c r="G55" s="145">
        <f t="shared" si="0"/>
        <v>6205776</v>
      </c>
      <c r="H55" s="470" t="s">
        <v>127</v>
      </c>
      <c r="I55" s="472" t="s">
        <v>18</v>
      </c>
      <c r="J55" s="331" t="s">
        <v>340</v>
      </c>
      <c r="K55" s="472"/>
      <c r="L55" s="472" t="s">
        <v>57</v>
      </c>
      <c r="M55" s="473"/>
      <c r="N55" s="472"/>
      <c r="O55" s="274"/>
    </row>
    <row r="56" spans="1:15" s="11" customFormat="1" ht="18" customHeight="1" x14ac:dyDescent="0.25">
      <c r="A56" s="402">
        <v>45520</v>
      </c>
      <c r="B56" s="161" t="s">
        <v>110</v>
      </c>
      <c r="C56" s="161" t="s">
        <v>48</v>
      </c>
      <c r="D56" s="162" t="s">
        <v>14</v>
      </c>
      <c r="E56" s="150">
        <v>114000</v>
      </c>
      <c r="F56" s="154"/>
      <c r="G56" s="145">
        <f t="shared" si="0"/>
        <v>6091776</v>
      </c>
      <c r="H56" s="470" t="s">
        <v>41</v>
      </c>
      <c r="I56" s="472" t="s">
        <v>18</v>
      </c>
      <c r="J56" s="770" t="s">
        <v>327</v>
      </c>
      <c r="K56" s="472"/>
      <c r="L56" s="472" t="s">
        <v>57</v>
      </c>
      <c r="M56" s="473"/>
      <c r="N56" s="472"/>
      <c r="O56" s="274"/>
    </row>
    <row r="57" spans="1:15" s="11" customFormat="1" ht="18" customHeight="1" x14ac:dyDescent="0.25">
      <c r="A57" s="402">
        <v>45520</v>
      </c>
      <c r="B57" s="161" t="s">
        <v>110</v>
      </c>
      <c r="C57" s="161" t="s">
        <v>48</v>
      </c>
      <c r="D57" s="162" t="s">
        <v>120</v>
      </c>
      <c r="E57" s="150">
        <v>44000</v>
      </c>
      <c r="F57" s="154"/>
      <c r="G57" s="145">
        <f t="shared" si="0"/>
        <v>6047776</v>
      </c>
      <c r="H57" s="470" t="s">
        <v>153</v>
      </c>
      <c r="I57" s="472" t="s">
        <v>18</v>
      </c>
      <c r="J57" s="331" t="s">
        <v>353</v>
      </c>
      <c r="K57" s="472"/>
      <c r="L57" s="472" t="s">
        <v>57</v>
      </c>
      <c r="M57" s="473"/>
      <c r="N57" s="472"/>
      <c r="O57" s="274"/>
    </row>
    <row r="58" spans="1:15" s="11" customFormat="1" ht="18" customHeight="1" x14ac:dyDescent="0.25">
      <c r="A58" s="402">
        <v>45520</v>
      </c>
      <c r="B58" s="161" t="s">
        <v>110</v>
      </c>
      <c r="C58" s="161" t="s">
        <v>48</v>
      </c>
      <c r="D58" s="162" t="s">
        <v>14</v>
      </c>
      <c r="E58" s="150">
        <v>420000</v>
      </c>
      <c r="F58" s="154"/>
      <c r="G58" s="145">
        <f t="shared" si="0"/>
        <v>5627776</v>
      </c>
      <c r="H58" s="470" t="s">
        <v>41</v>
      </c>
      <c r="I58" s="472" t="s">
        <v>18</v>
      </c>
      <c r="J58" s="331" t="s">
        <v>341</v>
      </c>
      <c r="K58" s="472"/>
      <c r="L58" s="472" t="s">
        <v>57</v>
      </c>
      <c r="M58" s="473"/>
      <c r="N58" s="472"/>
      <c r="O58" s="274"/>
    </row>
    <row r="59" spans="1:15" s="11" customFormat="1" ht="18" customHeight="1" x14ac:dyDescent="0.25">
      <c r="A59" s="402">
        <v>45520</v>
      </c>
      <c r="B59" s="161" t="s">
        <v>110</v>
      </c>
      <c r="C59" s="161" t="s">
        <v>48</v>
      </c>
      <c r="D59" s="162" t="s">
        <v>14</v>
      </c>
      <c r="E59" s="150">
        <v>100000</v>
      </c>
      <c r="F59" s="154"/>
      <c r="G59" s="145">
        <f t="shared" si="0"/>
        <v>5527776</v>
      </c>
      <c r="H59" s="470" t="s">
        <v>41</v>
      </c>
      <c r="I59" s="472" t="s">
        <v>18</v>
      </c>
      <c r="J59" s="331" t="s">
        <v>361</v>
      </c>
      <c r="K59" s="472"/>
      <c r="L59" s="472" t="s">
        <v>57</v>
      </c>
      <c r="M59" s="473"/>
      <c r="N59" s="472"/>
      <c r="O59" s="274"/>
    </row>
    <row r="60" spans="1:15" s="11" customFormat="1" ht="18" customHeight="1" x14ac:dyDescent="0.25">
      <c r="A60" s="402">
        <v>45523</v>
      </c>
      <c r="B60" s="161" t="s">
        <v>166</v>
      </c>
      <c r="C60" s="161" t="s">
        <v>48</v>
      </c>
      <c r="D60" s="162" t="s">
        <v>14</v>
      </c>
      <c r="E60" s="150"/>
      <c r="F60" s="154">
        <v>10000</v>
      </c>
      <c r="G60" s="145">
        <f t="shared" si="0"/>
        <v>5537776</v>
      </c>
      <c r="H60" s="470" t="s">
        <v>41</v>
      </c>
      <c r="I60" s="472" t="s">
        <v>18</v>
      </c>
      <c r="J60" s="770" t="s">
        <v>341</v>
      </c>
      <c r="K60" s="472"/>
      <c r="L60" s="472" t="s">
        <v>57</v>
      </c>
      <c r="M60" s="473"/>
      <c r="N60" s="472"/>
      <c r="O60" s="274"/>
    </row>
    <row r="61" spans="1:15" s="11" customFormat="1" ht="18" customHeight="1" x14ac:dyDescent="0.25">
      <c r="A61" s="402">
        <v>45523</v>
      </c>
      <c r="B61" s="161" t="s">
        <v>166</v>
      </c>
      <c r="C61" s="161" t="s">
        <v>48</v>
      </c>
      <c r="D61" s="162" t="s">
        <v>120</v>
      </c>
      <c r="E61" s="150"/>
      <c r="F61" s="154">
        <v>2000</v>
      </c>
      <c r="G61" s="145">
        <f t="shared" si="0"/>
        <v>5539776</v>
      </c>
      <c r="H61" s="470" t="s">
        <v>126</v>
      </c>
      <c r="I61" s="472" t="s">
        <v>18</v>
      </c>
      <c r="J61" s="331" t="s">
        <v>333</v>
      </c>
      <c r="K61" s="472"/>
      <c r="L61" s="472" t="s">
        <v>57</v>
      </c>
      <c r="M61" s="473"/>
      <c r="N61" s="472"/>
      <c r="O61" s="274"/>
    </row>
    <row r="62" spans="1:15" s="11" customFormat="1" ht="18" customHeight="1" x14ac:dyDescent="0.25">
      <c r="A62" s="402">
        <v>45523</v>
      </c>
      <c r="B62" s="161" t="s">
        <v>110</v>
      </c>
      <c r="C62" s="161" t="s">
        <v>48</v>
      </c>
      <c r="D62" s="162" t="s">
        <v>111</v>
      </c>
      <c r="E62" s="150">
        <v>20000</v>
      </c>
      <c r="F62" s="154"/>
      <c r="G62" s="145">
        <f t="shared" si="0"/>
        <v>5519776</v>
      </c>
      <c r="H62" s="470" t="s">
        <v>127</v>
      </c>
      <c r="I62" s="472" t="s">
        <v>18</v>
      </c>
      <c r="J62" s="331" t="s">
        <v>369</v>
      </c>
      <c r="K62" s="472"/>
      <c r="L62" s="472" t="s">
        <v>57</v>
      </c>
      <c r="M62" s="473"/>
      <c r="N62" s="472"/>
      <c r="O62" s="274"/>
    </row>
    <row r="63" spans="1:15" s="11" customFormat="1" ht="18" customHeight="1" x14ac:dyDescent="0.25">
      <c r="A63" s="402">
        <v>45523</v>
      </c>
      <c r="B63" s="161" t="s">
        <v>110</v>
      </c>
      <c r="C63" s="161" t="s">
        <v>48</v>
      </c>
      <c r="D63" s="162" t="s">
        <v>111</v>
      </c>
      <c r="E63" s="150">
        <v>20000</v>
      </c>
      <c r="F63" s="154"/>
      <c r="G63" s="145">
        <f t="shared" si="0"/>
        <v>5499776</v>
      </c>
      <c r="H63" s="470" t="s">
        <v>370</v>
      </c>
      <c r="I63" s="472" t="s">
        <v>18</v>
      </c>
      <c r="J63" s="331" t="s">
        <v>372</v>
      </c>
      <c r="K63" s="472"/>
      <c r="L63" s="472" t="s">
        <v>57</v>
      </c>
      <c r="M63" s="473"/>
      <c r="N63" s="472"/>
      <c r="O63" s="274"/>
    </row>
    <row r="64" spans="1:15" s="11" customFormat="1" ht="18" customHeight="1" x14ac:dyDescent="0.25">
      <c r="A64" s="402">
        <v>45523</v>
      </c>
      <c r="B64" s="161" t="s">
        <v>110</v>
      </c>
      <c r="C64" s="161" t="s">
        <v>48</v>
      </c>
      <c r="D64" s="162" t="s">
        <v>14</v>
      </c>
      <c r="E64" s="150">
        <v>8000</v>
      </c>
      <c r="F64" s="154"/>
      <c r="G64" s="145">
        <f t="shared" si="0"/>
        <v>5491776</v>
      </c>
      <c r="H64" s="470" t="s">
        <v>41</v>
      </c>
      <c r="I64" s="472" t="s">
        <v>18</v>
      </c>
      <c r="J64" s="155" t="s">
        <v>651</v>
      </c>
      <c r="K64" s="472"/>
      <c r="L64" s="472" t="s">
        <v>57</v>
      </c>
      <c r="M64" s="635"/>
      <c r="N64" s="472"/>
      <c r="O64" s="274"/>
    </row>
    <row r="65" spans="1:15" s="11" customFormat="1" ht="18" customHeight="1" x14ac:dyDescent="0.25">
      <c r="A65" s="402">
        <v>45523</v>
      </c>
      <c r="B65" s="161" t="s">
        <v>110</v>
      </c>
      <c r="C65" s="161" t="s">
        <v>48</v>
      </c>
      <c r="D65" s="162" t="s">
        <v>120</v>
      </c>
      <c r="E65" s="150">
        <v>62000</v>
      </c>
      <c r="F65" s="154"/>
      <c r="G65" s="145">
        <f t="shared" si="0"/>
        <v>5429776</v>
      </c>
      <c r="H65" s="470" t="s">
        <v>126</v>
      </c>
      <c r="I65" s="472" t="s">
        <v>18</v>
      </c>
      <c r="J65" s="331" t="s">
        <v>374</v>
      </c>
      <c r="K65" s="472"/>
      <c r="L65" s="472" t="s">
        <v>57</v>
      </c>
      <c r="M65" s="635"/>
      <c r="N65" s="472"/>
      <c r="O65" s="274"/>
    </row>
    <row r="66" spans="1:15" s="11" customFormat="1" x14ac:dyDescent="0.25">
      <c r="A66" s="402">
        <v>45523</v>
      </c>
      <c r="B66" s="161" t="s">
        <v>110</v>
      </c>
      <c r="C66" s="161" t="s">
        <v>48</v>
      </c>
      <c r="D66" s="162" t="s">
        <v>120</v>
      </c>
      <c r="E66" s="150">
        <v>105000</v>
      </c>
      <c r="F66" s="154"/>
      <c r="G66" s="145">
        <f t="shared" si="0"/>
        <v>5324776</v>
      </c>
      <c r="H66" s="470" t="s">
        <v>153</v>
      </c>
      <c r="I66" s="472" t="s">
        <v>18</v>
      </c>
      <c r="J66" s="331" t="s">
        <v>378</v>
      </c>
      <c r="K66" s="472"/>
      <c r="L66" s="472" t="s">
        <v>57</v>
      </c>
      <c r="M66" s="473"/>
      <c r="N66" s="472"/>
      <c r="O66" s="274"/>
    </row>
    <row r="67" spans="1:15" s="11" customFormat="1" x14ac:dyDescent="0.25">
      <c r="A67" s="402">
        <v>45523</v>
      </c>
      <c r="B67" s="161" t="s">
        <v>110</v>
      </c>
      <c r="C67" s="161" t="s">
        <v>48</v>
      </c>
      <c r="D67" s="162" t="s">
        <v>120</v>
      </c>
      <c r="E67" s="150">
        <v>110000</v>
      </c>
      <c r="F67" s="154"/>
      <c r="G67" s="145">
        <f t="shared" si="0"/>
        <v>5214776</v>
      </c>
      <c r="H67" s="470" t="s">
        <v>153</v>
      </c>
      <c r="I67" s="472" t="s">
        <v>18</v>
      </c>
      <c r="J67" s="331" t="s">
        <v>386</v>
      </c>
      <c r="K67" s="472"/>
      <c r="L67" s="472" t="s">
        <v>57</v>
      </c>
      <c r="M67" s="473"/>
      <c r="N67" s="472"/>
      <c r="O67" s="274"/>
    </row>
    <row r="68" spans="1:15" s="11" customFormat="1" x14ac:dyDescent="0.25">
      <c r="A68" s="402">
        <v>45523</v>
      </c>
      <c r="B68" s="161" t="s">
        <v>110</v>
      </c>
      <c r="C68" s="161" t="s">
        <v>48</v>
      </c>
      <c r="D68" s="162" t="s">
        <v>14</v>
      </c>
      <c r="E68" s="150">
        <v>140000</v>
      </c>
      <c r="F68" s="154"/>
      <c r="G68" s="145">
        <f t="shared" si="0"/>
        <v>5074776</v>
      </c>
      <c r="H68" s="470" t="s">
        <v>63</v>
      </c>
      <c r="I68" s="472" t="s">
        <v>18</v>
      </c>
      <c r="J68" s="331" t="s">
        <v>652</v>
      </c>
      <c r="K68" s="472"/>
      <c r="L68" s="472" t="s">
        <v>57</v>
      </c>
      <c r="M68" s="473"/>
      <c r="N68" s="472"/>
      <c r="O68" s="274"/>
    </row>
    <row r="69" spans="1:15" s="11" customFormat="1" x14ac:dyDescent="0.25">
      <c r="A69" s="402">
        <v>45523</v>
      </c>
      <c r="B69" s="161" t="s">
        <v>110</v>
      </c>
      <c r="C69" s="161" t="s">
        <v>48</v>
      </c>
      <c r="D69" s="162" t="s">
        <v>111</v>
      </c>
      <c r="E69" s="150">
        <v>30000</v>
      </c>
      <c r="F69" s="154"/>
      <c r="G69" s="145">
        <f t="shared" si="0"/>
        <v>5044776</v>
      </c>
      <c r="H69" s="470" t="s">
        <v>370</v>
      </c>
      <c r="I69" s="472" t="s">
        <v>18</v>
      </c>
      <c r="J69" s="331" t="s">
        <v>393</v>
      </c>
      <c r="K69" s="472"/>
      <c r="L69" s="472" t="s">
        <v>57</v>
      </c>
      <c r="M69" s="473"/>
      <c r="N69" s="472"/>
      <c r="O69" s="274"/>
    </row>
    <row r="70" spans="1:15" s="11" customFormat="1" x14ac:dyDescent="0.25">
      <c r="A70" s="402">
        <v>45523</v>
      </c>
      <c r="B70" s="161" t="s">
        <v>166</v>
      </c>
      <c r="C70" s="161" t="s">
        <v>48</v>
      </c>
      <c r="D70" s="162" t="s">
        <v>111</v>
      </c>
      <c r="E70" s="150"/>
      <c r="F70" s="154">
        <v>8700</v>
      </c>
      <c r="G70" s="145">
        <f t="shared" si="0"/>
        <v>5053476</v>
      </c>
      <c r="H70" s="470" t="s">
        <v>127</v>
      </c>
      <c r="I70" s="472" t="s">
        <v>18</v>
      </c>
      <c r="J70" s="331" t="s">
        <v>369</v>
      </c>
      <c r="K70" s="472"/>
      <c r="L70" s="472" t="s">
        <v>57</v>
      </c>
      <c r="M70" s="473"/>
      <c r="N70" s="472"/>
      <c r="O70" s="274"/>
    </row>
    <row r="71" spans="1:15" s="11" customFormat="1" x14ac:dyDescent="0.25">
      <c r="A71" s="402">
        <v>45523</v>
      </c>
      <c r="B71" s="161" t="s">
        <v>166</v>
      </c>
      <c r="C71" s="161" t="s">
        <v>48</v>
      </c>
      <c r="D71" s="162" t="s">
        <v>111</v>
      </c>
      <c r="E71" s="150"/>
      <c r="F71" s="154">
        <v>3000</v>
      </c>
      <c r="G71" s="145">
        <f t="shared" si="0"/>
        <v>5056476</v>
      </c>
      <c r="H71" s="470" t="s">
        <v>370</v>
      </c>
      <c r="I71" s="472" t="s">
        <v>18</v>
      </c>
      <c r="J71" s="331" t="s">
        <v>393</v>
      </c>
      <c r="K71" s="472"/>
      <c r="L71" s="472" t="s">
        <v>57</v>
      </c>
      <c r="M71" s="473"/>
      <c r="N71" s="472"/>
      <c r="O71" s="274"/>
    </row>
    <row r="72" spans="1:15" s="11" customFormat="1" x14ac:dyDescent="0.25">
      <c r="A72" s="402">
        <v>45524</v>
      </c>
      <c r="B72" s="161" t="s">
        <v>110</v>
      </c>
      <c r="C72" s="161" t="s">
        <v>48</v>
      </c>
      <c r="D72" s="162" t="s">
        <v>14</v>
      </c>
      <c r="E72" s="145">
        <v>65000</v>
      </c>
      <c r="F72" s="154"/>
      <c r="G72" s="145">
        <f t="shared" si="0"/>
        <v>4991476</v>
      </c>
      <c r="H72" s="470" t="s">
        <v>41</v>
      </c>
      <c r="I72" s="472" t="s">
        <v>18</v>
      </c>
      <c r="J72" s="155" t="s">
        <v>402</v>
      </c>
      <c r="K72" s="472"/>
      <c r="L72" s="472" t="s">
        <v>57</v>
      </c>
      <c r="M72" s="473"/>
      <c r="N72" s="472"/>
      <c r="O72" s="274"/>
    </row>
    <row r="73" spans="1:15" s="11" customFormat="1" x14ac:dyDescent="0.25">
      <c r="A73" s="402">
        <v>45524</v>
      </c>
      <c r="B73" s="161" t="s">
        <v>110</v>
      </c>
      <c r="C73" s="161" t="s">
        <v>48</v>
      </c>
      <c r="D73" s="162" t="s">
        <v>111</v>
      </c>
      <c r="E73" s="145">
        <v>57000</v>
      </c>
      <c r="F73" s="154"/>
      <c r="G73" s="145">
        <f t="shared" si="0"/>
        <v>4934476</v>
      </c>
      <c r="H73" s="470" t="s">
        <v>127</v>
      </c>
      <c r="I73" s="472" t="s">
        <v>18</v>
      </c>
      <c r="J73" s="331" t="s">
        <v>405</v>
      </c>
      <c r="K73" s="472"/>
      <c r="L73" s="472" t="s">
        <v>57</v>
      </c>
      <c r="M73" s="473"/>
      <c r="N73" s="472"/>
      <c r="O73" s="274"/>
    </row>
    <row r="74" spans="1:15" s="11" customFormat="1" x14ac:dyDescent="0.25">
      <c r="A74" s="402">
        <v>45524</v>
      </c>
      <c r="B74" s="161" t="s">
        <v>110</v>
      </c>
      <c r="C74" s="161" t="s">
        <v>48</v>
      </c>
      <c r="D74" s="162" t="s">
        <v>120</v>
      </c>
      <c r="E74" s="145">
        <v>68000</v>
      </c>
      <c r="F74" s="154"/>
      <c r="G74" s="145">
        <f t="shared" si="0"/>
        <v>4866476</v>
      </c>
      <c r="H74" s="470" t="s">
        <v>126</v>
      </c>
      <c r="I74" s="472" t="s">
        <v>18</v>
      </c>
      <c r="J74" s="331" t="s">
        <v>432</v>
      </c>
      <c r="K74" s="472"/>
      <c r="L74" s="472" t="s">
        <v>57</v>
      </c>
      <c r="M74" s="473"/>
      <c r="N74" s="472"/>
      <c r="O74" s="274"/>
    </row>
    <row r="75" spans="1:15" s="11" customFormat="1" x14ac:dyDescent="0.25">
      <c r="A75" s="402">
        <v>45524</v>
      </c>
      <c r="B75" s="161" t="s">
        <v>110</v>
      </c>
      <c r="C75" s="161" t="s">
        <v>48</v>
      </c>
      <c r="D75" s="162" t="s">
        <v>14</v>
      </c>
      <c r="E75" s="145">
        <v>30000</v>
      </c>
      <c r="F75" s="154"/>
      <c r="G75" s="145">
        <f t="shared" si="0"/>
        <v>4836476</v>
      </c>
      <c r="H75" s="470" t="s">
        <v>41</v>
      </c>
      <c r="I75" s="472" t="s">
        <v>18</v>
      </c>
      <c r="J75" s="331" t="s">
        <v>411</v>
      </c>
      <c r="K75" s="472"/>
      <c r="L75" s="472" t="s">
        <v>57</v>
      </c>
      <c r="M75" s="473"/>
      <c r="N75" s="472"/>
      <c r="O75" s="274"/>
    </row>
    <row r="76" spans="1:15" s="11" customFormat="1" x14ac:dyDescent="0.25">
      <c r="A76" s="402">
        <v>45524</v>
      </c>
      <c r="B76" s="161" t="s">
        <v>110</v>
      </c>
      <c r="C76" s="161" t="s">
        <v>48</v>
      </c>
      <c r="D76" s="162" t="s">
        <v>111</v>
      </c>
      <c r="E76" s="145">
        <v>50000</v>
      </c>
      <c r="F76" s="154"/>
      <c r="G76" s="145">
        <f t="shared" si="0"/>
        <v>4786476</v>
      </c>
      <c r="H76" s="470" t="s">
        <v>370</v>
      </c>
      <c r="I76" s="472" t="s">
        <v>18</v>
      </c>
      <c r="J76" s="331" t="s">
        <v>413</v>
      </c>
      <c r="K76" s="472"/>
      <c r="L76" s="472" t="s">
        <v>57</v>
      </c>
      <c r="M76" s="473"/>
      <c r="N76" s="472"/>
      <c r="O76" s="274"/>
    </row>
    <row r="77" spans="1:15" s="11" customFormat="1" x14ac:dyDescent="0.25">
      <c r="A77" s="402">
        <v>45525</v>
      </c>
      <c r="B77" s="161" t="s">
        <v>110</v>
      </c>
      <c r="C77" s="161" t="s">
        <v>48</v>
      </c>
      <c r="D77" s="162" t="s">
        <v>120</v>
      </c>
      <c r="E77" s="145">
        <v>525000</v>
      </c>
      <c r="F77" s="154"/>
      <c r="G77" s="145">
        <f t="shared" si="0"/>
        <v>4261476</v>
      </c>
      <c r="H77" s="470" t="s">
        <v>153</v>
      </c>
      <c r="I77" s="472" t="s">
        <v>18</v>
      </c>
      <c r="J77" s="331" t="s">
        <v>422</v>
      </c>
      <c r="K77" s="472"/>
      <c r="L77" s="472" t="s">
        <v>57</v>
      </c>
      <c r="M77" s="473"/>
      <c r="N77" s="472"/>
      <c r="O77" s="274"/>
    </row>
    <row r="78" spans="1:15" s="11" customFormat="1" x14ac:dyDescent="0.25">
      <c r="A78" s="160">
        <v>45525</v>
      </c>
      <c r="B78" s="161" t="s">
        <v>110</v>
      </c>
      <c r="C78" s="161" t="s">
        <v>48</v>
      </c>
      <c r="D78" s="162" t="s">
        <v>120</v>
      </c>
      <c r="E78" s="145">
        <v>48000</v>
      </c>
      <c r="F78" s="154"/>
      <c r="G78" s="145">
        <f t="shared" si="0"/>
        <v>4213476</v>
      </c>
      <c r="H78" s="470" t="s">
        <v>126</v>
      </c>
      <c r="I78" s="472" t="s">
        <v>18</v>
      </c>
      <c r="J78" s="331" t="s">
        <v>453</v>
      </c>
      <c r="K78" s="472"/>
      <c r="L78" s="472" t="s">
        <v>57</v>
      </c>
      <c r="M78" s="473"/>
      <c r="N78" s="472"/>
      <c r="O78" s="274"/>
    </row>
    <row r="79" spans="1:15" s="11" customFormat="1" x14ac:dyDescent="0.25">
      <c r="A79" s="160">
        <v>45525</v>
      </c>
      <c r="B79" s="161" t="s">
        <v>110</v>
      </c>
      <c r="C79" s="161" t="s">
        <v>48</v>
      </c>
      <c r="D79" s="162" t="s">
        <v>120</v>
      </c>
      <c r="E79" s="145">
        <v>159500</v>
      </c>
      <c r="F79" s="154"/>
      <c r="G79" s="145">
        <f t="shared" si="0"/>
        <v>4053976</v>
      </c>
      <c r="H79" s="470" t="s">
        <v>41</v>
      </c>
      <c r="I79" s="472" t="s">
        <v>18</v>
      </c>
      <c r="J79" s="331" t="s">
        <v>635</v>
      </c>
      <c r="K79" s="472"/>
      <c r="L79" s="472" t="s">
        <v>57</v>
      </c>
      <c r="M79" s="473"/>
      <c r="N79" s="472"/>
      <c r="O79" s="274"/>
    </row>
    <row r="80" spans="1:15" s="11" customFormat="1" x14ac:dyDescent="0.25">
      <c r="A80" s="160">
        <v>45525</v>
      </c>
      <c r="B80" s="161" t="s">
        <v>110</v>
      </c>
      <c r="C80" s="161" t="s">
        <v>48</v>
      </c>
      <c r="D80" s="162" t="s">
        <v>111</v>
      </c>
      <c r="E80" s="145">
        <v>30000</v>
      </c>
      <c r="F80" s="154"/>
      <c r="G80" s="145">
        <f t="shared" si="0"/>
        <v>4023976</v>
      </c>
      <c r="H80" s="470" t="s">
        <v>370</v>
      </c>
      <c r="I80" s="472" t="s">
        <v>18</v>
      </c>
      <c r="J80" s="331" t="s">
        <v>442</v>
      </c>
      <c r="K80" s="472"/>
      <c r="L80" s="472" t="s">
        <v>57</v>
      </c>
      <c r="M80" s="473"/>
      <c r="N80" s="472"/>
      <c r="O80" s="274"/>
    </row>
    <row r="81" spans="1:15" s="11" customFormat="1" x14ac:dyDescent="0.25">
      <c r="A81" s="160">
        <v>45525</v>
      </c>
      <c r="B81" s="161" t="s">
        <v>110</v>
      </c>
      <c r="C81" s="161" t="s">
        <v>48</v>
      </c>
      <c r="D81" s="162" t="s">
        <v>14</v>
      </c>
      <c r="E81" s="145">
        <v>60000</v>
      </c>
      <c r="F81" s="154"/>
      <c r="G81" s="145">
        <f t="shared" si="0"/>
        <v>3963976</v>
      </c>
      <c r="H81" s="470" t="s">
        <v>41</v>
      </c>
      <c r="I81" s="472" t="s">
        <v>18</v>
      </c>
      <c r="J81" s="770" t="s">
        <v>412</v>
      </c>
      <c r="K81" s="472"/>
      <c r="L81" s="472" t="s">
        <v>57</v>
      </c>
      <c r="M81" s="473"/>
      <c r="N81" s="472"/>
      <c r="O81" s="274"/>
    </row>
    <row r="82" spans="1:15" s="11" customFormat="1" x14ac:dyDescent="0.25">
      <c r="A82" s="160">
        <v>45525</v>
      </c>
      <c r="B82" s="161" t="s">
        <v>166</v>
      </c>
      <c r="C82" s="161" t="s">
        <v>48</v>
      </c>
      <c r="D82" s="162" t="s">
        <v>120</v>
      </c>
      <c r="E82" s="145"/>
      <c r="F82" s="154">
        <v>9000</v>
      </c>
      <c r="G82" s="145">
        <f t="shared" si="0"/>
        <v>3972976</v>
      </c>
      <c r="H82" s="470" t="s">
        <v>126</v>
      </c>
      <c r="I82" s="472" t="s">
        <v>18</v>
      </c>
      <c r="J82" s="331" t="s">
        <v>374</v>
      </c>
      <c r="K82" s="472"/>
      <c r="L82" s="472" t="s">
        <v>57</v>
      </c>
      <c r="M82" s="473"/>
      <c r="N82" s="472"/>
      <c r="O82" s="274"/>
    </row>
    <row r="83" spans="1:15" s="11" customFormat="1" x14ac:dyDescent="0.25">
      <c r="A83" s="160">
        <v>45525</v>
      </c>
      <c r="B83" s="161" t="s">
        <v>166</v>
      </c>
      <c r="C83" s="161" t="s">
        <v>48</v>
      </c>
      <c r="D83" s="162" t="s">
        <v>14</v>
      </c>
      <c r="E83" s="145"/>
      <c r="F83" s="154">
        <v>5000</v>
      </c>
      <c r="G83" s="145">
        <f t="shared" si="0"/>
        <v>3977976</v>
      </c>
      <c r="H83" s="470" t="s">
        <v>41</v>
      </c>
      <c r="I83" s="472" t="s">
        <v>18</v>
      </c>
      <c r="J83" s="155" t="s">
        <v>402</v>
      </c>
      <c r="K83" s="472"/>
      <c r="L83" s="472" t="s">
        <v>57</v>
      </c>
      <c r="M83" s="473"/>
      <c r="N83" s="472"/>
      <c r="O83" s="274"/>
    </row>
    <row r="84" spans="1:15" s="11" customFormat="1" x14ac:dyDescent="0.25">
      <c r="A84" s="160">
        <v>45525</v>
      </c>
      <c r="B84" s="161" t="s">
        <v>395</v>
      </c>
      <c r="C84" s="161" t="s">
        <v>48</v>
      </c>
      <c r="D84" s="162" t="s">
        <v>111</v>
      </c>
      <c r="E84" s="145"/>
      <c r="F84" s="154">
        <v>4000</v>
      </c>
      <c r="G84" s="145">
        <f t="shared" si="0"/>
        <v>3981976</v>
      </c>
      <c r="H84" s="470" t="s">
        <v>127</v>
      </c>
      <c r="I84" s="472" t="s">
        <v>18</v>
      </c>
      <c r="J84" s="331" t="s">
        <v>394</v>
      </c>
      <c r="K84" s="472"/>
      <c r="L84" s="472" t="s">
        <v>57</v>
      </c>
      <c r="M84" s="473"/>
      <c r="N84" s="472"/>
      <c r="O84" s="274"/>
    </row>
    <row r="85" spans="1:15" s="11" customFormat="1" x14ac:dyDescent="0.25">
      <c r="A85" s="402">
        <v>45526</v>
      </c>
      <c r="B85" s="161" t="s">
        <v>110</v>
      </c>
      <c r="C85" s="161" t="s">
        <v>48</v>
      </c>
      <c r="D85" s="162" t="s">
        <v>120</v>
      </c>
      <c r="E85" s="145">
        <v>50000</v>
      </c>
      <c r="F85" s="154"/>
      <c r="G85" s="145">
        <f t="shared" si="0"/>
        <v>3931976</v>
      </c>
      <c r="H85" s="470" t="s">
        <v>126</v>
      </c>
      <c r="I85" s="472" t="s">
        <v>18</v>
      </c>
      <c r="J85" s="331" t="s">
        <v>453</v>
      </c>
      <c r="K85" s="472"/>
      <c r="L85" s="472" t="s">
        <v>57</v>
      </c>
      <c r="M85" s="473"/>
      <c r="N85" s="472"/>
      <c r="O85" s="274"/>
    </row>
    <row r="86" spans="1:15" s="11" customFormat="1" x14ac:dyDescent="0.25">
      <c r="A86" s="402">
        <v>45526</v>
      </c>
      <c r="B86" s="161" t="s">
        <v>110</v>
      </c>
      <c r="C86" s="161" t="s">
        <v>48</v>
      </c>
      <c r="D86" s="162" t="s">
        <v>111</v>
      </c>
      <c r="E86" s="145">
        <v>30000</v>
      </c>
      <c r="F86" s="154"/>
      <c r="G86" s="145">
        <f t="shared" si="0"/>
        <v>3901976</v>
      </c>
      <c r="H86" s="470" t="s">
        <v>370</v>
      </c>
      <c r="I86" s="472" t="s">
        <v>18</v>
      </c>
      <c r="J86" s="331" t="s">
        <v>457</v>
      </c>
      <c r="K86" s="472"/>
      <c r="L86" s="472" t="s">
        <v>57</v>
      </c>
      <c r="M86" s="473"/>
      <c r="N86" s="472"/>
      <c r="O86" s="274"/>
    </row>
    <row r="87" spans="1:15" s="11" customFormat="1" x14ac:dyDescent="0.25">
      <c r="A87" s="402">
        <v>45526</v>
      </c>
      <c r="B87" s="161" t="s">
        <v>110</v>
      </c>
      <c r="C87" s="161" t="s">
        <v>48</v>
      </c>
      <c r="D87" s="162" t="s">
        <v>14</v>
      </c>
      <c r="E87" s="145">
        <v>125000</v>
      </c>
      <c r="F87" s="154"/>
      <c r="G87" s="145">
        <f t="shared" si="0"/>
        <v>3776976</v>
      </c>
      <c r="H87" s="470" t="s">
        <v>41</v>
      </c>
      <c r="I87" s="472" t="s">
        <v>18</v>
      </c>
      <c r="J87" s="770" t="s">
        <v>443</v>
      </c>
      <c r="K87" s="472"/>
      <c r="L87" s="472" t="s">
        <v>57</v>
      </c>
      <c r="M87" s="473"/>
      <c r="N87" s="472"/>
      <c r="O87" s="274"/>
    </row>
    <row r="88" spans="1:15" s="11" customFormat="1" x14ac:dyDescent="0.25">
      <c r="A88" s="402">
        <v>45527</v>
      </c>
      <c r="B88" s="161" t="s">
        <v>110</v>
      </c>
      <c r="C88" s="161" t="s">
        <v>48</v>
      </c>
      <c r="D88" s="162" t="s">
        <v>120</v>
      </c>
      <c r="E88" s="150">
        <v>53000</v>
      </c>
      <c r="F88" s="154"/>
      <c r="G88" s="145">
        <f t="shared" si="0"/>
        <v>3723976</v>
      </c>
      <c r="H88" s="470" t="s">
        <v>126</v>
      </c>
      <c r="I88" s="472" t="s">
        <v>18</v>
      </c>
      <c r="J88" s="331" t="s">
        <v>460</v>
      </c>
      <c r="K88" s="472"/>
      <c r="L88" s="472" t="s">
        <v>57</v>
      </c>
      <c r="M88" s="473"/>
      <c r="N88" s="472"/>
      <c r="O88" s="274"/>
    </row>
    <row r="89" spans="1:15" s="11" customFormat="1" x14ac:dyDescent="0.25">
      <c r="A89" s="402">
        <v>45527</v>
      </c>
      <c r="B89" s="161" t="s">
        <v>110</v>
      </c>
      <c r="C89" s="161" t="s">
        <v>48</v>
      </c>
      <c r="D89" s="162" t="s">
        <v>111</v>
      </c>
      <c r="E89" s="150">
        <v>30000</v>
      </c>
      <c r="F89" s="154"/>
      <c r="G89" s="145">
        <f t="shared" si="0"/>
        <v>3693976</v>
      </c>
      <c r="H89" s="470" t="s">
        <v>370</v>
      </c>
      <c r="I89" s="472" t="s">
        <v>18</v>
      </c>
      <c r="J89" s="331" t="s">
        <v>464</v>
      </c>
      <c r="K89" s="472"/>
      <c r="L89" s="472" t="s">
        <v>57</v>
      </c>
      <c r="M89" s="473"/>
      <c r="N89" s="472"/>
      <c r="O89" s="274"/>
    </row>
    <row r="90" spans="1:15" s="11" customFormat="1" x14ac:dyDescent="0.25">
      <c r="A90" s="402">
        <v>45530</v>
      </c>
      <c r="B90" s="161" t="s">
        <v>110</v>
      </c>
      <c r="C90" s="161" t="s">
        <v>48</v>
      </c>
      <c r="D90" s="162" t="s">
        <v>14</v>
      </c>
      <c r="E90" s="150">
        <v>180000</v>
      </c>
      <c r="F90" s="154"/>
      <c r="G90" s="145">
        <f t="shared" si="0"/>
        <v>3513976</v>
      </c>
      <c r="H90" s="470" t="s">
        <v>63</v>
      </c>
      <c r="I90" s="472" t="s">
        <v>18</v>
      </c>
      <c r="J90" s="331" t="s">
        <v>480</v>
      </c>
      <c r="K90" s="472"/>
      <c r="L90" s="472" t="s">
        <v>57</v>
      </c>
      <c r="M90" s="473"/>
      <c r="N90" s="472"/>
      <c r="O90" s="274"/>
    </row>
    <row r="91" spans="1:15" s="11" customFormat="1" x14ac:dyDescent="0.25">
      <c r="A91" s="402">
        <v>45530</v>
      </c>
      <c r="B91" s="161" t="s">
        <v>110</v>
      </c>
      <c r="C91" s="161" t="s">
        <v>48</v>
      </c>
      <c r="D91" s="162" t="s">
        <v>120</v>
      </c>
      <c r="E91" s="150">
        <v>70000</v>
      </c>
      <c r="F91" s="154"/>
      <c r="G91" s="145">
        <f t="shared" si="0"/>
        <v>3443976</v>
      </c>
      <c r="H91" s="470" t="s">
        <v>126</v>
      </c>
      <c r="I91" s="472" t="s">
        <v>18</v>
      </c>
      <c r="J91" s="331" t="s">
        <v>511</v>
      </c>
      <c r="K91" s="472"/>
      <c r="L91" s="472" t="s">
        <v>57</v>
      </c>
      <c r="M91" s="473"/>
      <c r="N91" s="472"/>
      <c r="O91" s="274"/>
    </row>
    <row r="92" spans="1:15" s="11" customFormat="1" x14ac:dyDescent="0.25">
      <c r="A92" s="402">
        <v>45530</v>
      </c>
      <c r="B92" s="161" t="s">
        <v>110</v>
      </c>
      <c r="C92" s="161" t="s">
        <v>48</v>
      </c>
      <c r="D92" s="162" t="s">
        <v>14</v>
      </c>
      <c r="E92" s="150">
        <v>54000</v>
      </c>
      <c r="F92" s="154"/>
      <c r="G92" s="145">
        <f t="shared" si="0"/>
        <v>3389976</v>
      </c>
      <c r="H92" s="470" t="s">
        <v>41</v>
      </c>
      <c r="I92" s="472" t="s">
        <v>18</v>
      </c>
      <c r="J92" s="770" t="s">
        <v>480</v>
      </c>
      <c r="K92" s="472"/>
      <c r="L92" s="472" t="s">
        <v>57</v>
      </c>
      <c r="M92" s="473"/>
      <c r="N92" s="472"/>
      <c r="O92" s="274"/>
    </row>
    <row r="93" spans="1:15" s="11" customFormat="1" x14ac:dyDescent="0.25">
      <c r="A93" s="402">
        <v>45530</v>
      </c>
      <c r="B93" s="161" t="s">
        <v>110</v>
      </c>
      <c r="C93" s="161" t="s">
        <v>48</v>
      </c>
      <c r="D93" s="162" t="s">
        <v>111</v>
      </c>
      <c r="E93" s="150">
        <v>60000</v>
      </c>
      <c r="F93" s="154"/>
      <c r="G93" s="145">
        <f t="shared" si="0"/>
        <v>3329976</v>
      </c>
      <c r="H93" s="470" t="s">
        <v>370</v>
      </c>
      <c r="I93" s="472" t="s">
        <v>18</v>
      </c>
      <c r="J93" s="331" t="s">
        <v>505</v>
      </c>
      <c r="K93" s="472"/>
      <c r="L93" s="472" t="s">
        <v>57</v>
      </c>
      <c r="M93" s="473"/>
      <c r="N93" s="472"/>
      <c r="O93" s="274"/>
    </row>
    <row r="94" spans="1:15" s="11" customFormat="1" x14ac:dyDescent="0.25">
      <c r="A94" s="402">
        <v>45530</v>
      </c>
      <c r="B94" s="161" t="s">
        <v>110</v>
      </c>
      <c r="C94" s="161" t="s">
        <v>48</v>
      </c>
      <c r="D94" s="162" t="s">
        <v>14</v>
      </c>
      <c r="E94" s="150">
        <v>550000</v>
      </c>
      <c r="F94" s="154"/>
      <c r="G94" s="145">
        <f t="shared" si="0"/>
        <v>2779976</v>
      </c>
      <c r="H94" s="470" t="s">
        <v>41</v>
      </c>
      <c r="I94" s="472" t="s">
        <v>18</v>
      </c>
      <c r="J94" s="331" t="s">
        <v>509</v>
      </c>
      <c r="K94" s="472"/>
      <c r="L94" s="472" t="s">
        <v>57</v>
      </c>
      <c r="M94" s="473"/>
      <c r="N94" s="472"/>
      <c r="O94" s="274"/>
    </row>
    <row r="95" spans="1:15" s="11" customFormat="1" x14ac:dyDescent="0.25">
      <c r="A95" s="402">
        <v>45530</v>
      </c>
      <c r="B95" s="161" t="s">
        <v>166</v>
      </c>
      <c r="C95" s="161" t="s">
        <v>48</v>
      </c>
      <c r="D95" s="162" t="s">
        <v>14</v>
      </c>
      <c r="E95" s="150"/>
      <c r="F95" s="154">
        <v>1000</v>
      </c>
      <c r="G95" s="145">
        <f t="shared" si="0"/>
        <v>2780976</v>
      </c>
      <c r="H95" s="470" t="s">
        <v>41</v>
      </c>
      <c r="I95" s="472" t="s">
        <v>18</v>
      </c>
      <c r="J95" s="770" t="s">
        <v>480</v>
      </c>
      <c r="K95" s="472"/>
      <c r="L95" s="472" t="s">
        <v>57</v>
      </c>
      <c r="M95" s="473"/>
      <c r="N95" s="472"/>
      <c r="O95" s="274"/>
    </row>
    <row r="96" spans="1:15" s="11" customFormat="1" x14ac:dyDescent="0.25">
      <c r="A96" s="402">
        <v>45530</v>
      </c>
      <c r="B96" s="161" t="s">
        <v>510</v>
      </c>
      <c r="C96" s="161" t="s">
        <v>219</v>
      </c>
      <c r="D96" s="162"/>
      <c r="E96" s="150"/>
      <c r="F96" s="154">
        <v>8042900</v>
      </c>
      <c r="G96" s="145">
        <f t="shared" si="0"/>
        <v>10823876</v>
      </c>
      <c r="H96" s="470"/>
      <c r="I96" s="472" t="s">
        <v>18</v>
      </c>
      <c r="J96" s="331" t="s">
        <v>668</v>
      </c>
      <c r="K96" s="472"/>
      <c r="L96" s="472" t="s">
        <v>57</v>
      </c>
      <c r="M96" s="473"/>
      <c r="N96" s="472"/>
      <c r="O96" s="274"/>
    </row>
    <row r="97" spans="1:15" s="11" customFormat="1" x14ac:dyDescent="0.25">
      <c r="A97" s="402">
        <v>45531</v>
      </c>
      <c r="B97" s="161" t="s">
        <v>691</v>
      </c>
      <c r="C97" s="161" t="s">
        <v>48</v>
      </c>
      <c r="D97" s="162" t="s">
        <v>14</v>
      </c>
      <c r="E97" s="150"/>
      <c r="F97" s="916">
        <v>81000</v>
      </c>
      <c r="G97" s="145">
        <f t="shared" si="0"/>
        <v>10904876</v>
      </c>
      <c r="H97" s="470" t="s">
        <v>41</v>
      </c>
      <c r="I97" s="472" t="s">
        <v>18</v>
      </c>
      <c r="J97" s="331"/>
      <c r="K97" s="472"/>
      <c r="L97" s="472" t="s">
        <v>57</v>
      </c>
      <c r="M97" s="473"/>
      <c r="N97" s="472"/>
      <c r="O97" s="274"/>
    </row>
    <row r="98" spans="1:15" s="11" customFormat="1" x14ac:dyDescent="0.25">
      <c r="A98" s="402">
        <v>45531</v>
      </c>
      <c r="B98" s="161" t="s">
        <v>688</v>
      </c>
      <c r="C98" s="161" t="s">
        <v>48</v>
      </c>
      <c r="D98" s="162" t="s">
        <v>120</v>
      </c>
      <c r="E98" s="150"/>
      <c r="F98" s="916">
        <v>34000</v>
      </c>
      <c r="G98" s="145">
        <f t="shared" si="0"/>
        <v>10938876</v>
      </c>
      <c r="H98" s="470" t="s">
        <v>126</v>
      </c>
      <c r="I98" s="472" t="s">
        <v>18</v>
      </c>
      <c r="J98" s="331"/>
      <c r="K98" s="472"/>
      <c r="L98" s="472" t="s">
        <v>57</v>
      </c>
      <c r="M98" s="473"/>
      <c r="N98" s="472"/>
      <c r="O98" s="274"/>
    </row>
    <row r="99" spans="1:15" s="11" customFormat="1" x14ac:dyDescent="0.25">
      <c r="A99" s="402">
        <v>45531</v>
      </c>
      <c r="B99" s="161" t="s">
        <v>166</v>
      </c>
      <c r="C99" s="161" t="s">
        <v>48</v>
      </c>
      <c r="D99" s="162" t="s">
        <v>120</v>
      </c>
      <c r="E99" s="150"/>
      <c r="F99" s="154">
        <v>20000</v>
      </c>
      <c r="G99" s="145">
        <f t="shared" si="0"/>
        <v>10958876</v>
      </c>
      <c r="H99" s="470" t="s">
        <v>126</v>
      </c>
      <c r="I99" s="472" t="s">
        <v>18</v>
      </c>
      <c r="J99" s="331" t="s">
        <v>498</v>
      </c>
      <c r="K99" s="472"/>
      <c r="L99" s="472" t="s">
        <v>57</v>
      </c>
      <c r="M99" s="473"/>
      <c r="N99" s="472"/>
      <c r="O99" s="274"/>
    </row>
    <row r="100" spans="1:15" s="11" customFormat="1" x14ac:dyDescent="0.25">
      <c r="A100" s="402">
        <v>45531</v>
      </c>
      <c r="B100" s="161" t="s">
        <v>110</v>
      </c>
      <c r="C100" s="161" t="s">
        <v>48</v>
      </c>
      <c r="D100" s="162" t="s">
        <v>120</v>
      </c>
      <c r="E100" s="150">
        <v>38000</v>
      </c>
      <c r="F100" s="154"/>
      <c r="G100" s="145">
        <f t="shared" si="0"/>
        <v>10920876</v>
      </c>
      <c r="H100" s="470" t="s">
        <v>126</v>
      </c>
      <c r="I100" s="472" t="s">
        <v>18</v>
      </c>
      <c r="J100" s="331" t="s">
        <v>531</v>
      </c>
      <c r="K100" s="472"/>
      <c r="L100" s="472" t="s">
        <v>57</v>
      </c>
      <c r="M100" s="473"/>
      <c r="N100" s="472"/>
      <c r="O100" s="274"/>
    </row>
    <row r="101" spans="1:15" s="11" customFormat="1" x14ac:dyDescent="0.25">
      <c r="A101" s="402">
        <v>45531</v>
      </c>
      <c r="B101" s="161" t="s">
        <v>110</v>
      </c>
      <c r="C101" s="161" t="s">
        <v>48</v>
      </c>
      <c r="D101" s="162" t="s">
        <v>14</v>
      </c>
      <c r="E101" s="150">
        <v>340000</v>
      </c>
      <c r="F101" s="154"/>
      <c r="G101" s="145">
        <f t="shared" si="0"/>
        <v>10580876</v>
      </c>
      <c r="H101" s="470" t="s">
        <v>41</v>
      </c>
      <c r="I101" s="472" t="s">
        <v>18</v>
      </c>
      <c r="J101" s="331" t="s">
        <v>509</v>
      </c>
      <c r="K101" s="472"/>
      <c r="L101" s="472" t="s">
        <v>57</v>
      </c>
      <c r="M101" s="473"/>
      <c r="N101" s="472"/>
      <c r="O101" s="274"/>
    </row>
    <row r="102" spans="1:15" s="11" customFormat="1" ht="18.600000000000001" customHeight="1" x14ac:dyDescent="0.25">
      <c r="A102" s="402">
        <v>45531</v>
      </c>
      <c r="B102" s="161" t="s">
        <v>110</v>
      </c>
      <c r="C102" s="161" t="s">
        <v>48</v>
      </c>
      <c r="D102" s="162" t="s">
        <v>111</v>
      </c>
      <c r="E102" s="150">
        <v>50000</v>
      </c>
      <c r="F102" s="154"/>
      <c r="G102" s="145">
        <f t="shared" si="0"/>
        <v>10530876</v>
      </c>
      <c r="H102" s="470" t="s">
        <v>370</v>
      </c>
      <c r="I102" s="472" t="s">
        <v>18</v>
      </c>
      <c r="J102" s="331" t="s">
        <v>516</v>
      </c>
      <c r="K102" s="472"/>
      <c r="L102" s="472" t="s">
        <v>57</v>
      </c>
      <c r="M102" s="473"/>
      <c r="N102" s="472"/>
      <c r="O102" s="274"/>
    </row>
    <row r="103" spans="1:15" s="11" customFormat="1" ht="22.15" customHeight="1" x14ac:dyDescent="0.25">
      <c r="A103" s="402">
        <v>45531</v>
      </c>
      <c r="B103" s="161" t="s">
        <v>110</v>
      </c>
      <c r="C103" s="161" t="s">
        <v>48</v>
      </c>
      <c r="D103" s="162" t="s">
        <v>111</v>
      </c>
      <c r="E103" s="150">
        <v>20000</v>
      </c>
      <c r="F103" s="154"/>
      <c r="G103" s="145">
        <f t="shared" si="0"/>
        <v>10510876</v>
      </c>
      <c r="H103" s="470" t="s">
        <v>127</v>
      </c>
      <c r="I103" s="472" t="s">
        <v>18</v>
      </c>
      <c r="J103" s="331" t="s">
        <v>518</v>
      </c>
      <c r="K103" s="472"/>
      <c r="L103" s="472" t="s">
        <v>57</v>
      </c>
      <c r="M103" s="473"/>
      <c r="N103" s="472"/>
      <c r="O103" s="274"/>
    </row>
    <row r="104" spans="1:15" s="11" customFormat="1" ht="18" customHeight="1" x14ac:dyDescent="0.25">
      <c r="A104" s="402">
        <v>45531</v>
      </c>
      <c r="B104" s="161" t="s">
        <v>110</v>
      </c>
      <c r="C104" s="161" t="s">
        <v>48</v>
      </c>
      <c r="D104" s="162" t="s">
        <v>14</v>
      </c>
      <c r="E104" s="150">
        <v>132000</v>
      </c>
      <c r="F104" s="154"/>
      <c r="G104" s="145">
        <f t="shared" si="0"/>
        <v>10378876</v>
      </c>
      <c r="H104" s="470" t="s">
        <v>41</v>
      </c>
      <c r="I104" s="472" t="s">
        <v>18</v>
      </c>
      <c r="J104" s="331" t="s">
        <v>674</v>
      </c>
      <c r="K104" s="472"/>
      <c r="L104" s="472" t="s">
        <v>57</v>
      </c>
      <c r="M104" s="473"/>
      <c r="N104" s="472"/>
      <c r="O104" s="274"/>
    </row>
    <row r="105" spans="1:15" s="11" customFormat="1" ht="15.6" customHeight="1" x14ac:dyDescent="0.25">
      <c r="A105" s="402">
        <v>45531</v>
      </c>
      <c r="B105" s="161" t="s">
        <v>110</v>
      </c>
      <c r="C105" s="161" t="s">
        <v>48</v>
      </c>
      <c r="D105" s="162" t="s">
        <v>14</v>
      </c>
      <c r="E105" s="150">
        <v>75000</v>
      </c>
      <c r="F105" s="154"/>
      <c r="G105" s="145">
        <f t="shared" si="0"/>
        <v>10303876</v>
      </c>
      <c r="H105" s="470" t="s">
        <v>41</v>
      </c>
      <c r="I105" s="472" t="s">
        <v>18</v>
      </c>
      <c r="J105" s="331" t="s">
        <v>519</v>
      </c>
      <c r="K105" s="472"/>
      <c r="L105" s="472" t="s">
        <v>57</v>
      </c>
      <c r="M105" s="473"/>
      <c r="N105" s="472"/>
      <c r="O105" s="274"/>
    </row>
    <row r="106" spans="1:15" s="11" customFormat="1" ht="19.149999999999999" customHeight="1" x14ac:dyDescent="0.25">
      <c r="A106" s="739">
        <v>45531</v>
      </c>
      <c r="B106" s="710" t="s">
        <v>110</v>
      </c>
      <c r="C106" s="710" t="s">
        <v>48</v>
      </c>
      <c r="D106" s="711" t="s">
        <v>14</v>
      </c>
      <c r="E106" s="439">
        <v>14000</v>
      </c>
      <c r="F106" s="151"/>
      <c r="G106" s="152">
        <f t="shared" si="0"/>
        <v>10289876</v>
      </c>
      <c r="H106" s="740" t="s">
        <v>41</v>
      </c>
      <c r="I106" s="741" t="s">
        <v>18</v>
      </c>
      <c r="J106" s="331" t="s">
        <v>520</v>
      </c>
      <c r="K106" s="472"/>
      <c r="L106" s="741" t="s">
        <v>57</v>
      </c>
      <c r="M106" s="742"/>
      <c r="N106" s="472"/>
      <c r="O106" s="274"/>
    </row>
    <row r="107" spans="1:15" s="11" customFormat="1" ht="18.600000000000001" customHeight="1" x14ac:dyDescent="0.25">
      <c r="A107" s="739">
        <v>45532</v>
      </c>
      <c r="B107" s="161" t="s">
        <v>110</v>
      </c>
      <c r="C107" s="161" t="s">
        <v>48</v>
      </c>
      <c r="D107" s="162" t="s">
        <v>120</v>
      </c>
      <c r="E107" s="150">
        <v>53000</v>
      </c>
      <c r="F107" s="154"/>
      <c r="G107" s="145">
        <f t="shared" si="0"/>
        <v>10236876</v>
      </c>
      <c r="H107" s="470" t="s">
        <v>126</v>
      </c>
      <c r="I107" s="472" t="s">
        <v>18</v>
      </c>
      <c r="J107" s="331" t="s">
        <v>531</v>
      </c>
      <c r="K107" s="472"/>
      <c r="L107" s="472" t="s">
        <v>57</v>
      </c>
      <c r="M107" s="473"/>
      <c r="N107" s="472"/>
      <c r="O107" s="274"/>
    </row>
    <row r="108" spans="1:15" s="11" customFormat="1" ht="19.899999999999999" customHeight="1" x14ac:dyDescent="0.25">
      <c r="A108" s="739">
        <v>45532</v>
      </c>
      <c r="B108" s="161" t="s">
        <v>110</v>
      </c>
      <c r="C108" s="161" t="s">
        <v>48</v>
      </c>
      <c r="D108" s="162" t="s">
        <v>111</v>
      </c>
      <c r="E108" s="150">
        <v>53000</v>
      </c>
      <c r="F108" s="154"/>
      <c r="G108" s="145">
        <f t="shared" si="0"/>
        <v>10183876</v>
      </c>
      <c r="H108" s="470" t="s">
        <v>370</v>
      </c>
      <c r="I108" s="472" t="s">
        <v>18</v>
      </c>
      <c r="J108" s="331" t="s">
        <v>534</v>
      </c>
      <c r="K108" s="472"/>
      <c r="L108" s="472" t="s">
        <v>57</v>
      </c>
      <c r="M108" s="473"/>
      <c r="N108" s="472"/>
      <c r="O108" s="274"/>
    </row>
    <row r="109" spans="1:15" s="11" customFormat="1" ht="19.899999999999999" customHeight="1" x14ac:dyDescent="0.25">
      <c r="A109" s="739">
        <v>45532</v>
      </c>
      <c r="B109" s="161" t="s">
        <v>110</v>
      </c>
      <c r="C109" s="161" t="s">
        <v>48</v>
      </c>
      <c r="D109" s="162" t="s">
        <v>111</v>
      </c>
      <c r="E109" s="150">
        <v>25000</v>
      </c>
      <c r="F109" s="154"/>
      <c r="G109" s="145">
        <f t="shared" si="0"/>
        <v>10158876</v>
      </c>
      <c r="H109" s="470" t="s">
        <v>127</v>
      </c>
      <c r="I109" s="472" t="s">
        <v>18</v>
      </c>
      <c r="J109" s="331" t="s">
        <v>537</v>
      </c>
      <c r="K109" s="472"/>
      <c r="L109" s="472" t="s">
        <v>57</v>
      </c>
      <c r="M109" s="473"/>
      <c r="N109" s="472"/>
      <c r="O109" s="274"/>
    </row>
    <row r="110" spans="1:15" s="11" customFormat="1" ht="16.899999999999999" customHeight="1" x14ac:dyDescent="0.25">
      <c r="A110" s="739">
        <v>45532</v>
      </c>
      <c r="B110" s="161" t="s">
        <v>110</v>
      </c>
      <c r="C110" s="161" t="s">
        <v>48</v>
      </c>
      <c r="D110" s="162" t="s">
        <v>120</v>
      </c>
      <c r="E110" s="150">
        <v>405000</v>
      </c>
      <c r="F110" s="154"/>
      <c r="G110" s="145">
        <f t="shared" si="0"/>
        <v>9753876</v>
      </c>
      <c r="H110" s="470" t="s">
        <v>126</v>
      </c>
      <c r="I110" s="472" t="s">
        <v>18</v>
      </c>
      <c r="J110" s="331" t="s">
        <v>541</v>
      </c>
      <c r="K110" s="472"/>
      <c r="L110" s="472" t="s">
        <v>57</v>
      </c>
      <c r="M110" s="473"/>
      <c r="N110" s="472"/>
      <c r="O110" s="274"/>
    </row>
    <row r="111" spans="1:15" s="11" customFormat="1" ht="21" customHeight="1" x14ac:dyDescent="0.25">
      <c r="A111" s="739">
        <v>45532</v>
      </c>
      <c r="B111" s="161" t="s">
        <v>110</v>
      </c>
      <c r="C111" s="161" t="s">
        <v>48</v>
      </c>
      <c r="D111" s="162" t="s">
        <v>120</v>
      </c>
      <c r="E111" s="150">
        <v>270000</v>
      </c>
      <c r="F111" s="145"/>
      <c r="G111" s="145">
        <f t="shared" si="0"/>
        <v>9483876</v>
      </c>
      <c r="H111" s="470" t="s">
        <v>153</v>
      </c>
      <c r="I111" s="472" t="s">
        <v>18</v>
      </c>
      <c r="J111" s="331" t="s">
        <v>544</v>
      </c>
      <c r="K111" s="472"/>
      <c r="L111" s="472" t="s">
        <v>57</v>
      </c>
      <c r="M111" s="473"/>
      <c r="N111" s="472"/>
      <c r="O111" s="274"/>
    </row>
    <row r="112" spans="1:15" s="11" customFormat="1" ht="21" customHeight="1" x14ac:dyDescent="0.25">
      <c r="A112" s="739">
        <v>45533</v>
      </c>
      <c r="B112" s="161" t="s">
        <v>110</v>
      </c>
      <c r="C112" s="161" t="s">
        <v>48</v>
      </c>
      <c r="D112" s="162" t="s">
        <v>14</v>
      </c>
      <c r="E112" s="150">
        <v>300000</v>
      </c>
      <c r="F112" s="839"/>
      <c r="G112" s="145">
        <f t="shared" si="0"/>
        <v>9183876</v>
      </c>
      <c r="H112" s="470" t="s">
        <v>41</v>
      </c>
      <c r="I112" s="472" t="s">
        <v>18</v>
      </c>
      <c r="J112" s="770" t="s">
        <v>557</v>
      </c>
      <c r="K112" s="472"/>
      <c r="L112" s="472" t="s">
        <v>57</v>
      </c>
      <c r="M112" s="473"/>
      <c r="N112" s="472"/>
      <c r="O112" s="274"/>
    </row>
    <row r="113" spans="1:15" s="11" customFormat="1" ht="21" customHeight="1" x14ac:dyDescent="0.25">
      <c r="A113" s="402">
        <v>45533</v>
      </c>
      <c r="B113" s="161" t="s">
        <v>110</v>
      </c>
      <c r="C113" s="161" t="s">
        <v>48</v>
      </c>
      <c r="D113" s="162" t="s">
        <v>14</v>
      </c>
      <c r="E113" s="150">
        <v>14000</v>
      </c>
      <c r="F113" s="154"/>
      <c r="G113" s="145">
        <f t="shared" si="0"/>
        <v>9169876</v>
      </c>
      <c r="H113" s="470" t="s">
        <v>41</v>
      </c>
      <c r="I113" s="472" t="s">
        <v>18</v>
      </c>
      <c r="J113" s="770" t="s">
        <v>560</v>
      </c>
      <c r="K113" s="472"/>
      <c r="L113" s="472" t="s">
        <v>57</v>
      </c>
      <c r="M113" s="473"/>
      <c r="N113" s="472"/>
      <c r="O113" s="274"/>
    </row>
    <row r="114" spans="1:15" s="11" customFormat="1" ht="22.9" customHeight="1" x14ac:dyDescent="0.25">
      <c r="A114" s="402">
        <v>45533</v>
      </c>
      <c r="B114" s="161" t="s">
        <v>110</v>
      </c>
      <c r="C114" s="161" t="s">
        <v>48</v>
      </c>
      <c r="D114" s="162" t="s">
        <v>111</v>
      </c>
      <c r="E114" s="150">
        <v>50000</v>
      </c>
      <c r="F114" s="154"/>
      <c r="G114" s="145">
        <f t="shared" si="0"/>
        <v>9119876</v>
      </c>
      <c r="H114" s="470" t="s">
        <v>370</v>
      </c>
      <c r="I114" s="472" t="s">
        <v>18</v>
      </c>
      <c r="J114" s="331" t="s">
        <v>568</v>
      </c>
      <c r="K114" s="472"/>
      <c r="L114" s="472" t="s">
        <v>57</v>
      </c>
      <c r="M114" s="473"/>
      <c r="N114" s="472"/>
      <c r="O114" s="274"/>
    </row>
    <row r="115" spans="1:15" s="11" customFormat="1" ht="21" customHeight="1" x14ac:dyDescent="0.25">
      <c r="A115" s="402">
        <v>45533</v>
      </c>
      <c r="B115" s="161" t="s">
        <v>110</v>
      </c>
      <c r="C115" s="161" t="s">
        <v>48</v>
      </c>
      <c r="D115" s="162" t="s">
        <v>111</v>
      </c>
      <c r="E115" s="150">
        <v>20000</v>
      </c>
      <c r="F115" s="154"/>
      <c r="G115" s="145">
        <f t="shared" si="0"/>
        <v>9099876</v>
      </c>
      <c r="H115" s="470" t="s">
        <v>127</v>
      </c>
      <c r="I115" s="472" t="s">
        <v>18</v>
      </c>
      <c r="J115" s="331" t="s">
        <v>684</v>
      </c>
      <c r="K115" s="472"/>
      <c r="L115" s="472" t="s">
        <v>57</v>
      </c>
      <c r="M115" s="162"/>
      <c r="N115" s="145"/>
      <c r="O115" s="274"/>
    </row>
    <row r="116" spans="1:15" s="11" customFormat="1" ht="21" customHeight="1" x14ac:dyDescent="0.25">
      <c r="A116" s="402">
        <v>45533</v>
      </c>
      <c r="B116" s="161" t="s">
        <v>110</v>
      </c>
      <c r="C116" s="161" t="s">
        <v>48</v>
      </c>
      <c r="D116" s="162" t="s">
        <v>14</v>
      </c>
      <c r="E116" s="150">
        <v>95000</v>
      </c>
      <c r="F116" s="154"/>
      <c r="G116" s="145">
        <f t="shared" si="0"/>
        <v>9004876</v>
      </c>
      <c r="H116" s="470" t="s">
        <v>41</v>
      </c>
      <c r="I116" s="472" t="s">
        <v>18</v>
      </c>
      <c r="J116" s="331" t="s">
        <v>635</v>
      </c>
      <c r="K116" s="472"/>
      <c r="L116" s="472" t="s">
        <v>57</v>
      </c>
      <c r="M116" s="162"/>
      <c r="N116" s="145"/>
      <c r="O116" s="274"/>
    </row>
    <row r="117" spans="1:15" s="11" customFormat="1" ht="19.899999999999999" customHeight="1" x14ac:dyDescent="0.25">
      <c r="A117" s="402">
        <v>45534</v>
      </c>
      <c r="B117" s="710" t="s">
        <v>110</v>
      </c>
      <c r="C117" s="710" t="s">
        <v>48</v>
      </c>
      <c r="D117" s="711" t="s">
        <v>14</v>
      </c>
      <c r="E117" s="439">
        <v>300000</v>
      </c>
      <c r="F117" s="151"/>
      <c r="G117" s="152">
        <f t="shared" si="0"/>
        <v>8704876</v>
      </c>
      <c r="H117" s="740" t="s">
        <v>41</v>
      </c>
      <c r="I117" s="741" t="s">
        <v>18</v>
      </c>
      <c r="J117" s="770" t="s">
        <v>567</v>
      </c>
      <c r="K117" s="472"/>
      <c r="L117" s="741" t="s">
        <v>57</v>
      </c>
      <c r="M117" s="711"/>
      <c r="N117" s="152"/>
      <c r="O117" s="274"/>
    </row>
    <row r="118" spans="1:15" s="11" customFormat="1" ht="20.45" customHeight="1" x14ac:dyDescent="0.25">
      <c r="A118" s="402">
        <v>45534</v>
      </c>
      <c r="B118" s="161" t="s">
        <v>110</v>
      </c>
      <c r="C118" s="161" t="s">
        <v>48</v>
      </c>
      <c r="D118" s="162" t="s">
        <v>14</v>
      </c>
      <c r="E118" s="150">
        <v>210000</v>
      </c>
      <c r="F118" s="145"/>
      <c r="G118" s="145">
        <f t="shared" si="0"/>
        <v>8494876</v>
      </c>
      <c r="H118" s="470" t="s">
        <v>41</v>
      </c>
      <c r="I118" s="472" t="s">
        <v>18</v>
      </c>
      <c r="J118" s="770" t="s">
        <v>685</v>
      </c>
      <c r="K118" s="472"/>
      <c r="L118" s="472" t="s">
        <v>57</v>
      </c>
      <c r="M118" s="162"/>
      <c r="N118" s="145"/>
      <c r="O118" s="274"/>
    </row>
    <row r="119" spans="1:15" s="11" customFormat="1" ht="20.45" customHeight="1" x14ac:dyDescent="0.25">
      <c r="A119" s="402">
        <v>45534</v>
      </c>
      <c r="B119" s="161" t="s">
        <v>595</v>
      </c>
      <c r="C119" s="161" t="s">
        <v>129</v>
      </c>
      <c r="D119" s="837" t="s">
        <v>120</v>
      </c>
      <c r="E119" s="917">
        <v>230900</v>
      </c>
      <c r="F119" s="145"/>
      <c r="G119" s="145">
        <f t="shared" si="0"/>
        <v>8263976</v>
      </c>
      <c r="H119" s="470" t="s">
        <v>153</v>
      </c>
      <c r="I119" s="472" t="s">
        <v>18</v>
      </c>
      <c r="J119" s="331"/>
      <c r="K119" s="472"/>
      <c r="L119" s="472" t="s">
        <v>57</v>
      </c>
      <c r="M119" s="162"/>
      <c r="N119" s="145"/>
      <c r="O119" s="274"/>
    </row>
    <row r="120" spans="1:15" s="11" customFormat="1" ht="20.45" customHeight="1" x14ac:dyDescent="0.25">
      <c r="A120" s="402">
        <v>45534</v>
      </c>
      <c r="B120" s="161" t="s">
        <v>166</v>
      </c>
      <c r="C120" s="161" t="s">
        <v>48</v>
      </c>
      <c r="D120" s="837" t="s">
        <v>14</v>
      </c>
      <c r="E120" s="150"/>
      <c r="F120" s="839">
        <v>45000</v>
      </c>
      <c r="G120" s="145">
        <f t="shared" ref="G120:G121" si="1">G119-E120+F120</f>
        <v>8308976</v>
      </c>
      <c r="H120" s="470" t="s">
        <v>41</v>
      </c>
      <c r="I120" s="472" t="s">
        <v>18</v>
      </c>
      <c r="J120" s="770" t="s">
        <v>580</v>
      </c>
      <c r="K120" s="472"/>
      <c r="L120" s="472" t="s">
        <v>57</v>
      </c>
      <c r="M120" s="162"/>
      <c r="N120" s="145"/>
      <c r="O120" s="274"/>
    </row>
    <row r="121" spans="1:15" s="11" customFormat="1" ht="20.45" customHeight="1" thickBot="1" x14ac:dyDescent="0.3">
      <c r="A121" s="402">
        <v>45534</v>
      </c>
      <c r="B121" s="161" t="s">
        <v>166</v>
      </c>
      <c r="C121" s="161" t="s">
        <v>48</v>
      </c>
      <c r="D121" s="162" t="s">
        <v>111</v>
      </c>
      <c r="E121" s="838"/>
      <c r="F121" s="839">
        <v>11000</v>
      </c>
      <c r="G121" s="145">
        <f t="shared" si="1"/>
        <v>8319976</v>
      </c>
      <c r="H121" s="470" t="s">
        <v>127</v>
      </c>
      <c r="I121" s="472" t="s">
        <v>18</v>
      </c>
      <c r="J121" s="331" t="s">
        <v>569</v>
      </c>
      <c r="K121" s="472"/>
      <c r="L121" s="472" t="s">
        <v>57</v>
      </c>
      <c r="M121" s="162"/>
      <c r="N121" s="145"/>
      <c r="O121" s="274"/>
    </row>
    <row r="122" spans="1:15" ht="23.45" customHeight="1" thickBot="1" x14ac:dyDescent="0.3">
      <c r="A122" s="695"/>
      <c r="B122" s="695"/>
      <c r="C122" s="695"/>
      <c r="D122" s="700"/>
      <c r="E122" s="704">
        <f>SUM(E3:E121)</f>
        <v>11564000</v>
      </c>
      <c r="F122" s="705">
        <f>SUM(F3:F121)+G3</f>
        <v>19883976</v>
      </c>
      <c r="G122" s="706">
        <f>F122-E122</f>
        <v>8319976</v>
      </c>
      <c r="H122" s="701"/>
      <c r="I122" s="695"/>
      <c r="J122" s="695"/>
      <c r="K122" s="695"/>
      <c r="L122" s="695"/>
      <c r="M122" s="695"/>
      <c r="N122" s="695"/>
    </row>
    <row r="123" spans="1:15" x14ac:dyDescent="0.25">
      <c r="A123" s="695"/>
      <c r="B123" s="695"/>
      <c r="C123" s="695"/>
      <c r="D123" s="695"/>
      <c r="E123" s="702"/>
      <c r="F123" s="702"/>
      <c r="G123" s="703"/>
      <c r="H123" s="695"/>
      <c r="I123" s="695"/>
      <c r="J123" s="695"/>
      <c r="K123" s="695"/>
      <c r="L123" s="695"/>
      <c r="M123" s="695"/>
      <c r="N123" s="695"/>
    </row>
    <row r="124" spans="1:15" x14ac:dyDescent="0.25">
      <c r="A124" s="695"/>
      <c r="B124" s="695"/>
      <c r="C124" s="695"/>
      <c r="D124" s="695"/>
      <c r="E124" s="24"/>
      <c r="F124" s="24"/>
      <c r="G124" s="24"/>
      <c r="H124" s="695"/>
      <c r="I124" s="695"/>
      <c r="J124" s="695"/>
      <c r="K124" s="695"/>
      <c r="L124" s="695"/>
      <c r="M124" s="695"/>
      <c r="N124" s="695"/>
    </row>
    <row r="125" spans="1:15" x14ac:dyDescent="0.25">
      <c r="A125" s="695"/>
      <c r="B125" s="695"/>
      <c r="C125" s="695"/>
      <c r="D125" s="695"/>
      <c r="E125" s="24"/>
      <c r="F125" s="24"/>
      <c r="G125" s="24"/>
      <c r="H125" s="695"/>
      <c r="I125" s="695"/>
      <c r="J125" s="695"/>
      <c r="K125" s="695"/>
      <c r="L125" s="695"/>
      <c r="M125" s="695"/>
      <c r="N125" s="695"/>
    </row>
    <row r="126" spans="1:15" x14ac:dyDescent="0.25">
      <c r="A126" s="695"/>
      <c r="B126" s="695"/>
      <c r="C126" s="695"/>
      <c r="D126" s="695"/>
      <c r="E126" s="24"/>
      <c r="F126" s="24"/>
      <c r="G126" s="24"/>
      <c r="H126" s="695"/>
      <c r="I126" s="695"/>
      <c r="J126" s="695"/>
      <c r="K126" s="695"/>
      <c r="L126" s="695"/>
      <c r="M126" s="695"/>
      <c r="N126" s="695"/>
    </row>
    <row r="127" spans="1:15" x14ac:dyDescent="0.25">
      <c r="A127" s="695"/>
      <c r="B127" s="695"/>
      <c r="C127" s="695"/>
      <c r="D127" s="695"/>
      <c r="E127" s="24"/>
      <c r="F127" s="24"/>
      <c r="G127" s="24"/>
      <c r="H127" s="695"/>
      <c r="I127" s="695"/>
      <c r="J127" s="695"/>
      <c r="K127" s="695"/>
      <c r="L127" s="695"/>
      <c r="M127" s="695"/>
      <c r="N127" s="695"/>
    </row>
    <row r="128" spans="1:15" x14ac:dyDescent="0.25">
      <c r="A128" s="695"/>
      <c r="B128" s="695"/>
      <c r="C128" s="695"/>
      <c r="D128" s="695"/>
      <c r="E128" s="24"/>
      <c r="F128" s="24"/>
      <c r="G128" s="24"/>
      <c r="H128" s="695"/>
      <c r="I128" s="695"/>
      <c r="J128" s="695"/>
      <c r="K128" s="695"/>
      <c r="L128" s="695"/>
      <c r="M128" s="695"/>
      <c r="N128" s="695"/>
    </row>
    <row r="129" spans="1:14" x14ac:dyDescent="0.25">
      <c r="A129" s="695"/>
      <c r="B129" s="695"/>
      <c r="C129" s="695"/>
      <c r="D129" s="695"/>
      <c r="E129" s="24"/>
      <c r="F129" s="24"/>
      <c r="G129" s="24"/>
      <c r="H129" s="695"/>
      <c r="I129" s="695"/>
      <c r="J129" s="695"/>
      <c r="K129" s="695"/>
      <c r="L129" s="695"/>
      <c r="M129" s="695"/>
      <c r="N129" s="695"/>
    </row>
    <row r="130" spans="1:14" x14ac:dyDescent="0.25">
      <c r="A130" s="695"/>
      <c r="B130" s="695"/>
      <c r="C130" s="695"/>
      <c r="D130" s="695"/>
      <c r="E130" s="24"/>
      <c r="F130" s="24"/>
      <c r="G130" s="24"/>
      <c r="H130" s="695"/>
      <c r="I130" s="695"/>
      <c r="J130" s="695"/>
      <c r="K130" s="695"/>
      <c r="L130" s="695"/>
      <c r="M130" s="695"/>
      <c r="N130" s="695"/>
    </row>
    <row r="131" spans="1:14" x14ac:dyDescent="0.25">
      <c r="A131" s="695"/>
      <c r="B131" s="695"/>
      <c r="C131" s="695"/>
      <c r="D131" s="695"/>
      <c r="E131" s="24"/>
      <c r="F131" s="24"/>
      <c r="G131" s="24"/>
      <c r="H131" s="695"/>
      <c r="I131" s="695"/>
      <c r="J131" s="695"/>
      <c r="K131" s="695"/>
      <c r="L131" s="695"/>
      <c r="M131" s="695"/>
      <c r="N131" s="695"/>
    </row>
    <row r="132" spans="1:14" x14ac:dyDescent="0.25">
      <c r="A132" s="695"/>
      <c r="B132" s="695"/>
      <c r="C132" s="695"/>
      <c r="D132" s="695"/>
      <c r="E132" s="24"/>
      <c r="F132" s="24"/>
      <c r="G132" s="24"/>
      <c r="H132" s="695"/>
      <c r="I132" s="695"/>
      <c r="J132" s="695"/>
      <c r="K132" s="695"/>
      <c r="L132" s="695"/>
      <c r="M132" s="695"/>
      <c r="N132" s="695"/>
    </row>
    <row r="133" spans="1:14" x14ac:dyDescent="0.25">
      <c r="A133" s="695"/>
      <c r="B133" s="695"/>
      <c r="C133" s="695"/>
      <c r="D133" s="695"/>
      <c r="E133" s="24"/>
      <c r="F133" s="24"/>
      <c r="G133" s="24"/>
      <c r="H133" s="695"/>
      <c r="I133" s="695"/>
      <c r="J133" s="695"/>
      <c r="K133" s="695"/>
      <c r="L133" s="695"/>
      <c r="M133" s="695"/>
      <c r="N133" s="695"/>
    </row>
    <row r="134" spans="1:14" x14ac:dyDescent="0.25">
      <c r="A134" s="695"/>
      <c r="B134" s="695"/>
      <c r="C134" s="695"/>
      <c r="D134" s="695"/>
      <c r="E134" s="24"/>
      <c r="F134" s="24"/>
      <c r="G134" s="24"/>
      <c r="H134" s="695"/>
      <c r="I134" s="695"/>
      <c r="J134" s="695"/>
      <c r="K134" s="695"/>
      <c r="L134" s="695"/>
      <c r="M134" s="695"/>
      <c r="N134" s="695"/>
    </row>
    <row r="135" spans="1:14" x14ac:dyDescent="0.25">
      <c r="A135" s="695"/>
      <c r="B135" s="695"/>
      <c r="C135" s="695"/>
      <c r="D135" s="695"/>
      <c r="E135" s="24"/>
      <c r="F135" s="24"/>
      <c r="G135" s="24"/>
      <c r="H135" s="695"/>
      <c r="I135" s="695"/>
      <c r="J135" s="695"/>
      <c r="K135" s="695"/>
      <c r="L135" s="695"/>
      <c r="M135" s="695"/>
      <c r="N135" s="695"/>
    </row>
    <row r="136" spans="1:14" x14ac:dyDescent="0.25">
      <c r="A136" s="695"/>
      <c r="B136" s="695"/>
      <c r="C136" s="695"/>
      <c r="D136" s="695"/>
      <c r="E136" s="24"/>
      <c r="F136" s="24"/>
      <c r="G136" s="24"/>
      <c r="H136" s="695"/>
      <c r="I136" s="695"/>
      <c r="J136" s="695"/>
      <c r="K136" s="695"/>
      <c r="L136" s="695"/>
      <c r="M136" s="695"/>
      <c r="N136" s="695"/>
    </row>
    <row r="137" spans="1:14" x14ac:dyDescent="0.25">
      <c r="A137" s="695"/>
      <c r="B137" s="695"/>
      <c r="C137" s="695"/>
      <c r="D137" s="695"/>
      <c r="E137" s="24"/>
      <c r="F137" s="24"/>
      <c r="G137" s="24"/>
      <c r="H137" s="695"/>
      <c r="I137" s="695"/>
      <c r="J137" s="695"/>
      <c r="K137" s="695"/>
      <c r="L137" s="695"/>
      <c r="M137" s="695"/>
      <c r="N137" s="695"/>
    </row>
    <row r="138" spans="1:14" x14ac:dyDescent="0.25">
      <c r="A138" s="695"/>
      <c r="B138" s="695"/>
      <c r="C138" s="695"/>
      <c r="D138" s="695"/>
      <c r="E138" s="24"/>
      <c r="F138" s="24"/>
      <c r="G138" s="24"/>
      <c r="H138" s="695"/>
      <c r="I138" s="695"/>
      <c r="J138" s="695"/>
      <c r="K138" s="695"/>
      <c r="L138" s="695"/>
      <c r="M138" s="695"/>
      <c r="N138" s="695"/>
    </row>
    <row r="139" spans="1:14" x14ac:dyDescent="0.25">
      <c r="A139" s="695"/>
      <c r="B139" s="695"/>
      <c r="C139" s="695"/>
      <c r="D139" s="695"/>
      <c r="E139" s="24"/>
      <c r="F139" s="24"/>
      <c r="G139" s="24"/>
      <c r="H139" s="695"/>
      <c r="I139" s="695"/>
      <c r="J139" s="695"/>
      <c r="K139" s="695"/>
      <c r="L139" s="695"/>
      <c r="M139" s="695"/>
      <c r="N139" s="695"/>
    </row>
    <row r="140" spans="1:14" x14ac:dyDescent="0.25">
      <c r="A140" s="695"/>
      <c r="B140" s="695"/>
      <c r="C140" s="695"/>
      <c r="D140" s="695"/>
      <c r="E140" s="24"/>
      <c r="F140" s="24"/>
      <c r="G140" s="24"/>
      <c r="H140" s="695"/>
      <c r="I140" s="695"/>
      <c r="J140" s="695"/>
      <c r="K140" s="695"/>
      <c r="L140" s="695"/>
      <c r="M140" s="695"/>
      <c r="N140" s="695"/>
    </row>
    <row r="141" spans="1:14" x14ac:dyDescent="0.25">
      <c r="A141" s="695"/>
      <c r="B141" s="695"/>
      <c r="C141" s="695"/>
      <c r="D141" s="695"/>
      <c r="E141" s="24"/>
      <c r="F141" s="24"/>
      <c r="G141" s="24"/>
      <c r="H141" s="695"/>
      <c r="I141" s="695"/>
      <c r="J141" s="695"/>
      <c r="K141" s="695"/>
      <c r="L141" s="695"/>
      <c r="M141" s="695"/>
      <c r="N141" s="695"/>
    </row>
    <row r="142" spans="1:14" x14ac:dyDescent="0.25">
      <c r="A142" s="695"/>
      <c r="B142" s="695"/>
      <c r="C142" s="695"/>
      <c r="D142" s="695"/>
      <c r="E142" s="24"/>
      <c r="F142" s="24"/>
      <c r="G142" s="24"/>
      <c r="H142" s="695"/>
      <c r="I142" s="695"/>
      <c r="J142" s="695"/>
      <c r="K142" s="695"/>
      <c r="L142" s="695"/>
      <c r="M142" s="695"/>
      <c r="N142" s="695"/>
    </row>
    <row r="143" spans="1:14" x14ac:dyDescent="0.25">
      <c r="A143" s="695"/>
      <c r="B143" s="695"/>
      <c r="C143" s="695"/>
      <c r="D143" s="695"/>
      <c r="E143" s="24"/>
      <c r="F143" s="24"/>
      <c r="G143" s="24"/>
      <c r="H143" s="695"/>
      <c r="I143" s="695"/>
      <c r="J143" s="695"/>
      <c r="K143" s="695"/>
      <c r="L143" s="695"/>
      <c r="M143" s="695"/>
      <c r="N143" s="695"/>
    </row>
    <row r="144" spans="1:14" x14ac:dyDescent="0.25">
      <c r="A144" s="695"/>
      <c r="B144" s="695"/>
      <c r="C144" s="695"/>
      <c r="D144" s="695"/>
      <c r="E144" s="24"/>
      <c r="F144" s="24"/>
      <c r="G144" s="24"/>
      <c r="H144" s="695"/>
      <c r="I144" s="695"/>
      <c r="J144" s="695"/>
      <c r="K144" s="695"/>
      <c r="L144" s="695"/>
      <c r="M144" s="695"/>
      <c r="N144" s="695"/>
    </row>
    <row r="145" spans="1:14" x14ac:dyDescent="0.25">
      <c r="A145" s="695"/>
      <c r="B145" s="695"/>
      <c r="C145" s="695"/>
      <c r="D145" s="695"/>
      <c r="E145" s="24"/>
      <c r="F145" s="24"/>
      <c r="G145" s="24"/>
      <c r="H145" s="695"/>
      <c r="I145" s="695"/>
      <c r="J145" s="695"/>
      <c r="K145" s="695"/>
      <c r="L145" s="695"/>
      <c r="M145" s="695"/>
      <c r="N145" s="695"/>
    </row>
    <row r="146" spans="1:14" x14ac:dyDescent="0.25">
      <c r="A146" s="695"/>
      <c r="B146" s="695"/>
      <c r="C146" s="695"/>
      <c r="D146" s="695"/>
      <c r="E146" s="24"/>
      <c r="F146" s="24"/>
      <c r="G146" s="24"/>
      <c r="H146" s="695"/>
      <c r="I146" s="695"/>
      <c r="J146" s="695"/>
      <c r="K146" s="695"/>
      <c r="L146" s="695"/>
      <c r="M146" s="695"/>
      <c r="N146" s="695"/>
    </row>
    <row r="147" spans="1:14" x14ac:dyDescent="0.25">
      <c r="A147" s="695"/>
      <c r="B147" s="695"/>
      <c r="C147" s="695"/>
      <c r="D147" s="695"/>
      <c r="E147" s="24"/>
      <c r="F147" s="24"/>
      <c r="G147" s="24"/>
      <c r="H147" s="695"/>
      <c r="I147" s="695"/>
      <c r="J147" s="695"/>
      <c r="K147" s="695"/>
      <c r="L147" s="695"/>
      <c r="M147" s="695"/>
      <c r="N147" s="695"/>
    </row>
    <row r="148" spans="1:14" x14ac:dyDescent="0.25">
      <c r="A148" s="695"/>
      <c r="B148" s="695"/>
      <c r="C148" s="695"/>
      <c r="D148" s="695"/>
      <c r="E148" s="24"/>
      <c r="F148" s="24"/>
      <c r="G148" s="24"/>
      <c r="H148" s="695"/>
      <c r="I148" s="695"/>
      <c r="J148" s="695"/>
      <c r="K148" s="695"/>
      <c r="L148" s="695"/>
      <c r="M148" s="695"/>
      <c r="N148" s="695"/>
    </row>
    <row r="149" spans="1:14" x14ac:dyDescent="0.25">
      <c r="A149" s="695"/>
      <c r="B149" s="695"/>
      <c r="C149" s="695"/>
      <c r="D149" s="695"/>
      <c r="E149" s="24"/>
      <c r="F149" s="24"/>
      <c r="G149" s="24"/>
      <c r="H149" s="695"/>
      <c r="I149" s="695"/>
      <c r="J149" s="695"/>
      <c r="K149" s="695"/>
      <c r="L149" s="695"/>
      <c r="M149" s="695"/>
      <c r="N149" s="695"/>
    </row>
    <row r="150" spans="1:14" x14ac:dyDescent="0.25">
      <c r="A150" s="695"/>
      <c r="B150" s="695"/>
      <c r="C150" s="695"/>
      <c r="D150" s="695"/>
      <c r="E150" s="24"/>
      <c r="F150" s="24"/>
      <c r="G150" s="24"/>
      <c r="H150" s="695"/>
      <c r="I150" s="695"/>
      <c r="J150" s="695"/>
      <c r="K150" s="695"/>
      <c r="L150" s="695"/>
      <c r="M150" s="695"/>
      <c r="N150" s="695"/>
    </row>
    <row r="151" spans="1:14" x14ac:dyDescent="0.25">
      <c r="A151" s="695"/>
      <c r="B151" s="695"/>
      <c r="C151" s="695"/>
      <c r="D151" s="695"/>
      <c r="E151" s="24"/>
      <c r="F151" s="24"/>
      <c r="G151" s="24"/>
      <c r="H151" s="695"/>
      <c r="I151" s="695"/>
      <c r="J151" s="695"/>
      <c r="K151" s="695"/>
      <c r="L151" s="695"/>
      <c r="M151" s="695"/>
      <c r="N151" s="695"/>
    </row>
    <row r="152" spans="1:14" x14ac:dyDescent="0.25">
      <c r="A152" s="695"/>
      <c r="B152" s="695"/>
      <c r="C152" s="695"/>
      <c r="D152" s="695"/>
      <c r="E152" s="24"/>
      <c r="F152" s="24"/>
      <c r="G152" s="24"/>
      <c r="H152" s="695"/>
      <c r="I152" s="695"/>
      <c r="J152" s="695"/>
      <c r="K152" s="695"/>
      <c r="L152" s="695"/>
      <c r="M152" s="695"/>
      <c r="N152" s="695"/>
    </row>
    <row r="153" spans="1:14" x14ac:dyDescent="0.25">
      <c r="A153" s="695"/>
      <c r="B153" s="695"/>
      <c r="C153" s="695"/>
      <c r="D153" s="695"/>
      <c r="E153" s="24"/>
      <c r="F153" s="24"/>
      <c r="G153" s="24"/>
      <c r="H153" s="695"/>
      <c r="I153" s="695"/>
      <c r="J153" s="695"/>
      <c r="K153" s="695"/>
      <c r="L153" s="695"/>
      <c r="M153" s="695"/>
      <c r="N153" s="695"/>
    </row>
    <row r="154" spans="1:14" x14ac:dyDescent="0.25">
      <c r="A154" s="695"/>
      <c r="B154" s="695"/>
      <c r="C154" s="695"/>
      <c r="D154" s="695"/>
      <c r="E154" s="24"/>
      <c r="F154" s="24"/>
      <c r="G154" s="24"/>
      <c r="H154" s="695"/>
      <c r="I154" s="695"/>
      <c r="J154" s="695"/>
      <c r="K154" s="695"/>
      <c r="L154" s="695"/>
      <c r="M154" s="695"/>
      <c r="N154" s="695"/>
    </row>
    <row r="155" spans="1:14" x14ac:dyDescent="0.25">
      <c r="A155" s="695"/>
      <c r="B155" s="695"/>
      <c r="C155" s="695"/>
      <c r="D155" s="695"/>
      <c r="E155" s="24"/>
      <c r="F155" s="24"/>
      <c r="G155" s="24"/>
      <c r="H155" s="695"/>
      <c r="I155" s="695"/>
      <c r="J155" s="695"/>
      <c r="K155" s="695"/>
      <c r="L155" s="695"/>
      <c r="M155" s="695"/>
      <c r="N155" s="695"/>
    </row>
    <row r="156" spans="1:14" x14ac:dyDescent="0.25">
      <c r="A156" s="695"/>
      <c r="B156" s="695"/>
      <c r="C156" s="695"/>
      <c r="D156" s="695"/>
      <c r="E156" s="24"/>
      <c r="F156" s="24"/>
      <c r="G156" s="24"/>
      <c r="H156" s="695"/>
      <c r="I156" s="695"/>
      <c r="J156" s="695"/>
      <c r="K156" s="695"/>
      <c r="L156" s="695"/>
      <c r="M156" s="695"/>
      <c r="N156" s="695"/>
    </row>
    <row r="157" spans="1:14" x14ac:dyDescent="0.25">
      <c r="A157" s="695"/>
      <c r="B157" s="695"/>
      <c r="C157" s="695"/>
      <c r="D157" s="695"/>
      <c r="E157" s="24"/>
      <c r="F157" s="24"/>
      <c r="G157" s="24"/>
      <c r="H157" s="695"/>
      <c r="I157" s="695"/>
      <c r="J157" s="695"/>
      <c r="K157" s="695"/>
      <c r="L157" s="695"/>
      <c r="M157" s="695"/>
      <c r="N157" s="695"/>
    </row>
    <row r="158" spans="1:14" x14ac:dyDescent="0.25">
      <c r="A158" s="695"/>
      <c r="B158" s="695"/>
      <c r="C158" s="695"/>
      <c r="D158" s="695"/>
      <c r="E158" s="24"/>
      <c r="F158" s="24"/>
      <c r="G158" s="24"/>
      <c r="H158" s="695"/>
      <c r="I158" s="695"/>
      <c r="J158" s="695"/>
      <c r="K158" s="695"/>
      <c r="L158" s="695"/>
      <c r="M158" s="695"/>
      <c r="N158" s="695"/>
    </row>
    <row r="159" spans="1:14" x14ac:dyDescent="0.25">
      <c r="A159" s="695"/>
      <c r="B159" s="695"/>
      <c r="C159" s="695"/>
      <c r="D159" s="695"/>
      <c r="E159" s="24"/>
      <c r="F159" s="24"/>
      <c r="G159" s="24"/>
      <c r="H159" s="695"/>
      <c r="I159" s="695"/>
      <c r="J159" s="695"/>
      <c r="K159" s="695"/>
      <c r="L159" s="695"/>
      <c r="M159" s="695"/>
      <c r="N159" s="695"/>
    </row>
    <row r="160" spans="1:14" x14ac:dyDescent="0.25">
      <c r="A160" s="695"/>
      <c r="B160" s="695"/>
      <c r="C160" s="695"/>
      <c r="D160" s="695"/>
      <c r="E160" s="24"/>
      <c r="F160" s="24"/>
      <c r="G160" s="24"/>
      <c r="H160" s="695"/>
      <c r="I160" s="695"/>
      <c r="J160" s="695"/>
      <c r="K160" s="695"/>
      <c r="L160" s="695"/>
      <c r="M160" s="695"/>
      <c r="N160" s="695"/>
    </row>
    <row r="161" spans="1:14" x14ac:dyDescent="0.25">
      <c r="A161" s="695"/>
      <c r="B161" s="695"/>
      <c r="C161" s="695"/>
      <c r="D161" s="695"/>
      <c r="E161" s="24"/>
      <c r="F161" s="24"/>
      <c r="G161" s="24"/>
      <c r="H161" s="695"/>
      <c r="I161" s="695"/>
      <c r="J161" s="695"/>
      <c r="K161" s="695"/>
      <c r="L161" s="695"/>
      <c r="M161" s="695"/>
      <c r="N161" s="695"/>
    </row>
    <row r="162" spans="1:14" x14ac:dyDescent="0.25">
      <c r="A162" s="695"/>
      <c r="B162" s="695"/>
      <c r="C162" s="695"/>
      <c r="D162" s="695"/>
      <c r="E162" s="24"/>
      <c r="F162" s="24"/>
      <c r="G162" s="24"/>
      <c r="H162" s="695"/>
      <c r="I162" s="695"/>
      <c r="J162" s="695"/>
      <c r="K162" s="695"/>
      <c r="L162" s="695"/>
      <c r="M162" s="695"/>
      <c r="N162" s="695"/>
    </row>
    <row r="163" spans="1:14" x14ac:dyDescent="0.25">
      <c r="A163" s="695"/>
      <c r="B163" s="695"/>
      <c r="C163" s="695"/>
      <c r="D163" s="695"/>
      <c r="E163" s="24"/>
      <c r="F163" s="24"/>
      <c r="G163" s="24"/>
      <c r="H163" s="695"/>
      <c r="I163" s="695"/>
      <c r="J163" s="695"/>
      <c r="K163" s="695"/>
      <c r="L163" s="695"/>
      <c r="M163" s="695"/>
      <c r="N163" s="695"/>
    </row>
    <row r="164" spans="1:14" x14ac:dyDescent="0.25">
      <c r="A164" s="695"/>
      <c r="B164" s="695"/>
      <c r="C164" s="695"/>
      <c r="D164" s="695"/>
      <c r="E164" s="24"/>
      <c r="F164" s="24"/>
      <c r="G164" s="24"/>
      <c r="H164" s="695"/>
      <c r="I164" s="695"/>
      <c r="J164" s="695"/>
      <c r="K164" s="695"/>
      <c r="L164" s="695"/>
      <c r="M164" s="695"/>
      <c r="N164" s="695"/>
    </row>
    <row r="165" spans="1:14" x14ac:dyDescent="0.25">
      <c r="A165" s="695"/>
      <c r="B165" s="695"/>
      <c r="C165" s="695"/>
      <c r="D165" s="695"/>
      <c r="E165" s="24"/>
      <c r="F165" s="24"/>
      <c r="G165" s="24"/>
      <c r="H165" s="695"/>
      <c r="I165" s="695"/>
      <c r="J165" s="695"/>
      <c r="K165" s="695"/>
      <c r="L165" s="695"/>
      <c r="M165" s="695"/>
      <c r="N165" s="695"/>
    </row>
    <row r="166" spans="1:14" x14ac:dyDescent="0.25">
      <c r="A166" s="695"/>
      <c r="B166" s="695"/>
      <c r="C166" s="695"/>
      <c r="D166" s="695"/>
      <c r="E166" s="24"/>
      <c r="F166" s="24"/>
      <c r="G166" s="24"/>
      <c r="H166" s="695"/>
      <c r="I166" s="695"/>
      <c r="J166" s="695"/>
      <c r="K166" s="695"/>
      <c r="L166" s="695"/>
      <c r="M166" s="695"/>
      <c r="N166" s="695"/>
    </row>
    <row r="167" spans="1:14" x14ac:dyDescent="0.25">
      <c r="A167" s="695"/>
      <c r="B167" s="695"/>
      <c r="C167" s="695"/>
      <c r="D167" s="695"/>
      <c r="E167" s="24"/>
      <c r="F167" s="24"/>
      <c r="G167" s="24"/>
      <c r="H167" s="695"/>
      <c r="I167" s="695"/>
      <c r="J167" s="695"/>
      <c r="K167" s="695"/>
      <c r="L167" s="695"/>
      <c r="M167" s="695"/>
      <c r="N167" s="695"/>
    </row>
    <row r="168" spans="1:14" x14ac:dyDescent="0.25">
      <c r="A168" s="695"/>
      <c r="B168" s="695"/>
      <c r="C168" s="695"/>
      <c r="D168" s="695"/>
      <c r="E168" s="24"/>
      <c r="F168" s="24"/>
      <c r="G168" s="24"/>
      <c r="H168" s="695"/>
      <c r="I168" s="695"/>
      <c r="J168" s="695"/>
      <c r="K168" s="695"/>
      <c r="L168" s="695"/>
      <c r="M168" s="695"/>
      <c r="N168" s="695"/>
    </row>
    <row r="169" spans="1:14" x14ac:dyDescent="0.25">
      <c r="A169" s="695"/>
      <c r="B169" s="695"/>
      <c r="C169" s="695"/>
      <c r="D169" s="695"/>
      <c r="E169" s="24"/>
      <c r="F169" s="24"/>
      <c r="G169" s="24"/>
      <c r="H169" s="695"/>
      <c r="I169" s="695"/>
      <c r="J169" s="695"/>
      <c r="K169" s="695"/>
      <c r="L169" s="695"/>
      <c r="M169" s="695"/>
      <c r="N169" s="695"/>
    </row>
    <row r="170" spans="1:14" x14ac:dyDescent="0.25">
      <c r="A170" s="695"/>
      <c r="B170" s="695"/>
      <c r="C170" s="695"/>
      <c r="D170" s="695"/>
      <c r="E170" s="24"/>
      <c r="F170" s="24"/>
      <c r="G170" s="24"/>
      <c r="H170" s="695"/>
      <c r="I170" s="695"/>
      <c r="J170" s="695"/>
      <c r="K170" s="695"/>
      <c r="L170" s="695"/>
      <c r="M170" s="695"/>
      <c r="N170" s="695"/>
    </row>
    <row r="171" spans="1:14" x14ac:dyDescent="0.25">
      <c r="A171" s="695"/>
      <c r="B171" s="695"/>
      <c r="C171" s="695"/>
      <c r="D171" s="695"/>
      <c r="E171" s="24"/>
      <c r="F171" s="24"/>
      <c r="G171" s="24"/>
      <c r="H171" s="695"/>
      <c r="I171" s="695"/>
      <c r="J171" s="695"/>
      <c r="K171" s="695"/>
      <c r="L171" s="695"/>
      <c r="M171" s="695"/>
      <c r="N171" s="695"/>
    </row>
    <row r="172" spans="1:14" x14ac:dyDescent="0.25">
      <c r="A172" s="695"/>
      <c r="B172" s="695"/>
      <c r="C172" s="695"/>
      <c r="D172" s="695"/>
      <c r="E172" s="24"/>
      <c r="F172" s="24"/>
      <c r="G172" s="24"/>
      <c r="H172" s="695"/>
      <c r="I172" s="695"/>
      <c r="J172" s="695"/>
      <c r="K172" s="695"/>
      <c r="L172" s="695"/>
      <c r="M172" s="695"/>
      <c r="N172" s="695"/>
    </row>
    <row r="173" spans="1:14" x14ac:dyDescent="0.25">
      <c r="A173" s="695"/>
      <c r="B173" s="695"/>
      <c r="C173" s="695"/>
      <c r="D173" s="695"/>
      <c r="E173" s="24"/>
      <c r="F173" s="24"/>
      <c r="G173" s="24"/>
      <c r="H173" s="695"/>
      <c r="I173" s="695"/>
      <c r="J173" s="695"/>
      <c r="K173" s="695"/>
      <c r="L173" s="695"/>
      <c r="M173" s="695"/>
      <c r="N173" s="695"/>
    </row>
    <row r="174" spans="1:14" x14ac:dyDescent="0.25">
      <c r="A174" s="695"/>
      <c r="B174" s="695"/>
      <c r="C174" s="695"/>
      <c r="D174" s="695"/>
      <c r="E174" s="24"/>
      <c r="F174" s="24"/>
      <c r="G174" s="24"/>
      <c r="H174" s="695"/>
      <c r="I174" s="695"/>
      <c r="J174" s="695"/>
      <c r="K174" s="695"/>
      <c r="L174" s="695"/>
      <c r="M174" s="695"/>
      <c r="N174" s="695"/>
    </row>
    <row r="175" spans="1:14" x14ac:dyDescent="0.25">
      <c r="A175" s="695"/>
      <c r="B175" s="695"/>
      <c r="C175" s="695"/>
      <c r="D175" s="695"/>
      <c r="E175" s="24"/>
      <c r="F175" s="24"/>
      <c r="G175" s="24"/>
      <c r="H175" s="695"/>
      <c r="I175" s="695"/>
      <c r="J175" s="695"/>
      <c r="K175" s="695"/>
      <c r="L175" s="695"/>
      <c r="M175" s="695"/>
      <c r="N175" s="695"/>
    </row>
    <row r="176" spans="1:14" x14ac:dyDescent="0.25">
      <c r="A176" s="695"/>
      <c r="B176" s="695"/>
      <c r="C176" s="695"/>
      <c r="D176" s="695"/>
      <c r="E176" s="24"/>
      <c r="F176" s="24"/>
      <c r="G176" s="24"/>
      <c r="H176" s="695"/>
      <c r="I176" s="695"/>
      <c r="J176" s="695"/>
      <c r="K176" s="695"/>
      <c r="L176" s="695"/>
      <c r="M176" s="695"/>
      <c r="N176" s="695"/>
    </row>
    <row r="177" spans="1:14" x14ac:dyDescent="0.25">
      <c r="A177" s="695"/>
      <c r="B177" s="695"/>
      <c r="C177" s="695"/>
      <c r="D177" s="695"/>
      <c r="E177" s="24"/>
      <c r="F177" s="24"/>
      <c r="G177" s="24"/>
      <c r="H177" s="695"/>
      <c r="I177" s="695"/>
      <c r="J177" s="695"/>
      <c r="K177" s="695"/>
      <c r="L177" s="695"/>
      <c r="M177" s="695"/>
      <c r="N177" s="695"/>
    </row>
    <row r="178" spans="1:14" x14ac:dyDescent="0.25">
      <c r="A178" s="695"/>
      <c r="B178" s="695"/>
      <c r="C178" s="695"/>
      <c r="D178" s="695"/>
      <c r="E178" s="24"/>
      <c r="F178" s="24"/>
      <c r="G178" s="24"/>
      <c r="H178" s="695"/>
      <c r="I178" s="695"/>
      <c r="J178" s="695"/>
      <c r="K178" s="695"/>
      <c r="L178" s="695"/>
      <c r="M178" s="695"/>
      <c r="N178" s="695"/>
    </row>
    <row r="179" spans="1:14" x14ac:dyDescent="0.25">
      <c r="A179" s="695"/>
      <c r="B179" s="695"/>
      <c r="C179" s="695"/>
      <c r="D179" s="695"/>
      <c r="E179" s="24"/>
      <c r="F179" s="24"/>
      <c r="G179" s="24"/>
      <c r="H179" s="695"/>
      <c r="I179" s="695"/>
      <c r="J179" s="695"/>
      <c r="K179" s="695"/>
      <c r="L179" s="695"/>
      <c r="M179" s="695"/>
      <c r="N179" s="695"/>
    </row>
    <row r="180" spans="1:14" x14ac:dyDescent="0.25">
      <c r="A180" s="695"/>
      <c r="B180" s="695"/>
      <c r="C180" s="695"/>
      <c r="D180" s="695"/>
      <c r="E180" s="24"/>
      <c r="F180" s="24"/>
      <c r="G180" s="24"/>
      <c r="H180" s="695"/>
      <c r="I180" s="695"/>
      <c r="J180" s="695"/>
      <c r="K180" s="695"/>
      <c r="L180" s="695"/>
      <c r="M180" s="695"/>
      <c r="N180" s="695"/>
    </row>
    <row r="181" spans="1:14" x14ac:dyDescent="0.25">
      <c r="A181" s="695"/>
      <c r="B181" s="695"/>
      <c r="C181" s="695"/>
      <c r="D181" s="695"/>
      <c r="E181" s="24"/>
      <c r="F181" s="24"/>
      <c r="G181" s="24"/>
      <c r="H181" s="695"/>
      <c r="I181" s="695"/>
      <c r="J181" s="695"/>
      <c r="K181" s="695"/>
      <c r="L181" s="695"/>
      <c r="M181" s="695"/>
      <c r="N181" s="695"/>
    </row>
    <row r="182" spans="1:14" x14ac:dyDescent="0.25">
      <c r="A182" s="695"/>
      <c r="B182" s="695"/>
      <c r="C182" s="695"/>
      <c r="D182" s="695"/>
      <c r="E182" s="24"/>
      <c r="F182" s="24"/>
      <c r="G182" s="24"/>
      <c r="H182" s="695"/>
      <c r="I182" s="695"/>
      <c r="J182" s="695"/>
      <c r="K182" s="695"/>
      <c r="L182" s="695"/>
      <c r="M182" s="695"/>
      <c r="N182" s="695"/>
    </row>
    <row r="183" spans="1:14" x14ac:dyDescent="0.25">
      <c r="A183" s="695"/>
      <c r="B183" s="695"/>
      <c r="C183" s="695"/>
      <c r="D183" s="695"/>
      <c r="E183" s="24"/>
      <c r="F183" s="24"/>
      <c r="G183" s="24"/>
      <c r="H183" s="695"/>
      <c r="I183" s="695"/>
      <c r="J183" s="695"/>
      <c r="K183" s="695"/>
      <c r="L183" s="695"/>
      <c r="M183" s="695"/>
      <c r="N183" s="695"/>
    </row>
    <row r="184" spans="1:14" x14ac:dyDescent="0.25">
      <c r="A184" s="695"/>
      <c r="B184" s="695"/>
      <c r="C184" s="695"/>
      <c r="D184" s="695"/>
      <c r="E184" s="24"/>
      <c r="F184" s="24"/>
      <c r="G184" s="24"/>
      <c r="H184" s="695"/>
      <c r="I184" s="695"/>
      <c r="J184" s="695"/>
      <c r="K184" s="695"/>
      <c r="L184" s="695"/>
      <c r="M184" s="695"/>
      <c r="N184" s="695"/>
    </row>
    <row r="185" spans="1:14" x14ac:dyDescent="0.25">
      <c r="A185" s="695"/>
      <c r="B185" s="695"/>
      <c r="C185" s="695"/>
      <c r="D185" s="695"/>
      <c r="E185" s="24"/>
      <c r="F185" s="24"/>
      <c r="G185" s="24"/>
      <c r="H185" s="695"/>
      <c r="I185" s="695"/>
      <c r="J185" s="695"/>
      <c r="K185" s="695"/>
      <c r="L185" s="695"/>
      <c r="M185" s="695"/>
      <c r="N185" s="695"/>
    </row>
    <row r="186" spans="1:14" x14ac:dyDescent="0.25">
      <c r="A186" s="695"/>
      <c r="B186" s="695"/>
      <c r="C186" s="695"/>
      <c r="D186" s="695"/>
      <c r="E186" s="24"/>
      <c r="F186" s="24"/>
      <c r="G186" s="24"/>
      <c r="H186" s="695"/>
      <c r="I186" s="695"/>
      <c r="J186" s="695"/>
      <c r="K186" s="695"/>
      <c r="L186" s="695"/>
      <c r="M186" s="695"/>
      <c r="N186" s="695"/>
    </row>
    <row r="187" spans="1:14" x14ac:dyDescent="0.25">
      <c r="A187" s="695"/>
      <c r="B187" s="695"/>
      <c r="C187" s="695"/>
      <c r="D187" s="695"/>
      <c r="E187" s="24"/>
      <c r="F187" s="24"/>
      <c r="G187" s="24"/>
      <c r="H187" s="695"/>
      <c r="I187" s="695"/>
      <c r="J187" s="695"/>
      <c r="K187" s="695"/>
      <c r="L187" s="695"/>
      <c r="M187" s="695"/>
      <c r="N187" s="695"/>
    </row>
    <row r="188" spans="1:14" x14ac:dyDescent="0.25">
      <c r="A188" s="695"/>
      <c r="B188" s="695"/>
      <c r="C188" s="695"/>
      <c r="D188" s="695"/>
      <c r="E188" s="24"/>
      <c r="F188" s="24"/>
      <c r="G188" s="24"/>
      <c r="H188" s="695"/>
      <c r="I188" s="695"/>
      <c r="J188" s="695"/>
      <c r="K188" s="695"/>
      <c r="L188" s="695"/>
      <c r="M188" s="695"/>
      <c r="N188" s="695"/>
    </row>
    <row r="189" spans="1:14" x14ac:dyDescent="0.25">
      <c r="A189" s="695"/>
      <c r="B189" s="695"/>
      <c r="C189" s="695"/>
      <c r="D189" s="695"/>
      <c r="E189" s="24"/>
      <c r="F189" s="24"/>
      <c r="G189" s="24"/>
      <c r="H189" s="695"/>
      <c r="I189" s="695"/>
      <c r="J189" s="695"/>
      <c r="K189" s="695"/>
      <c r="L189" s="695"/>
      <c r="M189" s="695"/>
      <c r="N189" s="695"/>
    </row>
    <row r="190" spans="1:14" x14ac:dyDescent="0.25">
      <c r="A190" s="695"/>
      <c r="B190" s="695"/>
      <c r="C190" s="695"/>
      <c r="D190" s="695"/>
      <c r="E190" s="24"/>
      <c r="F190" s="24"/>
      <c r="G190" s="24"/>
      <c r="H190" s="695"/>
      <c r="I190" s="695"/>
      <c r="J190" s="695"/>
      <c r="K190" s="695"/>
      <c r="L190" s="695"/>
      <c r="M190" s="695"/>
      <c r="N190" s="695"/>
    </row>
    <row r="191" spans="1:14" x14ac:dyDescent="0.25">
      <c r="A191" s="695"/>
      <c r="B191" s="695"/>
      <c r="C191" s="695"/>
      <c r="D191" s="695"/>
      <c r="E191" s="24"/>
      <c r="F191" s="24"/>
      <c r="G191" s="24"/>
      <c r="H191" s="695"/>
      <c r="I191" s="695"/>
      <c r="J191" s="695"/>
      <c r="K191" s="695"/>
      <c r="L191" s="695"/>
      <c r="M191" s="695"/>
      <c r="N191" s="695"/>
    </row>
    <row r="192" spans="1:14" x14ac:dyDescent="0.25">
      <c r="A192" s="695"/>
      <c r="B192" s="695"/>
      <c r="C192" s="695"/>
      <c r="D192" s="695"/>
      <c r="E192" s="24"/>
      <c r="F192" s="24"/>
      <c r="G192" s="24"/>
      <c r="H192" s="695"/>
      <c r="I192" s="695"/>
      <c r="J192" s="695"/>
      <c r="K192" s="695"/>
      <c r="L192" s="695"/>
      <c r="M192" s="695"/>
      <c r="N192" s="695"/>
    </row>
    <row r="193" spans="1:14" x14ac:dyDescent="0.25">
      <c r="A193" s="695"/>
      <c r="B193" s="695"/>
      <c r="C193" s="695"/>
      <c r="D193" s="695"/>
      <c r="E193" s="24"/>
      <c r="F193" s="24"/>
      <c r="G193" s="24"/>
      <c r="H193" s="695"/>
      <c r="I193" s="695"/>
      <c r="J193" s="695"/>
      <c r="K193" s="695"/>
      <c r="L193" s="695"/>
      <c r="M193" s="695"/>
      <c r="N193" s="695"/>
    </row>
    <row r="194" spans="1:14" x14ac:dyDescent="0.25">
      <c r="A194" s="695"/>
      <c r="B194" s="695"/>
      <c r="C194" s="695"/>
      <c r="D194" s="695"/>
      <c r="E194" s="24"/>
      <c r="F194" s="24"/>
      <c r="G194" s="24"/>
      <c r="H194" s="695"/>
      <c r="I194" s="695"/>
      <c r="J194" s="695"/>
      <c r="K194" s="695"/>
      <c r="L194" s="695"/>
      <c r="M194" s="695"/>
      <c r="N194" s="695"/>
    </row>
    <row r="195" spans="1:14" x14ac:dyDescent="0.25">
      <c r="A195" s="695"/>
      <c r="B195" s="695"/>
      <c r="C195" s="695"/>
      <c r="D195" s="695"/>
      <c r="E195" s="24"/>
      <c r="F195" s="24"/>
      <c r="G195" s="24"/>
      <c r="H195" s="695"/>
      <c r="I195" s="695"/>
      <c r="J195" s="695"/>
      <c r="K195" s="695"/>
      <c r="L195" s="695"/>
      <c r="M195" s="695"/>
      <c r="N195" s="695"/>
    </row>
    <row r="196" spans="1:14" x14ac:dyDescent="0.25">
      <c r="A196" s="695"/>
      <c r="B196" s="695"/>
      <c r="C196" s="695"/>
      <c r="D196" s="695"/>
      <c r="E196" s="24"/>
      <c r="F196" s="24"/>
      <c r="G196" s="24"/>
      <c r="H196" s="695"/>
      <c r="I196" s="695"/>
      <c r="J196" s="695"/>
      <c r="K196" s="695"/>
      <c r="L196" s="695"/>
      <c r="M196" s="695"/>
      <c r="N196" s="695"/>
    </row>
    <row r="197" spans="1:14" x14ac:dyDescent="0.25">
      <c r="A197" s="695"/>
      <c r="B197" s="695"/>
      <c r="C197" s="695"/>
      <c r="D197" s="695"/>
      <c r="E197" s="24"/>
      <c r="F197" s="24"/>
      <c r="G197" s="24"/>
      <c r="H197" s="695"/>
      <c r="I197" s="695"/>
      <c r="J197" s="695"/>
      <c r="K197" s="695"/>
      <c r="L197" s="695"/>
      <c r="M197" s="695"/>
      <c r="N197" s="695"/>
    </row>
    <row r="198" spans="1:14" x14ac:dyDescent="0.25">
      <c r="A198" s="695"/>
      <c r="B198" s="695"/>
      <c r="C198" s="695"/>
      <c r="D198" s="695"/>
      <c r="E198" s="24"/>
      <c r="F198" s="24"/>
      <c r="G198" s="24"/>
      <c r="H198" s="695"/>
      <c r="I198" s="695"/>
      <c r="J198" s="695"/>
      <c r="K198" s="695"/>
      <c r="L198" s="695"/>
      <c r="M198" s="695"/>
      <c r="N198" s="695"/>
    </row>
    <row r="199" spans="1:14" x14ac:dyDescent="0.25">
      <c r="A199" s="695"/>
      <c r="B199" s="695"/>
      <c r="C199" s="695"/>
      <c r="D199" s="695"/>
      <c r="E199" s="24"/>
      <c r="F199" s="24"/>
      <c r="G199" s="24"/>
      <c r="H199" s="695"/>
      <c r="I199" s="695"/>
      <c r="J199" s="695"/>
      <c r="K199" s="695"/>
      <c r="L199" s="695"/>
      <c r="M199" s="695"/>
      <c r="N199" s="695"/>
    </row>
    <row r="200" spans="1:14" x14ac:dyDescent="0.25">
      <c r="A200" s="695"/>
      <c r="B200" s="695"/>
      <c r="C200" s="695"/>
      <c r="D200" s="695"/>
      <c r="E200" s="24"/>
      <c r="F200" s="24"/>
      <c r="G200" s="24"/>
      <c r="H200" s="695"/>
      <c r="I200" s="695"/>
      <c r="J200" s="695"/>
      <c r="K200" s="695"/>
      <c r="L200" s="695"/>
      <c r="M200" s="695"/>
      <c r="N200" s="695"/>
    </row>
    <row r="201" spans="1:14" x14ac:dyDescent="0.25">
      <c r="A201" s="695"/>
      <c r="B201" s="695"/>
      <c r="C201" s="695"/>
      <c r="D201" s="695"/>
      <c r="E201" s="24"/>
      <c r="F201" s="24"/>
      <c r="G201" s="24"/>
      <c r="H201" s="695"/>
      <c r="I201" s="695"/>
      <c r="J201" s="695"/>
      <c r="K201" s="695"/>
      <c r="L201" s="695"/>
      <c r="M201" s="695"/>
      <c r="N201" s="695"/>
    </row>
    <row r="202" spans="1:14" x14ac:dyDescent="0.25">
      <c r="A202" s="695"/>
      <c r="B202" s="695"/>
      <c r="C202" s="695"/>
      <c r="D202" s="695"/>
      <c r="E202" s="24"/>
      <c r="F202" s="24"/>
      <c r="G202" s="24"/>
      <c r="H202" s="695"/>
      <c r="I202" s="695"/>
      <c r="J202" s="695"/>
      <c r="K202" s="695"/>
      <c r="L202" s="695"/>
      <c r="M202" s="695"/>
      <c r="N202" s="695"/>
    </row>
    <row r="203" spans="1:14" x14ac:dyDescent="0.25">
      <c r="A203" s="695"/>
      <c r="B203" s="695"/>
      <c r="C203" s="695"/>
      <c r="D203" s="695"/>
      <c r="E203" s="24"/>
      <c r="F203" s="24"/>
      <c r="G203" s="24"/>
      <c r="H203" s="695"/>
      <c r="I203" s="695"/>
      <c r="J203" s="695"/>
      <c r="K203" s="695"/>
      <c r="L203" s="695"/>
      <c r="M203" s="695"/>
      <c r="N203" s="695"/>
    </row>
    <row r="204" spans="1:14" x14ac:dyDescent="0.25">
      <c r="A204" s="695"/>
      <c r="B204" s="695"/>
      <c r="C204" s="695"/>
      <c r="D204" s="695"/>
      <c r="E204" s="24"/>
      <c r="F204" s="24"/>
      <c r="G204" s="24"/>
      <c r="H204" s="695"/>
      <c r="I204" s="695"/>
      <c r="J204" s="695"/>
      <c r="K204" s="695"/>
      <c r="L204" s="695"/>
      <c r="M204" s="695"/>
      <c r="N204" s="695"/>
    </row>
    <row r="205" spans="1:14" x14ac:dyDescent="0.25">
      <c r="A205" s="695"/>
      <c r="B205" s="695"/>
      <c r="C205" s="695"/>
      <c r="D205" s="695"/>
      <c r="E205" s="24"/>
      <c r="F205" s="24"/>
      <c r="G205" s="24"/>
      <c r="H205" s="695"/>
      <c r="I205" s="695"/>
      <c r="J205" s="695"/>
      <c r="K205" s="695"/>
      <c r="L205" s="695"/>
      <c r="M205" s="695"/>
      <c r="N205" s="695"/>
    </row>
    <row r="206" spans="1:14" x14ac:dyDescent="0.25">
      <c r="A206" s="695"/>
      <c r="B206" s="695"/>
      <c r="C206" s="695"/>
      <c r="D206" s="695"/>
      <c r="E206" s="24"/>
      <c r="F206" s="24"/>
      <c r="G206" s="24"/>
      <c r="H206" s="695"/>
      <c r="I206" s="695"/>
      <c r="J206" s="695"/>
      <c r="K206" s="695"/>
      <c r="L206" s="695"/>
      <c r="M206" s="695"/>
      <c r="N206" s="695"/>
    </row>
    <row r="207" spans="1:14" x14ac:dyDescent="0.25">
      <c r="A207" s="695"/>
      <c r="B207" s="695"/>
      <c r="C207" s="695"/>
      <c r="D207" s="695"/>
      <c r="E207" s="24"/>
      <c r="F207" s="24"/>
      <c r="G207" s="24"/>
      <c r="H207" s="695"/>
      <c r="I207" s="695"/>
      <c r="J207" s="695"/>
      <c r="K207" s="695"/>
      <c r="L207" s="695"/>
      <c r="M207" s="695"/>
      <c r="N207" s="695"/>
    </row>
    <row r="208" spans="1:14" x14ac:dyDescent="0.25">
      <c r="A208" s="695"/>
      <c r="B208" s="695"/>
      <c r="C208" s="695"/>
      <c r="D208" s="695"/>
      <c r="E208" s="24"/>
      <c r="F208" s="24"/>
      <c r="G208" s="24"/>
      <c r="H208" s="695"/>
      <c r="I208" s="695"/>
      <c r="J208" s="695"/>
      <c r="K208" s="695"/>
      <c r="L208" s="695"/>
      <c r="M208" s="695"/>
      <c r="N208" s="695"/>
    </row>
    <row r="209" spans="1:14" x14ac:dyDescent="0.25">
      <c r="A209" s="695"/>
      <c r="B209" s="695"/>
      <c r="C209" s="695"/>
      <c r="D209" s="695"/>
      <c r="E209" s="24"/>
      <c r="F209" s="24"/>
      <c r="G209" s="24"/>
      <c r="H209" s="695"/>
      <c r="I209" s="695"/>
      <c r="J209" s="695"/>
      <c r="K209" s="695"/>
      <c r="L209" s="695"/>
      <c r="M209" s="695"/>
      <c r="N209" s="695"/>
    </row>
    <row r="210" spans="1:14" x14ac:dyDescent="0.25">
      <c r="A210" s="695"/>
      <c r="B210" s="695"/>
      <c r="C210" s="695"/>
      <c r="D210" s="695"/>
      <c r="E210" s="24"/>
      <c r="F210" s="24"/>
      <c r="G210" s="24"/>
      <c r="H210" s="695"/>
      <c r="I210" s="695"/>
      <c r="J210" s="695"/>
      <c r="K210" s="695"/>
      <c r="L210" s="695"/>
      <c r="M210" s="695"/>
      <c r="N210" s="695"/>
    </row>
    <row r="211" spans="1:14" x14ac:dyDescent="0.25">
      <c r="A211" s="695"/>
      <c r="B211" s="695"/>
      <c r="C211" s="695"/>
      <c r="D211" s="695"/>
      <c r="E211" s="24"/>
      <c r="F211" s="24"/>
      <c r="G211" s="24"/>
      <c r="H211" s="695"/>
      <c r="I211" s="695"/>
      <c r="J211" s="695"/>
      <c r="K211" s="695"/>
      <c r="L211" s="695"/>
      <c r="M211" s="695"/>
      <c r="N211" s="695"/>
    </row>
    <row r="212" spans="1:14" x14ac:dyDescent="0.25">
      <c r="A212" s="695"/>
      <c r="B212" s="695"/>
      <c r="C212" s="695"/>
      <c r="D212" s="695"/>
      <c r="E212" s="24"/>
      <c r="F212" s="24"/>
      <c r="G212" s="24"/>
      <c r="H212" s="695"/>
      <c r="I212" s="695"/>
      <c r="J212" s="695"/>
      <c r="K212" s="695"/>
      <c r="L212" s="695"/>
      <c r="M212" s="695"/>
      <c r="N212" s="695"/>
    </row>
    <row r="213" spans="1:14" x14ac:dyDescent="0.25">
      <c r="A213" s="695"/>
      <c r="B213" s="695"/>
      <c r="C213" s="695"/>
      <c r="D213" s="695"/>
      <c r="E213" s="24"/>
      <c r="F213" s="24"/>
      <c r="G213" s="24"/>
      <c r="H213" s="695"/>
      <c r="I213" s="695"/>
      <c r="J213" s="695"/>
      <c r="K213" s="695"/>
      <c r="L213" s="695"/>
      <c r="M213" s="695"/>
      <c r="N213" s="695"/>
    </row>
    <row r="214" spans="1:14" x14ac:dyDescent="0.25">
      <c r="A214" s="695"/>
      <c r="B214" s="695"/>
      <c r="C214" s="695"/>
      <c r="D214" s="695"/>
      <c r="E214" s="24"/>
      <c r="F214" s="24"/>
      <c r="G214" s="24"/>
      <c r="H214" s="695"/>
      <c r="I214" s="695"/>
      <c r="J214" s="695"/>
      <c r="K214" s="695"/>
      <c r="L214" s="695"/>
      <c r="M214" s="695"/>
      <c r="N214" s="695"/>
    </row>
    <row r="215" spans="1:14" x14ac:dyDescent="0.25">
      <c r="A215" s="695"/>
      <c r="B215" s="695"/>
      <c r="C215" s="695"/>
      <c r="D215" s="695"/>
      <c r="E215" s="24"/>
      <c r="F215" s="24"/>
      <c r="G215" s="24"/>
      <c r="H215" s="695"/>
      <c r="I215" s="695"/>
      <c r="J215" s="695"/>
      <c r="K215" s="695"/>
      <c r="L215" s="695"/>
      <c r="M215" s="695"/>
      <c r="N215" s="695"/>
    </row>
    <row r="216" spans="1:14" x14ac:dyDescent="0.25">
      <c r="A216" s="695"/>
      <c r="B216" s="695"/>
      <c r="C216" s="695"/>
      <c r="D216" s="695"/>
      <c r="E216" s="24"/>
      <c r="F216" s="24"/>
      <c r="G216" s="24"/>
      <c r="H216" s="695"/>
      <c r="I216" s="695"/>
      <c r="J216" s="695"/>
      <c r="K216" s="695"/>
      <c r="L216" s="695"/>
      <c r="M216" s="695"/>
      <c r="N216" s="695"/>
    </row>
    <row r="217" spans="1:14" x14ac:dyDescent="0.25">
      <c r="A217" s="695"/>
      <c r="B217" s="695"/>
      <c r="C217" s="695"/>
      <c r="D217" s="695"/>
      <c r="E217" s="24"/>
      <c r="F217" s="24"/>
      <c r="G217" s="24"/>
      <c r="H217" s="695"/>
      <c r="I217" s="695"/>
      <c r="J217" s="695"/>
      <c r="K217" s="695"/>
      <c r="L217" s="695"/>
      <c r="M217" s="695"/>
      <c r="N217" s="695"/>
    </row>
    <row r="218" spans="1:14" x14ac:dyDescent="0.25">
      <c r="A218" s="695"/>
      <c r="B218" s="695"/>
      <c r="C218" s="695"/>
      <c r="D218" s="695"/>
      <c r="E218" s="24"/>
      <c r="F218" s="24"/>
      <c r="G218" s="24"/>
      <c r="H218" s="695"/>
      <c r="I218" s="695"/>
      <c r="J218" s="695"/>
      <c r="K218" s="695"/>
      <c r="L218" s="695"/>
      <c r="M218" s="695"/>
      <c r="N218" s="695"/>
    </row>
    <row r="219" spans="1:14" x14ac:dyDescent="0.25">
      <c r="A219" s="695"/>
      <c r="B219" s="695"/>
      <c r="C219" s="695"/>
      <c r="D219" s="695"/>
      <c r="E219" s="24"/>
      <c r="F219" s="24"/>
      <c r="G219" s="24"/>
      <c r="H219" s="695"/>
      <c r="I219" s="695"/>
      <c r="J219" s="695"/>
      <c r="K219" s="695"/>
      <c r="L219" s="695"/>
      <c r="M219" s="695"/>
      <c r="N219" s="695"/>
    </row>
    <row r="220" spans="1:14" x14ac:dyDescent="0.25">
      <c r="A220" s="695"/>
      <c r="B220" s="695"/>
      <c r="C220" s="695"/>
      <c r="D220" s="695"/>
      <c r="E220" s="24"/>
      <c r="F220" s="24"/>
      <c r="G220" s="24"/>
      <c r="H220" s="695"/>
      <c r="I220" s="695"/>
      <c r="J220" s="695"/>
      <c r="K220" s="695"/>
      <c r="L220" s="695"/>
      <c r="M220" s="695"/>
      <c r="N220" s="695"/>
    </row>
    <row r="221" spans="1:14" x14ac:dyDescent="0.25">
      <c r="A221" s="695"/>
      <c r="B221" s="695"/>
      <c r="C221" s="695"/>
      <c r="D221" s="695"/>
      <c r="E221" s="24"/>
      <c r="F221" s="24"/>
      <c r="G221" s="24"/>
      <c r="H221" s="695"/>
      <c r="I221" s="695"/>
      <c r="J221" s="695"/>
      <c r="K221" s="695"/>
      <c r="L221" s="695"/>
      <c r="M221" s="695"/>
      <c r="N221" s="695"/>
    </row>
    <row r="222" spans="1:14" x14ac:dyDescent="0.25">
      <c r="A222" s="695"/>
      <c r="B222" s="695"/>
      <c r="C222" s="695"/>
      <c r="D222" s="695"/>
      <c r="E222" s="24"/>
      <c r="F222" s="24"/>
      <c r="G222" s="24"/>
      <c r="H222" s="695"/>
      <c r="I222" s="695"/>
      <c r="J222" s="695"/>
      <c r="K222" s="695"/>
      <c r="L222" s="695"/>
      <c r="M222" s="695"/>
      <c r="N222" s="695"/>
    </row>
    <row r="223" spans="1:14" x14ac:dyDescent="0.25">
      <c r="A223" s="695"/>
      <c r="B223" s="695"/>
      <c r="C223" s="695"/>
      <c r="D223" s="695"/>
      <c r="E223" s="24"/>
      <c r="F223" s="24"/>
      <c r="G223" s="24"/>
      <c r="H223" s="695"/>
      <c r="I223" s="695"/>
      <c r="J223" s="695"/>
      <c r="K223" s="695"/>
      <c r="L223" s="695"/>
      <c r="M223" s="695"/>
      <c r="N223" s="695"/>
    </row>
    <row r="224" spans="1:14" x14ac:dyDescent="0.25">
      <c r="A224" s="695"/>
      <c r="B224" s="695"/>
      <c r="C224" s="695"/>
      <c r="D224" s="695"/>
      <c r="E224" s="24"/>
      <c r="F224" s="24"/>
      <c r="G224" s="24"/>
      <c r="H224" s="695"/>
      <c r="I224" s="695"/>
      <c r="J224" s="695"/>
      <c r="K224" s="695"/>
      <c r="L224" s="695"/>
      <c r="M224" s="695"/>
      <c r="N224" s="695"/>
    </row>
    <row r="225" spans="1:14" x14ac:dyDescent="0.25">
      <c r="A225" s="695"/>
      <c r="B225" s="695"/>
      <c r="C225" s="695"/>
      <c r="D225" s="695"/>
      <c r="E225" s="24"/>
      <c r="F225" s="24"/>
      <c r="G225" s="24"/>
      <c r="H225" s="695"/>
      <c r="I225" s="695"/>
      <c r="J225" s="695"/>
      <c r="K225" s="695"/>
      <c r="L225" s="695"/>
      <c r="M225" s="695"/>
      <c r="N225" s="695"/>
    </row>
    <row r="226" spans="1:14" x14ac:dyDescent="0.25">
      <c r="A226" s="695"/>
      <c r="B226" s="695"/>
      <c r="C226" s="695"/>
      <c r="D226" s="695"/>
      <c r="E226" s="24"/>
      <c r="F226" s="24"/>
      <c r="G226" s="24"/>
      <c r="H226" s="695"/>
      <c r="I226" s="695"/>
      <c r="J226" s="695"/>
      <c r="K226" s="695"/>
      <c r="L226" s="695"/>
      <c r="M226" s="695"/>
      <c r="N226" s="695"/>
    </row>
    <row r="227" spans="1:14" x14ac:dyDescent="0.25">
      <c r="A227" s="695"/>
      <c r="B227" s="695"/>
      <c r="C227" s="695"/>
      <c r="D227" s="695"/>
      <c r="E227" s="24"/>
      <c r="F227" s="24"/>
      <c r="G227" s="24"/>
      <c r="H227" s="695"/>
      <c r="I227" s="695"/>
      <c r="J227" s="695"/>
      <c r="K227" s="695"/>
      <c r="L227" s="695"/>
      <c r="M227" s="695"/>
      <c r="N227" s="695"/>
    </row>
    <row r="228" spans="1:14" x14ac:dyDescent="0.25">
      <c r="A228" s="695"/>
      <c r="B228" s="695"/>
      <c r="C228" s="695"/>
      <c r="D228" s="695"/>
      <c r="E228" s="24"/>
      <c r="F228" s="24"/>
      <c r="G228" s="24"/>
      <c r="H228" s="695"/>
      <c r="I228" s="695"/>
      <c r="J228" s="695"/>
      <c r="K228" s="695"/>
      <c r="L228" s="695"/>
      <c r="M228" s="695"/>
      <c r="N228" s="695"/>
    </row>
    <row r="229" spans="1:14" x14ac:dyDescent="0.25">
      <c r="A229" s="695"/>
      <c r="B229" s="695"/>
      <c r="C229" s="695"/>
      <c r="D229" s="695"/>
      <c r="E229" s="24"/>
      <c r="F229" s="24"/>
      <c r="G229" s="24"/>
      <c r="H229" s="695"/>
      <c r="I229" s="695"/>
      <c r="J229" s="695"/>
      <c r="K229" s="695"/>
      <c r="L229" s="695"/>
      <c r="M229" s="695"/>
      <c r="N229" s="695"/>
    </row>
    <row r="230" spans="1:14" x14ac:dyDescent="0.25">
      <c r="A230" s="695"/>
      <c r="B230" s="695"/>
      <c r="C230" s="695"/>
      <c r="D230" s="695"/>
      <c r="E230" s="24"/>
      <c r="F230" s="24"/>
      <c r="G230" s="24"/>
      <c r="H230" s="695"/>
      <c r="I230" s="695"/>
      <c r="J230" s="695"/>
      <c r="K230" s="695"/>
      <c r="L230" s="695"/>
      <c r="M230" s="695"/>
      <c r="N230" s="695"/>
    </row>
    <row r="231" spans="1:14" x14ac:dyDescent="0.25">
      <c r="A231" s="695"/>
      <c r="B231" s="695"/>
      <c r="C231" s="695"/>
      <c r="D231" s="695"/>
      <c r="E231" s="24"/>
      <c r="F231" s="24"/>
      <c r="G231" s="24"/>
      <c r="H231" s="695"/>
      <c r="I231" s="695"/>
      <c r="J231" s="695"/>
      <c r="K231" s="695"/>
      <c r="L231" s="695"/>
      <c r="M231" s="695"/>
      <c r="N231" s="695"/>
    </row>
    <row r="232" spans="1:14" x14ac:dyDescent="0.25">
      <c r="A232" s="695"/>
      <c r="B232" s="695"/>
      <c r="C232" s="695"/>
      <c r="D232" s="695"/>
      <c r="E232" s="24"/>
      <c r="F232" s="24"/>
      <c r="G232" s="24"/>
      <c r="H232" s="695"/>
      <c r="I232" s="695"/>
      <c r="J232" s="695"/>
      <c r="K232" s="695"/>
      <c r="L232" s="695"/>
      <c r="M232" s="695"/>
      <c r="N232" s="695"/>
    </row>
    <row r="233" spans="1:14" x14ac:dyDescent="0.25">
      <c r="A233" s="695"/>
      <c r="B233" s="695"/>
      <c r="C233" s="695"/>
      <c r="D233" s="695"/>
      <c r="E233" s="24"/>
      <c r="F233" s="24"/>
      <c r="G233" s="24"/>
      <c r="H233" s="695"/>
      <c r="I233" s="695"/>
      <c r="J233" s="695"/>
      <c r="K233" s="695"/>
      <c r="L233" s="695"/>
      <c r="M233" s="695"/>
      <c r="N233" s="695"/>
    </row>
    <row r="234" spans="1:14" x14ac:dyDescent="0.25">
      <c r="A234" s="695"/>
      <c r="B234" s="695"/>
      <c r="C234" s="695"/>
      <c r="D234" s="695"/>
      <c r="E234" s="24"/>
      <c r="F234" s="24"/>
      <c r="G234" s="24"/>
      <c r="H234" s="695"/>
      <c r="I234" s="695"/>
      <c r="J234" s="695"/>
      <c r="K234" s="695"/>
      <c r="L234" s="695"/>
      <c r="M234" s="695"/>
      <c r="N234" s="695"/>
    </row>
    <row r="235" spans="1:14" x14ac:dyDescent="0.25">
      <c r="A235" s="695"/>
      <c r="B235" s="695"/>
      <c r="C235" s="695"/>
      <c r="D235" s="695"/>
      <c r="E235" s="24"/>
      <c r="F235" s="24"/>
      <c r="G235" s="24"/>
      <c r="H235" s="695"/>
      <c r="I235" s="695"/>
      <c r="J235" s="695"/>
      <c r="K235" s="695"/>
      <c r="L235" s="695"/>
      <c r="M235" s="695"/>
      <c r="N235" s="695"/>
    </row>
    <row r="236" spans="1:14" x14ac:dyDescent="0.25">
      <c r="A236" s="695"/>
      <c r="B236" s="695"/>
      <c r="C236" s="695"/>
      <c r="D236" s="695"/>
      <c r="E236" s="24"/>
      <c r="F236" s="24"/>
      <c r="G236" s="24"/>
      <c r="H236" s="695"/>
      <c r="I236" s="695"/>
      <c r="J236" s="695"/>
      <c r="K236" s="695"/>
      <c r="L236" s="695"/>
      <c r="M236" s="695"/>
      <c r="N236" s="695"/>
    </row>
    <row r="237" spans="1:14" x14ac:dyDescent="0.25">
      <c r="A237" s="695"/>
      <c r="B237" s="695"/>
      <c r="C237" s="695"/>
      <c r="D237" s="695"/>
      <c r="E237" s="24"/>
      <c r="F237" s="24"/>
      <c r="G237" s="24"/>
      <c r="H237" s="695"/>
      <c r="I237" s="695"/>
      <c r="J237" s="695"/>
      <c r="K237" s="695"/>
      <c r="L237" s="695"/>
      <c r="M237" s="695"/>
      <c r="N237" s="695"/>
    </row>
    <row r="238" spans="1:14" x14ac:dyDescent="0.25">
      <c r="A238" s="695"/>
      <c r="B238" s="695"/>
      <c r="C238" s="695"/>
      <c r="D238" s="695"/>
      <c r="E238" s="24"/>
      <c r="F238" s="24"/>
      <c r="G238" s="24"/>
      <c r="H238" s="695"/>
      <c r="I238" s="695"/>
      <c r="J238" s="695"/>
      <c r="K238" s="695"/>
      <c r="L238" s="695"/>
      <c r="M238" s="695"/>
      <c r="N238" s="695"/>
    </row>
    <row r="239" spans="1:14" x14ac:dyDescent="0.25">
      <c r="A239" s="695"/>
      <c r="B239" s="695"/>
      <c r="C239" s="695"/>
      <c r="D239" s="695"/>
      <c r="E239" s="24"/>
      <c r="F239" s="24"/>
      <c r="G239" s="24"/>
      <c r="H239" s="695"/>
      <c r="I239" s="695"/>
      <c r="J239" s="695"/>
      <c r="K239" s="695"/>
      <c r="L239" s="695"/>
      <c r="M239" s="695"/>
      <c r="N239" s="695"/>
    </row>
    <row r="240" spans="1:14" x14ac:dyDescent="0.25">
      <c r="A240" s="695"/>
      <c r="B240" s="695"/>
      <c r="C240" s="695"/>
      <c r="D240" s="695"/>
      <c r="E240" s="24"/>
      <c r="F240" s="24"/>
      <c r="G240" s="24"/>
      <c r="H240" s="695"/>
      <c r="I240" s="695"/>
      <c r="J240" s="695"/>
      <c r="K240" s="695"/>
      <c r="L240" s="695"/>
      <c r="M240" s="695"/>
      <c r="N240" s="695"/>
    </row>
    <row r="241" spans="1:14" x14ac:dyDescent="0.25">
      <c r="A241" s="695"/>
      <c r="B241" s="695"/>
      <c r="C241" s="695"/>
      <c r="D241" s="695"/>
      <c r="E241" s="24"/>
      <c r="F241" s="24"/>
      <c r="G241" s="24"/>
      <c r="H241" s="695"/>
      <c r="I241" s="695"/>
      <c r="J241" s="695"/>
      <c r="K241" s="695"/>
      <c r="L241" s="695"/>
      <c r="M241" s="695"/>
      <c r="N241" s="695"/>
    </row>
    <row r="242" spans="1:14" x14ac:dyDescent="0.25">
      <c r="A242" s="695"/>
      <c r="B242" s="695"/>
      <c r="C242" s="695"/>
      <c r="D242" s="695"/>
      <c r="E242" s="24"/>
      <c r="F242" s="24"/>
      <c r="G242" s="24"/>
      <c r="H242" s="695"/>
      <c r="I242" s="695"/>
      <c r="J242" s="695"/>
      <c r="K242" s="695"/>
      <c r="L242" s="695"/>
      <c r="M242" s="695"/>
      <c r="N242" s="695"/>
    </row>
    <row r="243" spans="1:14" x14ac:dyDescent="0.25">
      <c r="A243" s="695"/>
      <c r="B243" s="695"/>
      <c r="C243" s="695"/>
      <c r="D243" s="695"/>
      <c r="E243" s="24"/>
      <c r="F243" s="24"/>
      <c r="G243" s="24"/>
      <c r="H243" s="695"/>
      <c r="I243" s="695"/>
      <c r="J243" s="695"/>
      <c r="K243" s="695"/>
      <c r="L243" s="695"/>
      <c r="M243" s="695"/>
      <c r="N243" s="695"/>
    </row>
    <row r="244" spans="1:14" x14ac:dyDescent="0.25">
      <c r="A244" s="695"/>
      <c r="B244" s="695"/>
      <c r="C244" s="695"/>
      <c r="D244" s="695"/>
      <c r="E244" s="24"/>
      <c r="F244" s="24"/>
      <c r="G244" s="24"/>
      <c r="H244" s="695"/>
      <c r="I244" s="695"/>
      <c r="J244" s="695"/>
      <c r="K244" s="695"/>
      <c r="L244" s="695"/>
      <c r="M244" s="695"/>
      <c r="N244" s="695"/>
    </row>
    <row r="245" spans="1:14" x14ac:dyDescent="0.25">
      <c r="A245" s="695"/>
      <c r="B245" s="695"/>
      <c r="C245" s="695"/>
      <c r="D245" s="695"/>
      <c r="E245" s="24"/>
      <c r="F245" s="24"/>
      <c r="G245" s="24"/>
      <c r="H245" s="695"/>
      <c r="I245" s="695"/>
      <c r="J245" s="695"/>
      <c r="K245" s="695"/>
      <c r="L245" s="695"/>
      <c r="M245" s="695"/>
      <c r="N245" s="695"/>
    </row>
    <row r="246" spans="1:14" x14ac:dyDescent="0.25">
      <c r="A246" s="695"/>
      <c r="B246" s="695"/>
      <c r="C246" s="695"/>
      <c r="D246" s="695"/>
      <c r="E246" s="24"/>
      <c r="F246" s="24"/>
      <c r="G246" s="24"/>
      <c r="H246" s="695"/>
      <c r="I246" s="695"/>
      <c r="J246" s="695"/>
      <c r="K246" s="695"/>
      <c r="L246" s="695"/>
      <c r="M246" s="695"/>
      <c r="N246" s="695"/>
    </row>
    <row r="247" spans="1:14" x14ac:dyDescent="0.25">
      <c r="A247" s="695"/>
      <c r="B247" s="695"/>
      <c r="C247" s="695"/>
      <c r="D247" s="695"/>
      <c r="E247" s="24"/>
      <c r="F247" s="24"/>
      <c r="G247" s="24"/>
      <c r="H247" s="695"/>
      <c r="I247" s="695"/>
      <c r="J247" s="695"/>
      <c r="K247" s="695"/>
      <c r="L247" s="695"/>
      <c r="M247" s="695"/>
      <c r="N247" s="695"/>
    </row>
    <row r="248" spans="1:14" x14ac:dyDescent="0.25">
      <c r="A248" s="695"/>
      <c r="B248" s="695"/>
      <c r="C248" s="695"/>
      <c r="D248" s="695"/>
      <c r="E248" s="24"/>
      <c r="F248" s="24"/>
      <c r="G248" s="24"/>
      <c r="H248" s="695"/>
      <c r="I248" s="695"/>
      <c r="J248" s="695"/>
      <c r="K248" s="695"/>
      <c r="L248" s="695"/>
      <c r="M248" s="695"/>
      <c r="N248" s="695"/>
    </row>
    <row r="249" spans="1:14" x14ac:dyDescent="0.25">
      <c r="A249" s="695"/>
      <c r="B249" s="695"/>
      <c r="C249" s="695"/>
      <c r="D249" s="695"/>
      <c r="E249" s="24"/>
      <c r="F249" s="24"/>
      <c r="G249" s="24"/>
      <c r="H249" s="695"/>
      <c r="I249" s="695"/>
      <c r="J249" s="695"/>
      <c r="K249" s="695"/>
      <c r="L249" s="695"/>
      <c r="M249" s="695"/>
      <c r="N249" s="695"/>
    </row>
    <row r="250" spans="1:14" x14ac:dyDescent="0.25">
      <c r="A250" s="695"/>
      <c r="B250" s="695"/>
      <c r="C250" s="695"/>
      <c r="D250" s="695"/>
      <c r="E250" s="24"/>
      <c r="F250" s="24"/>
      <c r="G250" s="24"/>
      <c r="H250" s="695"/>
      <c r="I250" s="695"/>
      <c r="J250" s="695"/>
      <c r="K250" s="695"/>
      <c r="L250" s="695"/>
      <c r="M250" s="695"/>
      <c r="N250" s="695"/>
    </row>
    <row r="251" spans="1:14" x14ac:dyDescent="0.25">
      <c r="A251" s="695"/>
      <c r="B251" s="695"/>
      <c r="C251" s="695"/>
      <c r="D251" s="695"/>
      <c r="E251" s="24"/>
      <c r="F251" s="24"/>
      <c r="G251" s="24"/>
      <c r="H251" s="695"/>
      <c r="I251" s="695"/>
      <c r="J251" s="695"/>
      <c r="K251" s="695"/>
      <c r="L251" s="695"/>
      <c r="M251" s="695"/>
      <c r="N251" s="695"/>
    </row>
    <row r="252" spans="1:14" x14ac:dyDescent="0.25">
      <c r="A252" s="695"/>
      <c r="B252" s="695"/>
      <c r="C252" s="695"/>
      <c r="D252" s="695"/>
      <c r="E252" s="24"/>
      <c r="F252" s="24"/>
      <c r="G252" s="24"/>
      <c r="H252" s="695"/>
      <c r="I252" s="695"/>
      <c r="J252" s="695"/>
      <c r="K252" s="695"/>
      <c r="L252" s="695"/>
      <c r="M252" s="695"/>
      <c r="N252" s="695"/>
    </row>
    <row r="253" spans="1:14" x14ac:dyDescent="0.25">
      <c r="A253" s="695"/>
      <c r="B253" s="695"/>
      <c r="C253" s="695"/>
      <c r="D253" s="695"/>
      <c r="E253" s="24"/>
      <c r="F253" s="24"/>
      <c r="G253" s="24"/>
      <c r="H253" s="695"/>
      <c r="I253" s="695"/>
      <c r="J253" s="695"/>
      <c r="K253" s="695"/>
      <c r="L253" s="695"/>
      <c r="M253" s="695"/>
      <c r="N253" s="695"/>
    </row>
    <row r="254" spans="1:14" x14ac:dyDescent="0.25">
      <c r="A254" s="695"/>
      <c r="B254" s="695"/>
      <c r="C254" s="695"/>
      <c r="D254" s="695"/>
      <c r="E254" s="24"/>
      <c r="F254" s="24"/>
      <c r="G254" s="24"/>
      <c r="H254" s="695"/>
      <c r="I254" s="695"/>
      <c r="J254" s="695"/>
      <c r="K254" s="695"/>
      <c r="L254" s="695"/>
      <c r="M254" s="695"/>
      <c r="N254" s="695"/>
    </row>
    <row r="255" spans="1:14" x14ac:dyDescent="0.25">
      <c r="A255" s="695"/>
      <c r="B255" s="695"/>
      <c r="C255" s="695"/>
      <c r="D255" s="695"/>
      <c r="E255" s="24"/>
      <c r="F255" s="24"/>
      <c r="G255" s="24"/>
      <c r="H255" s="695"/>
      <c r="I255" s="695"/>
      <c r="J255" s="695"/>
      <c r="K255" s="695"/>
      <c r="L255" s="695"/>
      <c r="M255" s="695"/>
      <c r="N255" s="695"/>
    </row>
    <row r="256" spans="1:14" x14ac:dyDescent="0.25">
      <c r="A256" s="695"/>
      <c r="B256" s="695"/>
      <c r="C256" s="695"/>
      <c r="D256" s="695"/>
      <c r="E256" s="24"/>
      <c r="F256" s="24"/>
      <c r="G256" s="24"/>
      <c r="H256" s="695"/>
      <c r="I256" s="695"/>
      <c r="J256" s="695"/>
      <c r="K256" s="695"/>
      <c r="L256" s="695"/>
      <c r="M256" s="695"/>
      <c r="N256" s="695"/>
    </row>
    <row r="257" spans="1:14" x14ac:dyDescent="0.25">
      <c r="A257" s="695"/>
      <c r="B257" s="695"/>
      <c r="C257" s="695"/>
      <c r="D257" s="695"/>
      <c r="E257" s="24"/>
      <c r="F257" s="24"/>
      <c r="G257" s="24"/>
      <c r="H257" s="695"/>
      <c r="I257" s="695"/>
      <c r="J257" s="695"/>
      <c r="K257" s="695"/>
      <c r="L257" s="695"/>
      <c r="M257" s="695"/>
      <c r="N257" s="695"/>
    </row>
    <row r="258" spans="1:14" x14ac:dyDescent="0.25">
      <c r="A258" s="695"/>
      <c r="B258" s="695"/>
      <c r="C258" s="695"/>
      <c r="D258" s="695"/>
      <c r="E258" s="24"/>
      <c r="F258" s="24"/>
      <c r="G258" s="24"/>
      <c r="H258" s="695"/>
      <c r="I258" s="695"/>
      <c r="J258" s="695"/>
      <c r="K258" s="695"/>
      <c r="L258" s="695"/>
      <c r="M258" s="695"/>
      <c r="N258" s="695"/>
    </row>
    <row r="259" spans="1:14" x14ac:dyDescent="0.25">
      <c r="A259" s="695"/>
      <c r="B259" s="695"/>
      <c r="C259" s="695"/>
      <c r="D259" s="695"/>
      <c r="E259" s="24"/>
      <c r="F259" s="24"/>
      <c r="G259" s="24"/>
      <c r="H259" s="695"/>
      <c r="I259" s="695"/>
      <c r="J259" s="695"/>
      <c r="K259" s="695"/>
      <c r="L259" s="695"/>
      <c r="M259" s="695"/>
      <c r="N259" s="695"/>
    </row>
    <row r="260" spans="1:14" x14ac:dyDescent="0.25">
      <c r="A260" s="695"/>
      <c r="B260" s="695"/>
      <c r="C260" s="695"/>
      <c r="D260" s="695"/>
      <c r="E260" s="24"/>
      <c r="F260" s="24"/>
      <c r="G260" s="24"/>
      <c r="H260" s="695"/>
      <c r="I260" s="695"/>
      <c r="J260" s="695"/>
      <c r="K260" s="695"/>
      <c r="L260" s="695"/>
      <c r="M260" s="695"/>
      <c r="N260" s="695"/>
    </row>
    <row r="261" spans="1:14" x14ac:dyDescent="0.25">
      <c r="A261" s="695"/>
      <c r="B261" s="695"/>
      <c r="C261" s="695"/>
      <c r="D261" s="695"/>
      <c r="E261" s="24"/>
      <c r="F261" s="24"/>
      <c r="G261" s="24"/>
      <c r="H261" s="695"/>
      <c r="I261" s="695"/>
      <c r="J261" s="695"/>
      <c r="K261" s="695"/>
      <c r="L261" s="695"/>
      <c r="M261" s="695"/>
      <c r="N261" s="695"/>
    </row>
    <row r="262" spans="1:14" x14ac:dyDescent="0.25">
      <c r="A262" s="695"/>
      <c r="B262" s="695"/>
      <c r="C262" s="695"/>
      <c r="D262" s="695"/>
      <c r="E262" s="24"/>
      <c r="F262" s="24"/>
      <c r="G262" s="24"/>
      <c r="H262" s="695"/>
      <c r="I262" s="695"/>
      <c r="J262" s="695"/>
      <c r="K262" s="695"/>
      <c r="L262" s="695"/>
      <c r="M262" s="695"/>
      <c r="N262" s="695"/>
    </row>
    <row r="263" spans="1:14" x14ac:dyDescent="0.25">
      <c r="A263" s="695"/>
      <c r="B263" s="695"/>
      <c r="C263" s="695"/>
      <c r="D263" s="695"/>
      <c r="E263" s="24"/>
      <c r="F263" s="24"/>
      <c r="G263" s="24"/>
      <c r="H263" s="695"/>
      <c r="I263" s="695"/>
      <c r="J263" s="695"/>
      <c r="K263" s="695"/>
      <c r="L263" s="695"/>
      <c r="M263" s="695"/>
      <c r="N263" s="695"/>
    </row>
    <row r="264" spans="1:14" x14ac:dyDescent="0.25">
      <c r="A264" s="695"/>
      <c r="B264" s="695"/>
      <c r="C264" s="695"/>
      <c r="D264" s="695"/>
      <c r="E264" s="24"/>
      <c r="F264" s="24"/>
      <c r="G264" s="24"/>
      <c r="H264" s="695"/>
      <c r="I264" s="695"/>
      <c r="J264" s="695"/>
      <c r="K264" s="695"/>
      <c r="L264" s="695"/>
      <c r="M264" s="695"/>
      <c r="N264" s="695"/>
    </row>
    <row r="265" spans="1:14" x14ac:dyDescent="0.25">
      <c r="A265" s="695"/>
      <c r="B265" s="695"/>
      <c r="C265" s="695"/>
      <c r="D265" s="695"/>
      <c r="E265" s="24"/>
      <c r="F265" s="24"/>
      <c r="G265" s="24"/>
      <c r="H265" s="695"/>
      <c r="I265" s="695"/>
      <c r="J265" s="695"/>
      <c r="K265" s="695"/>
      <c r="L265" s="695"/>
      <c r="M265" s="695"/>
      <c r="N265" s="695"/>
    </row>
    <row r="266" spans="1:14" x14ac:dyDescent="0.25">
      <c r="A266" s="695"/>
      <c r="B266" s="695"/>
      <c r="C266" s="695"/>
      <c r="D266" s="695"/>
      <c r="E266" s="24"/>
      <c r="F266" s="24"/>
      <c r="G266" s="24"/>
      <c r="H266" s="695"/>
      <c r="I266" s="695"/>
      <c r="J266" s="695"/>
      <c r="K266" s="695"/>
      <c r="L266" s="695"/>
      <c r="M266" s="695"/>
      <c r="N266" s="695"/>
    </row>
    <row r="267" spans="1:14" x14ac:dyDescent="0.25">
      <c r="A267" s="695"/>
      <c r="B267" s="695"/>
      <c r="C267" s="695"/>
      <c r="D267" s="695"/>
      <c r="E267" s="24"/>
      <c r="F267" s="24"/>
      <c r="G267" s="24"/>
      <c r="H267" s="695"/>
      <c r="I267" s="695"/>
      <c r="J267" s="695"/>
      <c r="K267" s="695"/>
      <c r="L267" s="695"/>
      <c r="M267" s="695"/>
      <c r="N267" s="695"/>
    </row>
    <row r="268" spans="1:14" x14ac:dyDescent="0.25">
      <c r="A268" s="695"/>
      <c r="B268" s="695"/>
      <c r="C268" s="695"/>
      <c r="D268" s="695"/>
      <c r="E268" s="24"/>
      <c r="F268" s="24"/>
      <c r="G268" s="24"/>
      <c r="H268" s="695"/>
      <c r="I268" s="695"/>
      <c r="J268" s="695"/>
      <c r="K268" s="695"/>
      <c r="L268" s="695"/>
      <c r="M268" s="695"/>
      <c r="N268" s="695"/>
    </row>
    <row r="269" spans="1:14" x14ac:dyDescent="0.25">
      <c r="A269" s="695"/>
      <c r="B269" s="695"/>
      <c r="C269" s="695"/>
      <c r="D269" s="695"/>
      <c r="E269" s="24"/>
      <c r="F269" s="24"/>
      <c r="G269" s="24"/>
      <c r="H269" s="695"/>
      <c r="I269" s="695"/>
      <c r="J269" s="695"/>
      <c r="K269" s="695"/>
      <c r="L269" s="695"/>
      <c r="M269" s="695"/>
      <c r="N269" s="695"/>
    </row>
    <row r="270" spans="1:14" x14ac:dyDescent="0.25">
      <c r="A270" s="695"/>
      <c r="B270" s="695"/>
      <c r="C270" s="695"/>
      <c r="D270" s="695"/>
      <c r="E270" s="24"/>
      <c r="F270" s="24"/>
      <c r="G270" s="24"/>
      <c r="H270" s="695"/>
      <c r="I270" s="695"/>
      <c r="J270" s="695"/>
      <c r="K270" s="695"/>
      <c r="L270" s="695"/>
      <c r="M270" s="695"/>
      <c r="N270" s="695"/>
    </row>
    <row r="271" spans="1:14" x14ac:dyDescent="0.25">
      <c r="A271" s="695"/>
      <c r="B271" s="695"/>
      <c r="C271" s="695"/>
      <c r="D271" s="695"/>
      <c r="E271" s="24"/>
      <c r="F271" s="24"/>
      <c r="G271" s="24"/>
      <c r="H271" s="695"/>
      <c r="I271" s="695"/>
      <c r="J271" s="695"/>
      <c r="K271" s="695"/>
      <c r="L271" s="695"/>
      <c r="M271" s="695"/>
      <c r="N271" s="695"/>
    </row>
    <row r="272" spans="1:14" x14ac:dyDescent="0.25">
      <c r="A272" s="695"/>
      <c r="B272" s="695"/>
      <c r="C272" s="695"/>
      <c r="D272" s="695"/>
      <c r="E272" s="24"/>
      <c r="F272" s="24"/>
      <c r="G272" s="24"/>
      <c r="H272" s="695"/>
      <c r="I272" s="695"/>
      <c r="J272" s="695"/>
      <c r="K272" s="695"/>
      <c r="L272" s="695"/>
      <c r="M272" s="695"/>
      <c r="N272" s="695"/>
    </row>
    <row r="273" spans="1:14" x14ac:dyDescent="0.25">
      <c r="A273" s="695"/>
      <c r="B273" s="695"/>
      <c r="C273" s="695"/>
      <c r="D273" s="695"/>
      <c r="E273" s="24"/>
      <c r="F273" s="24"/>
      <c r="G273" s="24"/>
      <c r="H273" s="695"/>
      <c r="I273" s="695"/>
      <c r="J273" s="695"/>
      <c r="K273" s="695"/>
      <c r="L273" s="695"/>
      <c r="M273" s="695"/>
      <c r="N273" s="695"/>
    </row>
    <row r="274" spans="1:14" x14ac:dyDescent="0.25">
      <c r="A274" s="695"/>
      <c r="B274" s="695"/>
      <c r="C274" s="695"/>
      <c r="D274" s="695"/>
      <c r="E274" s="24"/>
      <c r="F274" s="24"/>
      <c r="G274" s="24"/>
      <c r="H274" s="695"/>
      <c r="I274" s="695"/>
      <c r="J274" s="695"/>
      <c r="K274" s="695"/>
      <c r="L274" s="695"/>
      <c r="M274" s="695"/>
      <c r="N274" s="695"/>
    </row>
    <row r="275" spans="1:14" x14ac:dyDescent="0.25">
      <c r="A275" s="695"/>
      <c r="B275" s="695"/>
      <c r="C275" s="695"/>
      <c r="D275" s="695"/>
      <c r="E275" s="24"/>
      <c r="F275" s="24"/>
      <c r="G275" s="24"/>
      <c r="H275" s="695"/>
      <c r="I275" s="695"/>
      <c r="J275" s="695"/>
      <c r="K275" s="695"/>
      <c r="L275" s="695"/>
      <c r="M275" s="695"/>
      <c r="N275" s="695"/>
    </row>
    <row r="276" spans="1:14" x14ac:dyDescent="0.25">
      <c r="A276" s="695"/>
      <c r="B276" s="695"/>
      <c r="C276" s="695"/>
      <c r="D276" s="695"/>
      <c r="E276" s="24"/>
      <c r="F276" s="24"/>
      <c r="G276" s="24"/>
      <c r="H276" s="695"/>
      <c r="I276" s="695"/>
      <c r="J276" s="695"/>
      <c r="K276" s="695"/>
      <c r="L276" s="695"/>
      <c r="M276" s="695"/>
      <c r="N276" s="695"/>
    </row>
    <row r="277" spans="1:14" x14ac:dyDescent="0.25">
      <c r="A277" s="695"/>
      <c r="B277" s="695"/>
      <c r="C277" s="695"/>
      <c r="D277" s="695"/>
      <c r="E277" s="24"/>
      <c r="F277" s="24"/>
      <c r="G277" s="24"/>
      <c r="H277" s="695"/>
      <c r="I277" s="695"/>
      <c r="J277" s="695"/>
      <c r="K277" s="695"/>
      <c r="L277" s="695"/>
      <c r="M277" s="695"/>
      <c r="N277" s="695"/>
    </row>
    <row r="278" spans="1:14" x14ac:dyDescent="0.25">
      <c r="A278" s="695"/>
      <c r="B278" s="695"/>
      <c r="C278" s="695"/>
      <c r="D278" s="695"/>
      <c r="E278" s="24"/>
      <c r="F278" s="24"/>
      <c r="G278" s="24"/>
      <c r="H278" s="695"/>
      <c r="I278" s="695"/>
      <c r="J278" s="695"/>
      <c r="K278" s="695"/>
      <c r="L278" s="695"/>
      <c r="M278" s="695"/>
      <c r="N278" s="695"/>
    </row>
    <row r="279" spans="1:14" x14ac:dyDescent="0.25">
      <c r="A279" s="695"/>
      <c r="B279" s="695"/>
      <c r="C279" s="695"/>
      <c r="D279" s="695"/>
      <c r="E279" s="24"/>
      <c r="F279" s="24"/>
      <c r="G279" s="24"/>
      <c r="H279" s="695"/>
      <c r="I279" s="695"/>
      <c r="J279" s="695"/>
      <c r="K279" s="695"/>
      <c r="L279" s="695"/>
      <c r="M279" s="695"/>
      <c r="N279" s="695"/>
    </row>
    <row r="280" spans="1:14" x14ac:dyDescent="0.25">
      <c r="A280" s="695"/>
      <c r="B280" s="695"/>
      <c r="C280" s="695"/>
      <c r="D280" s="695"/>
      <c r="E280" s="24"/>
      <c r="F280" s="24"/>
      <c r="G280" s="24"/>
      <c r="H280" s="695"/>
      <c r="I280" s="695"/>
      <c r="J280" s="695"/>
      <c r="K280" s="695"/>
      <c r="L280" s="695"/>
      <c r="M280" s="695"/>
      <c r="N280" s="695"/>
    </row>
    <row r="281" spans="1:14" x14ac:dyDescent="0.25">
      <c r="A281" s="695"/>
      <c r="B281" s="695"/>
      <c r="C281" s="695"/>
      <c r="D281" s="695"/>
      <c r="E281" s="24"/>
      <c r="F281" s="24"/>
      <c r="G281" s="24"/>
      <c r="H281" s="695"/>
      <c r="I281" s="695"/>
      <c r="J281" s="695"/>
      <c r="K281" s="695"/>
      <c r="L281" s="695"/>
      <c r="M281" s="695"/>
      <c r="N281" s="695"/>
    </row>
    <row r="282" spans="1:14" x14ac:dyDescent="0.25">
      <c r="A282" s="695"/>
      <c r="B282" s="695"/>
      <c r="C282" s="695"/>
      <c r="D282" s="695"/>
      <c r="E282" s="24"/>
      <c r="F282" s="24"/>
      <c r="G282" s="24"/>
      <c r="H282" s="695"/>
      <c r="I282" s="695"/>
      <c r="J282" s="695"/>
      <c r="K282" s="695"/>
      <c r="L282" s="695"/>
      <c r="M282" s="695"/>
      <c r="N282" s="695"/>
    </row>
    <row r="283" spans="1:14" x14ac:dyDescent="0.25">
      <c r="A283" s="695"/>
      <c r="B283" s="695"/>
      <c r="C283" s="695"/>
      <c r="D283" s="695"/>
      <c r="E283" s="24"/>
      <c r="F283" s="24"/>
      <c r="G283" s="24"/>
      <c r="H283" s="695"/>
      <c r="I283" s="695"/>
      <c r="J283" s="695"/>
      <c r="K283" s="695"/>
      <c r="L283" s="695"/>
      <c r="M283" s="695"/>
      <c r="N283" s="695"/>
    </row>
    <row r="284" spans="1:14" x14ac:dyDescent="0.25">
      <c r="A284" s="695"/>
      <c r="B284" s="695"/>
      <c r="C284" s="695"/>
      <c r="D284" s="695"/>
      <c r="E284" s="24"/>
      <c r="F284" s="24"/>
      <c r="G284" s="24"/>
      <c r="H284" s="695"/>
      <c r="I284" s="695"/>
      <c r="J284" s="695"/>
      <c r="K284" s="695"/>
      <c r="L284" s="695"/>
      <c r="M284" s="695"/>
      <c r="N284" s="695"/>
    </row>
    <row r="285" spans="1:14" x14ac:dyDescent="0.25">
      <c r="A285" s="695"/>
      <c r="B285" s="695"/>
      <c r="C285" s="695"/>
      <c r="D285" s="695"/>
      <c r="E285" s="24"/>
      <c r="F285" s="24"/>
      <c r="G285" s="24"/>
      <c r="H285" s="695"/>
      <c r="I285" s="695"/>
      <c r="J285" s="695"/>
      <c r="K285" s="695"/>
      <c r="L285" s="695"/>
      <c r="M285" s="695"/>
      <c r="N285" s="695"/>
    </row>
    <row r="286" spans="1:14" x14ac:dyDescent="0.25">
      <c r="A286" s="695"/>
      <c r="B286" s="695"/>
      <c r="C286" s="695"/>
      <c r="D286" s="695"/>
      <c r="E286" s="24"/>
      <c r="F286" s="24"/>
      <c r="G286" s="24"/>
      <c r="H286" s="695"/>
      <c r="I286" s="695"/>
      <c r="J286" s="695"/>
      <c r="K286" s="695"/>
      <c r="L286" s="695"/>
      <c r="M286" s="695"/>
      <c r="N286" s="695"/>
    </row>
    <row r="287" spans="1:14" x14ac:dyDescent="0.25">
      <c r="A287" s="695"/>
      <c r="B287" s="695"/>
      <c r="C287" s="695"/>
      <c r="D287" s="695"/>
      <c r="E287" s="24"/>
      <c r="F287" s="24"/>
      <c r="G287" s="24"/>
      <c r="H287" s="695"/>
      <c r="I287" s="695"/>
      <c r="J287" s="695"/>
      <c r="K287" s="695"/>
      <c r="L287" s="695"/>
      <c r="M287" s="695"/>
      <c r="N287" s="695"/>
    </row>
    <row r="288" spans="1:14" x14ac:dyDescent="0.25">
      <c r="A288" s="695"/>
      <c r="B288" s="695"/>
      <c r="C288" s="695"/>
      <c r="D288" s="695"/>
      <c r="E288" s="24"/>
      <c r="F288" s="24"/>
      <c r="G288" s="24"/>
      <c r="H288" s="695"/>
      <c r="I288" s="695"/>
      <c r="J288" s="695"/>
      <c r="K288" s="695"/>
      <c r="L288" s="695"/>
      <c r="M288" s="695"/>
      <c r="N288" s="695"/>
    </row>
    <row r="289" spans="1:14" x14ac:dyDescent="0.25">
      <c r="A289" s="695"/>
      <c r="B289" s="695"/>
      <c r="C289" s="695"/>
      <c r="D289" s="695"/>
      <c r="E289" s="24"/>
      <c r="F289" s="24"/>
      <c r="G289" s="24"/>
      <c r="H289" s="695"/>
      <c r="I289" s="695"/>
      <c r="J289" s="695"/>
      <c r="K289" s="695"/>
      <c r="L289" s="695"/>
      <c r="M289" s="695"/>
      <c r="N289" s="695"/>
    </row>
    <row r="290" spans="1:14" x14ac:dyDescent="0.25">
      <c r="A290" s="695"/>
      <c r="B290" s="695"/>
      <c r="C290" s="695"/>
      <c r="D290" s="695"/>
      <c r="E290" s="24"/>
      <c r="F290" s="24"/>
      <c r="G290" s="24"/>
      <c r="H290" s="695"/>
      <c r="I290" s="695"/>
      <c r="J290" s="695"/>
      <c r="K290" s="695"/>
      <c r="L290" s="695"/>
      <c r="M290" s="695"/>
      <c r="N290" s="695"/>
    </row>
    <row r="291" spans="1:14" x14ac:dyDescent="0.25">
      <c r="A291" s="695"/>
      <c r="B291" s="695"/>
      <c r="C291" s="695"/>
      <c r="D291" s="695"/>
      <c r="E291" s="24"/>
      <c r="F291" s="24"/>
      <c r="G291" s="24"/>
      <c r="H291" s="695"/>
      <c r="I291" s="695"/>
      <c r="J291" s="695"/>
      <c r="K291" s="695"/>
      <c r="L291" s="695"/>
      <c r="M291" s="695"/>
      <c r="N291" s="695"/>
    </row>
    <row r="292" spans="1:14" x14ac:dyDescent="0.25">
      <c r="A292" s="695"/>
      <c r="B292" s="695"/>
      <c r="C292" s="695"/>
      <c r="D292" s="695"/>
      <c r="E292" s="24"/>
      <c r="F292" s="24"/>
      <c r="G292" s="24"/>
      <c r="H292" s="695"/>
      <c r="I292" s="695"/>
      <c r="J292" s="695"/>
      <c r="K292" s="695"/>
      <c r="L292" s="695"/>
      <c r="M292" s="695"/>
      <c r="N292" s="695"/>
    </row>
    <row r="293" spans="1:14" x14ac:dyDescent="0.25">
      <c r="A293" s="695"/>
      <c r="B293" s="695"/>
      <c r="C293" s="695"/>
      <c r="D293" s="695"/>
      <c r="E293" s="24"/>
      <c r="F293" s="24"/>
      <c r="G293" s="24"/>
      <c r="H293" s="695"/>
      <c r="I293" s="695"/>
      <c r="J293" s="695"/>
      <c r="K293" s="695"/>
      <c r="L293" s="695"/>
      <c r="M293" s="695"/>
      <c r="N293" s="695"/>
    </row>
    <row r="294" spans="1:14" x14ac:dyDescent="0.25">
      <c r="A294" s="695"/>
      <c r="B294" s="695"/>
      <c r="C294" s="695"/>
      <c r="D294" s="695"/>
      <c r="E294" s="24"/>
      <c r="F294" s="24"/>
      <c r="G294" s="24"/>
      <c r="H294" s="695"/>
      <c r="I294" s="695"/>
      <c r="J294" s="695"/>
      <c r="K294" s="695"/>
      <c r="L294" s="695"/>
      <c r="M294" s="695"/>
      <c r="N294" s="695"/>
    </row>
    <row r="295" spans="1:14" x14ac:dyDescent="0.25">
      <c r="A295" s="695"/>
      <c r="B295" s="695"/>
      <c r="C295" s="695"/>
      <c r="D295" s="695"/>
      <c r="E295" s="24"/>
      <c r="F295" s="24"/>
      <c r="G295" s="24"/>
      <c r="H295" s="695"/>
      <c r="I295" s="695"/>
      <c r="J295" s="695"/>
      <c r="K295" s="695"/>
      <c r="L295" s="695"/>
      <c r="M295" s="695"/>
      <c r="N295" s="695"/>
    </row>
    <row r="296" spans="1:14" x14ac:dyDescent="0.25">
      <c r="A296" s="695"/>
      <c r="B296" s="695"/>
      <c r="C296" s="695"/>
      <c r="D296" s="695"/>
      <c r="E296" s="24"/>
      <c r="F296" s="24"/>
      <c r="G296" s="24"/>
      <c r="H296" s="695"/>
      <c r="I296" s="695"/>
      <c r="J296" s="695"/>
      <c r="K296" s="695"/>
      <c r="L296" s="695"/>
      <c r="M296" s="695"/>
      <c r="N296" s="695"/>
    </row>
    <row r="297" spans="1:14" x14ac:dyDescent="0.25">
      <c r="A297" s="695"/>
      <c r="B297" s="695"/>
      <c r="C297" s="695"/>
      <c r="D297" s="695"/>
      <c r="E297" s="24"/>
      <c r="F297" s="24"/>
      <c r="G297" s="24"/>
      <c r="H297" s="695"/>
      <c r="I297" s="695"/>
      <c r="J297" s="695"/>
      <c r="K297" s="695"/>
      <c r="L297" s="695"/>
      <c r="M297" s="695"/>
      <c r="N297" s="695"/>
    </row>
    <row r="298" spans="1:14" x14ac:dyDescent="0.25">
      <c r="A298" s="695"/>
      <c r="B298" s="695"/>
      <c r="C298" s="695"/>
      <c r="D298" s="695"/>
      <c r="E298" s="24"/>
      <c r="F298" s="24"/>
      <c r="G298" s="24"/>
      <c r="H298" s="695"/>
      <c r="I298" s="695"/>
      <c r="J298" s="695"/>
      <c r="K298" s="695"/>
      <c r="L298" s="695"/>
      <c r="M298" s="695"/>
      <c r="N298" s="695"/>
    </row>
    <row r="299" spans="1:14" x14ac:dyDescent="0.25">
      <c r="A299" s="695"/>
      <c r="B299" s="695"/>
      <c r="C299" s="695"/>
      <c r="D299" s="695"/>
      <c r="E299" s="24"/>
      <c r="F299" s="24"/>
      <c r="G299" s="24"/>
      <c r="H299" s="695"/>
      <c r="I299" s="695"/>
      <c r="J299" s="695"/>
      <c r="K299" s="695"/>
      <c r="L299" s="695"/>
      <c r="M299" s="695"/>
      <c r="N299" s="695"/>
    </row>
    <row r="300" spans="1:14" x14ac:dyDescent="0.25">
      <c r="A300" s="695"/>
      <c r="B300" s="695"/>
      <c r="C300" s="695"/>
      <c r="D300" s="695"/>
      <c r="E300" s="24"/>
      <c r="F300" s="24"/>
      <c r="G300" s="24"/>
      <c r="H300" s="695"/>
      <c r="I300" s="695"/>
      <c r="J300" s="695"/>
      <c r="K300" s="695"/>
      <c r="L300" s="695"/>
      <c r="M300" s="695"/>
      <c r="N300" s="695"/>
    </row>
    <row r="301" spans="1:14" x14ac:dyDescent="0.25">
      <c r="A301" s="695"/>
      <c r="B301" s="695"/>
      <c r="C301" s="695"/>
      <c r="D301" s="695"/>
      <c r="E301" s="24"/>
      <c r="F301" s="24"/>
      <c r="G301" s="24"/>
      <c r="H301" s="695"/>
      <c r="I301" s="695"/>
      <c r="J301" s="695"/>
      <c r="K301" s="695"/>
      <c r="L301" s="695"/>
      <c r="M301" s="695"/>
      <c r="N301" s="695"/>
    </row>
    <row r="302" spans="1:14" x14ac:dyDescent="0.25">
      <c r="A302" s="695"/>
      <c r="B302" s="695"/>
      <c r="C302" s="695"/>
      <c r="D302" s="695"/>
      <c r="E302" s="24"/>
      <c r="F302" s="24"/>
      <c r="G302" s="24"/>
      <c r="H302" s="695"/>
      <c r="I302" s="695"/>
      <c r="J302" s="695"/>
      <c r="K302" s="695"/>
      <c r="L302" s="695"/>
      <c r="M302" s="695"/>
      <c r="N302" s="695"/>
    </row>
    <row r="303" spans="1:14" x14ac:dyDescent="0.25">
      <c r="A303" s="695"/>
      <c r="B303" s="695"/>
      <c r="C303" s="695"/>
      <c r="D303" s="695"/>
      <c r="E303" s="24"/>
      <c r="F303" s="24"/>
      <c r="G303" s="24"/>
      <c r="H303" s="695"/>
      <c r="I303" s="695"/>
      <c r="J303" s="695"/>
      <c r="K303" s="695"/>
      <c r="L303" s="695"/>
      <c r="M303" s="695"/>
      <c r="N303" s="695"/>
    </row>
    <row r="304" spans="1:14" x14ac:dyDescent="0.25">
      <c r="A304" s="695"/>
      <c r="B304" s="695"/>
      <c r="C304" s="695"/>
      <c r="D304" s="695"/>
      <c r="E304" s="24"/>
      <c r="F304" s="24"/>
      <c r="G304" s="24"/>
      <c r="H304" s="695"/>
      <c r="I304" s="695"/>
      <c r="J304" s="695"/>
      <c r="K304" s="695"/>
      <c r="L304" s="695"/>
      <c r="M304" s="695"/>
      <c r="N304" s="695"/>
    </row>
    <row r="305" spans="1:14" x14ac:dyDescent="0.25">
      <c r="A305" s="695"/>
      <c r="B305" s="695"/>
      <c r="C305" s="695"/>
      <c r="D305" s="695"/>
      <c r="E305" s="24"/>
      <c r="F305" s="24"/>
      <c r="G305" s="24"/>
      <c r="H305" s="695"/>
      <c r="I305" s="695"/>
      <c r="J305" s="695"/>
      <c r="K305" s="695"/>
      <c r="L305" s="695"/>
      <c r="M305" s="695"/>
      <c r="N305" s="695"/>
    </row>
    <row r="306" spans="1:14" x14ac:dyDescent="0.25">
      <c r="A306" s="695"/>
      <c r="B306" s="695"/>
      <c r="C306" s="695"/>
      <c r="D306" s="695"/>
      <c r="E306" s="24"/>
      <c r="F306" s="24"/>
      <c r="G306" s="24"/>
      <c r="H306" s="695"/>
      <c r="I306" s="695"/>
      <c r="J306" s="695"/>
      <c r="K306" s="695"/>
      <c r="L306" s="695"/>
      <c r="M306" s="695"/>
      <c r="N306" s="695"/>
    </row>
    <row r="307" spans="1:14" x14ac:dyDescent="0.25">
      <c r="A307" s="695"/>
      <c r="B307" s="695"/>
      <c r="C307" s="695"/>
      <c r="D307" s="695"/>
      <c r="E307" s="24"/>
      <c r="F307" s="24"/>
      <c r="G307" s="24"/>
      <c r="H307" s="695"/>
      <c r="I307" s="695"/>
      <c r="J307" s="695"/>
      <c r="K307" s="695"/>
      <c r="L307" s="695"/>
      <c r="M307" s="695"/>
      <c r="N307" s="695"/>
    </row>
    <row r="308" spans="1:14" x14ac:dyDescent="0.25">
      <c r="A308" s="695"/>
      <c r="B308" s="695"/>
      <c r="C308" s="695"/>
      <c r="D308" s="695"/>
      <c r="E308" s="24"/>
      <c r="F308" s="24"/>
      <c r="G308" s="24"/>
      <c r="H308" s="695"/>
      <c r="I308" s="695"/>
      <c r="J308" s="695"/>
      <c r="K308" s="695"/>
      <c r="L308" s="695"/>
      <c r="M308" s="695"/>
      <c r="N308" s="695"/>
    </row>
    <row r="309" spans="1:14" x14ac:dyDescent="0.25">
      <c r="A309" s="695"/>
      <c r="B309" s="695"/>
      <c r="C309" s="695"/>
      <c r="D309" s="695"/>
      <c r="E309" s="24"/>
      <c r="F309" s="24"/>
      <c r="G309" s="24"/>
      <c r="H309" s="695"/>
      <c r="I309" s="695"/>
      <c r="J309" s="695"/>
      <c r="K309" s="695"/>
      <c r="L309" s="695"/>
      <c r="M309" s="695"/>
      <c r="N309" s="695"/>
    </row>
    <row r="310" spans="1:14" x14ac:dyDescent="0.25">
      <c r="A310" s="695"/>
      <c r="B310" s="695"/>
      <c r="C310" s="695"/>
      <c r="D310" s="695"/>
      <c r="E310" s="24"/>
      <c r="F310" s="24"/>
      <c r="G310" s="24"/>
      <c r="H310" s="695"/>
      <c r="I310" s="695"/>
      <c r="J310" s="695"/>
      <c r="K310" s="695"/>
      <c r="L310" s="695"/>
      <c r="M310" s="695"/>
      <c r="N310" s="695"/>
    </row>
    <row r="311" spans="1:14" x14ac:dyDescent="0.25">
      <c r="A311" s="695"/>
      <c r="B311" s="695"/>
      <c r="C311" s="695"/>
      <c r="D311" s="695"/>
      <c r="E311" s="24"/>
      <c r="F311" s="24"/>
      <c r="G311" s="24"/>
      <c r="H311" s="695"/>
      <c r="I311" s="695"/>
      <c r="J311" s="695"/>
      <c r="K311" s="695"/>
      <c r="L311" s="695"/>
      <c r="M311" s="695"/>
      <c r="N311" s="695"/>
    </row>
    <row r="312" spans="1:14" x14ac:dyDescent="0.25">
      <c r="A312" s="695"/>
      <c r="B312" s="695"/>
      <c r="C312" s="695"/>
      <c r="D312" s="695"/>
      <c r="E312" s="24"/>
      <c r="F312" s="24"/>
      <c r="G312" s="24"/>
      <c r="H312" s="695"/>
      <c r="I312" s="695"/>
      <c r="J312" s="695"/>
      <c r="K312" s="695"/>
      <c r="L312" s="695"/>
      <c r="M312" s="695"/>
      <c r="N312" s="695"/>
    </row>
    <row r="313" spans="1:14" x14ac:dyDescent="0.25">
      <c r="A313" s="695"/>
      <c r="B313" s="695"/>
      <c r="C313" s="695"/>
      <c r="D313" s="695"/>
      <c r="E313" s="24"/>
      <c r="F313" s="24"/>
      <c r="G313" s="24"/>
      <c r="H313" s="695"/>
      <c r="I313" s="695"/>
      <c r="J313" s="695"/>
      <c r="K313" s="695"/>
      <c r="L313" s="695"/>
      <c r="M313" s="695"/>
      <c r="N313" s="695"/>
    </row>
    <row r="314" spans="1:14" x14ac:dyDescent="0.25">
      <c r="A314" s="695"/>
      <c r="B314" s="695"/>
      <c r="C314" s="695"/>
      <c r="D314" s="695"/>
      <c r="E314" s="24"/>
      <c r="F314" s="24"/>
      <c r="G314" s="24"/>
      <c r="H314" s="695"/>
      <c r="I314" s="695"/>
      <c r="J314" s="695"/>
      <c r="K314" s="695"/>
      <c r="L314" s="695"/>
      <c r="M314" s="695"/>
      <c r="N314" s="695"/>
    </row>
    <row r="315" spans="1:14" x14ac:dyDescent="0.25">
      <c r="A315" s="695"/>
      <c r="B315" s="695"/>
      <c r="C315" s="695"/>
      <c r="D315" s="695"/>
      <c r="E315" s="24"/>
      <c r="F315" s="24"/>
      <c r="G315" s="24"/>
      <c r="H315" s="695"/>
      <c r="I315" s="695"/>
      <c r="J315" s="695"/>
      <c r="K315" s="695"/>
      <c r="L315" s="695"/>
      <c r="M315" s="695"/>
      <c r="N315" s="695"/>
    </row>
    <row r="316" spans="1:14" x14ac:dyDescent="0.25">
      <c r="A316" s="695"/>
      <c r="B316" s="695"/>
      <c r="C316" s="695"/>
      <c r="D316" s="695"/>
      <c r="E316" s="24"/>
      <c r="F316" s="24"/>
      <c r="G316" s="24"/>
      <c r="H316" s="695"/>
      <c r="I316" s="695"/>
      <c r="J316" s="695"/>
      <c r="K316" s="695"/>
      <c r="L316" s="695"/>
      <c r="M316" s="695"/>
      <c r="N316" s="695"/>
    </row>
    <row r="317" spans="1:14" x14ac:dyDescent="0.25">
      <c r="A317" s="695"/>
      <c r="B317" s="695"/>
      <c r="C317" s="695"/>
      <c r="D317" s="695"/>
      <c r="E317" s="24"/>
      <c r="F317" s="24"/>
      <c r="G317" s="24"/>
      <c r="H317" s="695"/>
      <c r="I317" s="695"/>
      <c r="J317" s="695"/>
      <c r="K317" s="695"/>
      <c r="L317" s="695"/>
      <c r="M317" s="695"/>
      <c r="N317" s="695"/>
    </row>
    <row r="318" spans="1:14" x14ac:dyDescent="0.25">
      <c r="A318" s="695"/>
      <c r="B318" s="695"/>
      <c r="C318" s="695"/>
      <c r="D318" s="695"/>
      <c r="E318" s="24"/>
      <c r="F318" s="24"/>
      <c r="G318" s="24"/>
      <c r="H318" s="695"/>
      <c r="I318" s="695"/>
      <c r="J318" s="695"/>
      <c r="K318" s="695"/>
      <c r="L318" s="695"/>
      <c r="M318" s="695"/>
      <c r="N318" s="695"/>
    </row>
    <row r="319" spans="1:14" x14ac:dyDescent="0.25">
      <c r="A319" s="695"/>
      <c r="B319" s="695"/>
      <c r="C319" s="695"/>
      <c r="D319" s="695"/>
      <c r="E319" s="24"/>
      <c r="F319" s="24"/>
      <c r="G319" s="24"/>
      <c r="H319" s="695"/>
      <c r="I319" s="695"/>
      <c r="J319" s="695"/>
      <c r="K319" s="695"/>
      <c r="L319" s="695"/>
      <c r="M319" s="695"/>
      <c r="N319" s="695"/>
    </row>
    <row r="320" spans="1:14" x14ac:dyDescent="0.25">
      <c r="A320" s="695"/>
      <c r="B320" s="695"/>
      <c r="C320" s="695"/>
      <c r="D320" s="695"/>
      <c r="E320" s="24"/>
      <c r="F320" s="24"/>
      <c r="G320" s="24"/>
      <c r="H320" s="695"/>
      <c r="I320" s="695"/>
      <c r="J320" s="695"/>
      <c r="K320" s="695"/>
      <c r="L320" s="695"/>
      <c r="M320" s="695"/>
      <c r="N320" s="695"/>
    </row>
    <row r="321" spans="1:14" x14ac:dyDescent="0.25">
      <c r="A321" s="695"/>
      <c r="B321" s="695"/>
      <c r="C321" s="695"/>
      <c r="D321" s="695"/>
      <c r="E321" s="24"/>
      <c r="F321" s="24"/>
      <c r="G321" s="24"/>
      <c r="H321" s="695"/>
      <c r="I321" s="695"/>
      <c r="J321" s="695"/>
      <c r="K321" s="695"/>
      <c r="L321" s="695"/>
      <c r="M321" s="695"/>
      <c r="N321" s="695"/>
    </row>
    <row r="322" spans="1:14" x14ac:dyDescent="0.25">
      <c r="A322" s="695"/>
      <c r="B322" s="695"/>
      <c r="C322" s="695"/>
      <c r="D322" s="695"/>
      <c r="E322" s="24"/>
      <c r="F322" s="24"/>
      <c r="G322" s="24"/>
      <c r="H322" s="695"/>
      <c r="I322" s="695"/>
      <c r="J322" s="695"/>
      <c r="K322" s="695"/>
      <c r="L322" s="695"/>
      <c r="M322" s="695"/>
      <c r="N322" s="695"/>
    </row>
    <row r="323" spans="1:14" x14ac:dyDescent="0.25">
      <c r="A323" s="695"/>
      <c r="B323" s="695"/>
      <c r="C323" s="695"/>
      <c r="D323" s="695"/>
      <c r="E323" s="24"/>
      <c r="F323" s="24"/>
      <c r="G323" s="24"/>
      <c r="H323" s="695"/>
      <c r="I323" s="695"/>
      <c r="J323" s="695"/>
      <c r="K323" s="695"/>
      <c r="L323" s="695"/>
      <c r="M323" s="695"/>
      <c r="N323" s="695"/>
    </row>
    <row r="324" spans="1:14" x14ac:dyDescent="0.25">
      <c r="A324" s="695"/>
      <c r="B324" s="695"/>
      <c r="C324" s="695"/>
      <c r="D324" s="695"/>
      <c r="E324" s="24"/>
      <c r="F324" s="24"/>
      <c r="G324" s="24"/>
      <c r="H324" s="695"/>
      <c r="I324" s="695"/>
      <c r="J324" s="695"/>
      <c r="K324" s="695"/>
      <c r="L324" s="695"/>
      <c r="M324" s="695"/>
      <c r="N324" s="695"/>
    </row>
    <row r="325" spans="1:14" x14ac:dyDescent="0.25">
      <c r="A325" s="695"/>
      <c r="B325" s="695"/>
      <c r="C325" s="695"/>
      <c r="D325" s="695"/>
      <c r="E325" s="24"/>
      <c r="F325" s="24"/>
      <c r="G325" s="24"/>
      <c r="H325" s="695"/>
      <c r="I325" s="695"/>
      <c r="J325" s="695"/>
      <c r="K325" s="695"/>
      <c r="L325" s="695"/>
      <c r="M325" s="695"/>
      <c r="N325" s="695"/>
    </row>
    <row r="326" spans="1:14" x14ac:dyDescent="0.25">
      <c r="A326" s="695"/>
      <c r="B326" s="695"/>
      <c r="C326" s="695"/>
      <c r="D326" s="695"/>
      <c r="E326" s="24"/>
      <c r="F326" s="24"/>
      <c r="G326" s="24"/>
      <c r="H326" s="695"/>
      <c r="I326" s="695"/>
      <c r="J326" s="695"/>
      <c r="K326" s="695"/>
      <c r="L326" s="695"/>
      <c r="M326" s="695"/>
      <c r="N326" s="695"/>
    </row>
    <row r="327" spans="1:14" x14ac:dyDescent="0.25">
      <c r="A327" s="695"/>
      <c r="B327" s="695"/>
      <c r="C327" s="695"/>
      <c r="D327" s="695"/>
      <c r="E327" s="24"/>
      <c r="F327" s="24"/>
      <c r="G327" s="24"/>
      <c r="H327" s="695"/>
      <c r="I327" s="695"/>
      <c r="J327" s="695"/>
      <c r="K327" s="695"/>
      <c r="L327" s="695"/>
      <c r="M327" s="695"/>
      <c r="N327" s="695"/>
    </row>
    <row r="328" spans="1:14" x14ac:dyDescent="0.25">
      <c r="A328" s="695"/>
      <c r="B328" s="695"/>
      <c r="C328" s="695"/>
      <c r="D328" s="695"/>
      <c r="E328" s="24"/>
      <c r="F328" s="24"/>
      <c r="G328" s="24"/>
      <c r="H328" s="695"/>
      <c r="I328" s="695"/>
      <c r="J328" s="695"/>
      <c r="K328" s="695"/>
      <c r="L328" s="695"/>
      <c r="M328" s="695"/>
      <c r="N328" s="695"/>
    </row>
    <row r="329" spans="1:14" x14ac:dyDescent="0.25">
      <c r="A329" s="695"/>
      <c r="B329" s="695"/>
      <c r="C329" s="695"/>
      <c r="D329" s="695"/>
      <c r="E329" s="24"/>
      <c r="F329" s="24"/>
      <c r="G329" s="24"/>
      <c r="H329" s="695"/>
      <c r="I329" s="695"/>
      <c r="J329" s="695"/>
      <c r="K329" s="695"/>
      <c r="L329" s="695"/>
      <c r="M329" s="695"/>
      <c r="N329" s="695"/>
    </row>
    <row r="330" spans="1:14" x14ac:dyDescent="0.25">
      <c r="A330" s="695"/>
      <c r="B330" s="695"/>
      <c r="C330" s="695"/>
      <c r="D330" s="695"/>
      <c r="E330" s="24"/>
      <c r="F330" s="24"/>
      <c r="G330" s="24"/>
      <c r="H330" s="695"/>
      <c r="I330" s="695"/>
      <c r="J330" s="695"/>
      <c r="K330" s="695"/>
      <c r="L330" s="695"/>
      <c r="M330" s="695"/>
      <c r="N330" s="695"/>
    </row>
    <row r="331" spans="1:14" x14ac:dyDescent="0.25">
      <c r="A331" s="695"/>
      <c r="B331" s="695"/>
      <c r="C331" s="695"/>
      <c r="D331" s="695"/>
      <c r="E331" s="24"/>
      <c r="F331" s="24"/>
      <c r="G331" s="24"/>
      <c r="H331" s="695"/>
      <c r="I331" s="695"/>
      <c r="J331" s="695"/>
      <c r="K331" s="695"/>
      <c r="L331" s="695"/>
      <c r="M331" s="695"/>
      <c r="N331" s="695"/>
    </row>
    <row r="332" spans="1:14" x14ac:dyDescent="0.25">
      <c r="A332" s="695"/>
      <c r="B332" s="695"/>
      <c r="C332" s="695"/>
      <c r="D332" s="695"/>
      <c r="E332" s="24"/>
      <c r="F332" s="24"/>
      <c r="G332" s="24"/>
      <c r="H332" s="695"/>
      <c r="I332" s="695"/>
      <c r="J332" s="695"/>
      <c r="K332" s="695"/>
      <c r="L332" s="695"/>
      <c r="M332" s="695"/>
      <c r="N332" s="695"/>
    </row>
    <row r="333" spans="1:14" x14ac:dyDescent="0.25">
      <c r="A333" s="695"/>
      <c r="B333" s="695"/>
      <c r="C333" s="695"/>
      <c r="D333" s="695"/>
      <c r="E333" s="24"/>
      <c r="F333" s="24"/>
      <c r="G333" s="24"/>
      <c r="H333" s="695"/>
      <c r="I333" s="695"/>
      <c r="J333" s="695"/>
      <c r="K333" s="695"/>
      <c r="L333" s="695"/>
      <c r="M333" s="695"/>
      <c r="N333" s="695"/>
    </row>
    <row r="334" spans="1:14" x14ac:dyDescent="0.25">
      <c r="A334" s="695"/>
      <c r="B334" s="695"/>
      <c r="C334" s="695"/>
      <c r="D334" s="695"/>
      <c r="E334" s="24"/>
      <c r="F334" s="24"/>
      <c r="G334" s="24"/>
      <c r="H334" s="695"/>
      <c r="I334" s="695"/>
      <c r="J334" s="695"/>
      <c r="K334" s="695"/>
      <c r="L334" s="695"/>
      <c r="M334" s="695"/>
      <c r="N334" s="695"/>
    </row>
    <row r="335" spans="1:14" x14ac:dyDescent="0.25">
      <c r="A335" s="695"/>
      <c r="B335" s="695"/>
      <c r="C335" s="695"/>
      <c r="D335" s="695"/>
      <c r="E335" s="24"/>
      <c r="F335" s="24"/>
      <c r="G335" s="24"/>
      <c r="H335" s="695"/>
      <c r="I335" s="695"/>
      <c r="J335" s="695"/>
      <c r="K335" s="695"/>
      <c r="L335" s="695"/>
      <c r="M335" s="695"/>
      <c r="N335" s="695"/>
    </row>
    <row r="336" spans="1:14" x14ac:dyDescent="0.25">
      <c r="A336" s="695"/>
      <c r="B336" s="695"/>
      <c r="C336" s="695"/>
      <c r="D336" s="695"/>
      <c r="E336" s="24"/>
      <c r="F336" s="24"/>
      <c r="G336" s="24"/>
      <c r="H336" s="695"/>
      <c r="I336" s="695"/>
      <c r="J336" s="695"/>
      <c r="K336" s="695"/>
      <c r="L336" s="695"/>
      <c r="M336" s="695"/>
      <c r="N336" s="695"/>
    </row>
    <row r="337" spans="1:14" x14ac:dyDescent="0.25">
      <c r="A337" s="695"/>
      <c r="B337" s="695"/>
      <c r="C337" s="695"/>
      <c r="D337" s="695"/>
      <c r="E337" s="24"/>
      <c r="F337" s="24"/>
      <c r="G337" s="24"/>
      <c r="H337" s="695"/>
      <c r="I337" s="695"/>
      <c r="J337" s="695"/>
      <c r="K337" s="695"/>
      <c r="L337" s="695"/>
      <c r="M337" s="695"/>
      <c r="N337" s="695"/>
    </row>
    <row r="338" spans="1:14" x14ac:dyDescent="0.25">
      <c r="A338" s="695"/>
      <c r="B338" s="695"/>
      <c r="C338" s="695"/>
      <c r="D338" s="695"/>
      <c r="E338" s="24"/>
      <c r="F338" s="24"/>
      <c r="G338" s="24"/>
      <c r="H338" s="695"/>
      <c r="I338" s="695"/>
      <c r="J338" s="695"/>
      <c r="K338" s="695"/>
      <c r="L338" s="695"/>
      <c r="M338" s="695"/>
      <c r="N338" s="695"/>
    </row>
    <row r="339" spans="1:14" x14ac:dyDescent="0.25">
      <c r="A339" s="695"/>
      <c r="B339" s="695"/>
      <c r="C339" s="695"/>
      <c r="D339" s="695"/>
      <c r="E339" s="24"/>
      <c r="F339" s="24"/>
      <c r="G339" s="24"/>
      <c r="H339" s="695"/>
      <c r="I339" s="695"/>
      <c r="J339" s="695"/>
      <c r="K339" s="695"/>
      <c r="L339" s="695"/>
      <c r="M339" s="695"/>
      <c r="N339" s="695"/>
    </row>
    <row r="340" spans="1:14" x14ac:dyDescent="0.25">
      <c r="A340" s="695"/>
      <c r="B340" s="695"/>
      <c r="C340" s="695"/>
      <c r="D340" s="695"/>
      <c r="E340" s="24"/>
      <c r="F340" s="24"/>
      <c r="G340" s="24"/>
      <c r="H340" s="695"/>
      <c r="I340" s="695"/>
      <c r="J340" s="695"/>
      <c r="K340" s="695"/>
      <c r="L340" s="695"/>
      <c r="M340" s="695"/>
      <c r="N340" s="695"/>
    </row>
    <row r="341" spans="1:14" x14ac:dyDescent="0.25">
      <c r="A341" s="695"/>
      <c r="B341" s="695"/>
      <c r="C341" s="695"/>
      <c r="D341" s="695"/>
      <c r="E341" s="24"/>
      <c r="F341" s="24"/>
      <c r="G341" s="24"/>
      <c r="H341" s="695"/>
      <c r="I341" s="695"/>
      <c r="J341" s="695"/>
      <c r="K341" s="695"/>
      <c r="L341" s="695"/>
      <c r="M341" s="695"/>
      <c r="N341" s="695"/>
    </row>
    <row r="342" spans="1:14" x14ac:dyDescent="0.25">
      <c r="A342" s="695"/>
      <c r="B342" s="695"/>
      <c r="C342" s="695"/>
      <c r="D342" s="695"/>
      <c r="E342" s="24"/>
      <c r="F342" s="24"/>
      <c r="G342" s="24"/>
      <c r="H342" s="695"/>
      <c r="I342" s="695"/>
      <c r="J342" s="695"/>
      <c r="K342" s="695"/>
      <c r="L342" s="695"/>
      <c r="M342" s="695"/>
      <c r="N342" s="695"/>
    </row>
    <row r="343" spans="1:14" x14ac:dyDescent="0.25">
      <c r="A343" s="695"/>
      <c r="B343" s="695"/>
      <c r="C343" s="695"/>
      <c r="D343" s="695"/>
      <c r="E343" s="24"/>
      <c r="F343" s="24"/>
      <c r="G343" s="24"/>
      <c r="H343" s="695"/>
      <c r="I343" s="695"/>
      <c r="J343" s="695"/>
      <c r="K343" s="695"/>
      <c r="L343" s="695"/>
      <c r="M343" s="695"/>
      <c r="N343" s="695"/>
    </row>
    <row r="344" spans="1:14" x14ac:dyDescent="0.25">
      <c r="A344" s="695"/>
      <c r="B344" s="695"/>
      <c r="C344" s="695"/>
      <c r="D344" s="695"/>
      <c r="E344" s="24"/>
      <c r="F344" s="24"/>
      <c r="G344" s="24"/>
      <c r="H344" s="695"/>
      <c r="I344" s="695"/>
      <c r="J344" s="695"/>
      <c r="K344" s="695"/>
      <c r="L344" s="695"/>
      <c r="M344" s="695"/>
      <c r="N344" s="695"/>
    </row>
    <row r="345" spans="1:14" x14ac:dyDescent="0.25">
      <c r="A345" s="695"/>
      <c r="B345" s="695"/>
      <c r="C345" s="695"/>
      <c r="D345" s="695"/>
      <c r="E345" s="24"/>
      <c r="F345" s="24"/>
      <c r="G345" s="24"/>
      <c r="H345" s="695"/>
      <c r="I345" s="695"/>
      <c r="J345" s="695"/>
      <c r="K345" s="695"/>
      <c r="L345" s="695"/>
      <c r="M345" s="695"/>
      <c r="N345" s="695"/>
    </row>
    <row r="346" spans="1:14" x14ac:dyDescent="0.25">
      <c r="A346" s="695"/>
      <c r="B346" s="695"/>
      <c r="C346" s="695"/>
      <c r="D346" s="695"/>
      <c r="E346" s="24"/>
      <c r="F346" s="24"/>
      <c r="G346" s="24"/>
      <c r="H346" s="695"/>
      <c r="I346" s="695"/>
      <c r="J346" s="695"/>
      <c r="K346" s="695"/>
      <c r="L346" s="695"/>
      <c r="M346" s="695"/>
      <c r="N346" s="695"/>
    </row>
    <row r="347" spans="1:14" x14ac:dyDescent="0.25">
      <c r="A347" s="695"/>
      <c r="B347" s="695"/>
      <c r="C347" s="695"/>
      <c r="D347" s="695"/>
      <c r="E347" s="24"/>
      <c r="F347" s="24"/>
      <c r="G347" s="24"/>
      <c r="H347" s="695"/>
      <c r="I347" s="695"/>
      <c r="J347" s="695"/>
      <c r="K347" s="695"/>
      <c r="L347" s="695"/>
      <c r="M347" s="695"/>
      <c r="N347" s="695"/>
    </row>
    <row r="348" spans="1:14" x14ac:dyDescent="0.25">
      <c r="A348" s="695"/>
      <c r="B348" s="695"/>
      <c r="C348" s="695"/>
      <c r="D348" s="695"/>
      <c r="E348" s="24"/>
      <c r="F348" s="24"/>
      <c r="G348" s="24"/>
      <c r="H348" s="695"/>
      <c r="I348" s="695"/>
      <c r="J348" s="695"/>
      <c r="K348" s="695"/>
      <c r="L348" s="695"/>
      <c r="M348" s="695"/>
      <c r="N348" s="695"/>
    </row>
    <row r="349" spans="1:14" x14ac:dyDescent="0.25">
      <c r="A349" s="695"/>
      <c r="B349" s="695"/>
      <c r="C349" s="695"/>
      <c r="D349" s="695"/>
      <c r="E349" s="24"/>
      <c r="F349" s="24"/>
      <c r="G349" s="24"/>
      <c r="H349" s="695"/>
      <c r="I349" s="695"/>
      <c r="J349" s="695"/>
      <c r="K349" s="695"/>
      <c r="L349" s="695"/>
      <c r="M349" s="695"/>
      <c r="N349" s="695"/>
    </row>
    <row r="350" spans="1:14" x14ac:dyDescent="0.25">
      <c r="A350" s="695"/>
      <c r="B350" s="695"/>
      <c r="C350" s="695"/>
      <c r="D350" s="695"/>
      <c r="E350" s="24"/>
      <c r="F350" s="24"/>
      <c r="G350" s="24"/>
      <c r="H350" s="695"/>
      <c r="I350" s="695"/>
      <c r="J350" s="695"/>
      <c r="K350" s="695"/>
      <c r="L350" s="695"/>
      <c r="M350" s="695"/>
      <c r="N350" s="695"/>
    </row>
    <row r="351" spans="1:14" x14ac:dyDescent="0.25">
      <c r="A351" s="695"/>
      <c r="B351" s="695"/>
      <c r="C351" s="695"/>
      <c r="D351" s="695"/>
      <c r="E351" s="24"/>
      <c r="F351" s="24"/>
      <c r="G351" s="24"/>
      <c r="H351" s="695"/>
      <c r="I351" s="695"/>
      <c r="J351" s="695"/>
      <c r="K351" s="695"/>
      <c r="L351" s="695"/>
      <c r="M351" s="695"/>
      <c r="N351" s="695"/>
    </row>
    <row r="352" spans="1:14" x14ac:dyDescent="0.25">
      <c r="A352" s="695"/>
      <c r="B352" s="695"/>
      <c r="C352" s="695"/>
      <c r="D352" s="695"/>
      <c r="E352" s="24"/>
      <c r="F352" s="24"/>
      <c r="G352" s="24"/>
      <c r="H352" s="695"/>
      <c r="I352" s="695"/>
      <c r="J352" s="695"/>
      <c r="K352" s="695"/>
      <c r="L352" s="695"/>
      <c r="M352" s="695"/>
      <c r="N352" s="695"/>
    </row>
    <row r="353" spans="1:14" x14ac:dyDescent="0.25">
      <c r="A353" s="695"/>
      <c r="B353" s="695"/>
      <c r="C353" s="695"/>
      <c r="D353" s="695"/>
      <c r="E353" s="24"/>
      <c r="F353" s="24"/>
      <c r="G353" s="24"/>
      <c r="H353" s="695"/>
      <c r="I353" s="695"/>
      <c r="J353" s="695"/>
      <c r="K353" s="695"/>
      <c r="L353" s="695"/>
      <c r="M353" s="695"/>
      <c r="N353" s="695"/>
    </row>
    <row r="354" spans="1:14" x14ac:dyDescent="0.25">
      <c r="A354" s="695"/>
      <c r="B354" s="695"/>
      <c r="C354" s="695"/>
      <c r="D354" s="695"/>
      <c r="E354" s="24"/>
      <c r="F354" s="24"/>
      <c r="G354" s="24"/>
      <c r="H354" s="695"/>
      <c r="I354" s="695"/>
      <c r="J354" s="695"/>
      <c r="K354" s="695"/>
      <c r="L354" s="695"/>
      <c r="M354" s="695"/>
      <c r="N354" s="695"/>
    </row>
    <row r="355" spans="1:14" x14ac:dyDescent="0.25">
      <c r="A355" s="695"/>
      <c r="B355" s="695"/>
      <c r="C355" s="695"/>
      <c r="D355" s="695"/>
      <c r="E355" s="24"/>
      <c r="F355" s="24"/>
      <c r="G355" s="24"/>
      <c r="H355" s="695"/>
      <c r="I355" s="695"/>
      <c r="J355" s="695"/>
      <c r="K355" s="695"/>
      <c r="L355" s="695"/>
      <c r="M355" s="695"/>
      <c r="N355" s="695"/>
    </row>
    <row r="356" spans="1:14" x14ac:dyDescent="0.25">
      <c r="A356" s="695"/>
      <c r="B356" s="695"/>
      <c r="C356" s="695"/>
      <c r="D356" s="695"/>
      <c r="E356" s="24"/>
      <c r="F356" s="24"/>
      <c r="G356" s="24"/>
      <c r="H356" s="695"/>
      <c r="I356" s="695"/>
      <c r="J356" s="695"/>
      <c r="K356" s="695"/>
      <c r="L356" s="695"/>
      <c r="M356" s="695"/>
      <c r="N356" s="695"/>
    </row>
    <row r="357" spans="1:14" x14ac:dyDescent="0.25">
      <c r="A357" s="695"/>
      <c r="B357" s="695"/>
      <c r="C357" s="695"/>
      <c r="D357" s="695"/>
      <c r="E357" s="24"/>
      <c r="F357" s="24"/>
      <c r="G357" s="24"/>
      <c r="H357" s="695"/>
      <c r="I357" s="695"/>
      <c r="J357" s="695"/>
      <c r="K357" s="695"/>
      <c r="L357" s="695"/>
      <c r="M357" s="695"/>
      <c r="N357" s="695"/>
    </row>
    <row r="358" spans="1:14" x14ac:dyDescent="0.25">
      <c r="A358" s="695"/>
      <c r="B358" s="695"/>
      <c r="C358" s="695"/>
      <c r="D358" s="695"/>
      <c r="E358" s="24"/>
      <c r="F358" s="24"/>
      <c r="G358" s="24"/>
      <c r="H358" s="695"/>
      <c r="I358" s="695"/>
      <c r="J358" s="695"/>
      <c r="K358" s="695"/>
      <c r="L358" s="695"/>
      <c r="M358" s="695"/>
      <c r="N358" s="695"/>
    </row>
    <row r="359" spans="1:14" x14ac:dyDescent="0.25">
      <c r="A359" s="695"/>
      <c r="B359" s="695"/>
      <c r="C359" s="695"/>
      <c r="D359" s="695"/>
      <c r="E359" s="24"/>
      <c r="F359" s="24"/>
      <c r="G359" s="24"/>
      <c r="H359" s="695"/>
      <c r="I359" s="695"/>
      <c r="J359" s="695"/>
      <c r="K359" s="695"/>
      <c r="L359" s="695"/>
      <c r="M359" s="695"/>
      <c r="N359" s="695"/>
    </row>
    <row r="360" spans="1:14" x14ac:dyDescent="0.25">
      <c r="A360" s="695"/>
      <c r="B360" s="695"/>
      <c r="C360" s="695"/>
      <c r="D360" s="695"/>
      <c r="E360" s="24"/>
      <c r="F360" s="24"/>
      <c r="G360" s="24"/>
      <c r="H360" s="695"/>
      <c r="I360" s="695"/>
      <c r="J360" s="695"/>
      <c r="K360" s="695"/>
      <c r="L360" s="695"/>
      <c r="M360" s="695"/>
      <c r="N360" s="695"/>
    </row>
    <row r="361" spans="1:14" x14ac:dyDescent="0.25">
      <c r="A361" s="695"/>
      <c r="B361" s="695"/>
      <c r="C361" s="695"/>
      <c r="D361" s="695"/>
      <c r="E361" s="24"/>
      <c r="F361" s="24"/>
      <c r="G361" s="24"/>
      <c r="H361" s="695"/>
      <c r="I361" s="695"/>
      <c r="J361" s="695"/>
      <c r="K361" s="695"/>
      <c r="L361" s="695"/>
      <c r="M361" s="695"/>
      <c r="N361" s="695"/>
    </row>
    <row r="362" spans="1:14" x14ac:dyDescent="0.25">
      <c r="A362" s="695"/>
      <c r="B362" s="695"/>
      <c r="C362" s="695"/>
      <c r="D362" s="695"/>
      <c r="E362" s="24"/>
      <c r="F362" s="24"/>
      <c r="G362" s="24"/>
      <c r="H362" s="695"/>
      <c r="I362" s="695"/>
      <c r="J362" s="695"/>
      <c r="K362" s="695"/>
      <c r="L362" s="695"/>
      <c r="M362" s="695"/>
      <c r="N362" s="695"/>
    </row>
    <row r="363" spans="1:14" x14ac:dyDescent="0.25">
      <c r="A363" s="695"/>
      <c r="B363" s="695"/>
      <c r="C363" s="695"/>
      <c r="D363" s="695"/>
      <c r="E363" s="24"/>
      <c r="F363" s="24"/>
      <c r="G363" s="24"/>
      <c r="H363" s="695"/>
      <c r="I363" s="695"/>
      <c r="J363" s="695"/>
      <c r="K363" s="695"/>
      <c r="L363" s="695"/>
      <c r="M363" s="695"/>
      <c r="N363" s="695"/>
    </row>
    <row r="364" spans="1:14" x14ac:dyDescent="0.25">
      <c r="A364" s="695"/>
      <c r="B364" s="695"/>
      <c r="C364" s="695"/>
      <c r="D364" s="695"/>
      <c r="E364" s="24"/>
      <c r="F364" s="24"/>
      <c r="G364" s="24"/>
      <c r="H364" s="695"/>
      <c r="I364" s="695"/>
      <c r="J364" s="695"/>
      <c r="K364" s="695"/>
      <c r="L364" s="695"/>
      <c r="M364" s="695"/>
      <c r="N364" s="695"/>
    </row>
    <row r="365" spans="1:14" x14ac:dyDescent="0.25">
      <c r="A365" s="695"/>
      <c r="B365" s="695"/>
      <c r="C365" s="695"/>
      <c r="D365" s="695"/>
      <c r="E365" s="24"/>
      <c r="F365" s="24"/>
      <c r="G365" s="24"/>
      <c r="H365" s="695"/>
      <c r="I365" s="695"/>
      <c r="J365" s="695"/>
      <c r="K365" s="695"/>
      <c r="L365" s="695"/>
      <c r="M365" s="695"/>
      <c r="N365" s="695"/>
    </row>
    <row r="366" spans="1:14" x14ac:dyDescent="0.25">
      <c r="A366" s="695"/>
      <c r="B366" s="695"/>
      <c r="C366" s="695"/>
      <c r="D366" s="695"/>
      <c r="E366" s="24"/>
      <c r="F366" s="24"/>
      <c r="G366" s="24"/>
      <c r="H366" s="695"/>
      <c r="I366" s="695"/>
      <c r="J366" s="695"/>
      <c r="K366" s="695"/>
      <c r="L366" s="695"/>
      <c r="M366" s="695"/>
      <c r="N366" s="695"/>
    </row>
    <row r="367" spans="1:14" x14ac:dyDescent="0.25">
      <c r="A367" s="695"/>
      <c r="B367" s="695"/>
      <c r="C367" s="695"/>
      <c r="D367" s="695"/>
      <c r="E367" s="24"/>
      <c r="F367" s="24"/>
      <c r="G367" s="24"/>
      <c r="H367" s="695"/>
      <c r="I367" s="695"/>
      <c r="J367" s="695"/>
      <c r="K367" s="695"/>
      <c r="L367" s="695"/>
      <c r="M367" s="695"/>
      <c r="N367" s="695"/>
    </row>
    <row r="368" spans="1:14" x14ac:dyDescent="0.25">
      <c r="A368" s="695"/>
      <c r="B368" s="695"/>
      <c r="C368" s="695"/>
      <c r="D368" s="695"/>
      <c r="E368" s="24"/>
      <c r="F368" s="24"/>
      <c r="G368" s="24"/>
      <c r="H368" s="695"/>
      <c r="I368" s="695"/>
      <c r="J368" s="695"/>
      <c r="K368" s="695"/>
      <c r="L368" s="695"/>
      <c r="M368" s="695"/>
      <c r="N368" s="695"/>
    </row>
    <row r="369" spans="1:14" x14ac:dyDescent="0.25">
      <c r="A369" s="695"/>
      <c r="B369" s="695"/>
      <c r="C369" s="695"/>
      <c r="D369" s="695"/>
      <c r="E369" s="24"/>
      <c r="F369" s="24"/>
      <c r="G369" s="24"/>
      <c r="H369" s="695"/>
      <c r="I369" s="695"/>
      <c r="J369" s="695"/>
      <c r="K369" s="695"/>
      <c r="L369" s="695"/>
      <c r="M369" s="695"/>
      <c r="N369" s="695"/>
    </row>
    <row r="370" spans="1:14" x14ac:dyDescent="0.25">
      <c r="A370" s="695"/>
      <c r="B370" s="695"/>
      <c r="C370" s="695"/>
      <c r="D370" s="695"/>
      <c r="E370" s="24"/>
      <c r="F370" s="24"/>
      <c r="G370" s="24"/>
      <c r="H370" s="695"/>
      <c r="I370" s="695"/>
      <c r="J370" s="695"/>
      <c r="K370" s="695"/>
      <c r="L370" s="695"/>
      <c r="M370" s="695"/>
      <c r="N370" s="695"/>
    </row>
    <row r="371" spans="1:14" x14ac:dyDescent="0.25">
      <c r="A371" s="695"/>
      <c r="B371" s="695"/>
      <c r="C371" s="695"/>
      <c r="D371" s="695"/>
      <c r="E371" s="24"/>
      <c r="F371" s="24"/>
      <c r="G371" s="24"/>
      <c r="H371" s="695"/>
      <c r="I371" s="695"/>
      <c r="J371" s="695"/>
      <c r="K371" s="695"/>
      <c r="L371" s="695"/>
      <c r="M371" s="695"/>
      <c r="N371" s="695"/>
    </row>
    <row r="372" spans="1:14" x14ac:dyDescent="0.25">
      <c r="A372" s="695"/>
      <c r="B372" s="695"/>
      <c r="C372" s="695"/>
      <c r="D372" s="695"/>
      <c r="E372" s="24"/>
      <c r="F372" s="24"/>
      <c r="G372" s="24"/>
      <c r="H372" s="695"/>
      <c r="I372" s="695"/>
      <c r="J372" s="695"/>
      <c r="K372" s="695"/>
      <c r="L372" s="695"/>
      <c r="M372" s="695"/>
      <c r="N372" s="695"/>
    </row>
    <row r="373" spans="1:14" x14ac:dyDescent="0.25">
      <c r="A373" s="695"/>
      <c r="B373" s="695"/>
      <c r="C373" s="695"/>
      <c r="D373" s="695"/>
      <c r="E373" s="24"/>
      <c r="F373" s="24"/>
      <c r="G373" s="24"/>
      <c r="H373" s="695"/>
      <c r="I373" s="695"/>
      <c r="J373" s="695"/>
      <c r="K373" s="695"/>
      <c r="L373" s="695"/>
      <c r="M373" s="695"/>
      <c r="N373" s="695"/>
    </row>
    <row r="374" spans="1:14" x14ac:dyDescent="0.25">
      <c r="A374" s="695"/>
      <c r="B374" s="695"/>
      <c r="C374" s="695"/>
      <c r="D374" s="695"/>
      <c r="E374" s="24"/>
      <c r="F374" s="24"/>
      <c r="G374" s="24"/>
      <c r="H374" s="695"/>
      <c r="I374" s="695"/>
      <c r="J374" s="695"/>
      <c r="K374" s="695"/>
      <c r="L374" s="695"/>
      <c r="M374" s="695"/>
      <c r="N374" s="695"/>
    </row>
    <row r="375" spans="1:14" x14ac:dyDescent="0.25">
      <c r="A375" s="695"/>
      <c r="B375" s="695"/>
      <c r="C375" s="695"/>
      <c r="D375" s="695"/>
      <c r="E375" s="24"/>
      <c r="F375" s="24"/>
      <c r="G375" s="24"/>
      <c r="H375" s="695"/>
      <c r="I375" s="695"/>
      <c r="J375" s="695"/>
      <c r="K375" s="695"/>
      <c r="L375" s="695"/>
      <c r="M375" s="695"/>
      <c r="N375" s="695"/>
    </row>
    <row r="376" spans="1:14" x14ac:dyDescent="0.25">
      <c r="A376" s="695"/>
      <c r="B376" s="695"/>
      <c r="C376" s="695"/>
      <c r="D376" s="695"/>
      <c r="E376" s="24"/>
      <c r="F376" s="24"/>
      <c r="G376" s="24"/>
      <c r="H376" s="695"/>
      <c r="I376" s="695"/>
      <c r="J376" s="695"/>
      <c r="K376" s="695"/>
      <c r="L376" s="695"/>
      <c r="M376" s="695"/>
      <c r="N376" s="695"/>
    </row>
    <row r="377" spans="1:14" x14ac:dyDescent="0.25">
      <c r="A377" s="695"/>
      <c r="B377" s="695"/>
      <c r="C377" s="695"/>
      <c r="D377" s="695"/>
      <c r="E377" s="24"/>
      <c r="F377" s="24"/>
      <c r="G377" s="24"/>
      <c r="H377" s="695"/>
      <c r="I377" s="695"/>
      <c r="J377" s="695"/>
      <c r="K377" s="695"/>
      <c r="L377" s="695"/>
      <c r="M377" s="695"/>
      <c r="N377" s="695"/>
    </row>
    <row r="378" spans="1:14" x14ac:dyDescent="0.25">
      <c r="A378" s="695"/>
      <c r="B378" s="695"/>
      <c r="C378" s="695"/>
      <c r="D378" s="695"/>
      <c r="E378" s="24"/>
      <c r="F378" s="24"/>
      <c r="G378" s="24"/>
      <c r="H378" s="695"/>
      <c r="I378" s="695"/>
      <c r="J378" s="695"/>
      <c r="K378" s="695"/>
      <c r="L378" s="695"/>
      <c r="M378" s="695"/>
      <c r="N378" s="695"/>
    </row>
    <row r="379" spans="1:14" x14ac:dyDescent="0.25">
      <c r="A379" s="695"/>
      <c r="B379" s="695"/>
      <c r="C379" s="695"/>
      <c r="D379" s="695"/>
      <c r="E379" s="24"/>
      <c r="F379" s="24"/>
      <c r="G379" s="24"/>
      <c r="H379" s="695"/>
      <c r="I379" s="695"/>
      <c r="J379" s="695"/>
      <c r="K379" s="695"/>
      <c r="L379" s="695"/>
      <c r="M379" s="695"/>
      <c r="N379" s="695"/>
    </row>
    <row r="380" spans="1:14" x14ac:dyDescent="0.25">
      <c r="A380" s="695"/>
      <c r="B380" s="695"/>
      <c r="C380" s="695"/>
      <c r="D380" s="695"/>
      <c r="E380" s="24"/>
      <c r="F380" s="24"/>
      <c r="G380" s="24"/>
      <c r="H380" s="695"/>
      <c r="I380" s="695"/>
      <c r="J380" s="695"/>
      <c r="K380" s="695"/>
      <c r="L380" s="695"/>
      <c r="M380" s="695"/>
      <c r="N380" s="695"/>
    </row>
    <row r="381" spans="1:14" x14ac:dyDescent="0.25">
      <c r="A381" s="695"/>
      <c r="B381" s="695"/>
      <c r="C381" s="695"/>
      <c r="D381" s="695"/>
      <c r="E381" s="24"/>
      <c r="F381" s="24"/>
      <c r="G381" s="24"/>
      <c r="H381" s="695"/>
      <c r="I381" s="695"/>
      <c r="J381" s="695"/>
      <c r="K381" s="695"/>
      <c r="L381" s="695"/>
      <c r="M381" s="695"/>
      <c r="N381" s="695"/>
    </row>
    <row r="382" spans="1:14" x14ac:dyDescent="0.25">
      <c r="A382" s="695"/>
      <c r="B382" s="695"/>
      <c r="C382" s="695"/>
      <c r="D382" s="695"/>
      <c r="E382" s="24"/>
      <c r="F382" s="24"/>
      <c r="G382" s="24"/>
      <c r="H382" s="695"/>
      <c r="I382" s="695"/>
      <c r="J382" s="695"/>
      <c r="K382" s="695"/>
      <c r="L382" s="695"/>
      <c r="M382" s="695"/>
      <c r="N382" s="695"/>
    </row>
    <row r="383" spans="1:14" x14ac:dyDescent="0.25">
      <c r="A383" s="695"/>
      <c r="B383" s="695"/>
      <c r="C383" s="695"/>
      <c r="D383" s="695"/>
      <c r="E383" s="24"/>
      <c r="F383" s="24"/>
      <c r="G383" s="24"/>
      <c r="H383" s="695"/>
      <c r="I383" s="695"/>
      <c r="J383" s="695"/>
      <c r="K383" s="695"/>
      <c r="L383" s="695"/>
      <c r="M383" s="695"/>
      <c r="N383" s="695"/>
    </row>
    <row r="384" spans="1:14" x14ac:dyDescent="0.25">
      <c r="A384" s="695"/>
      <c r="B384" s="695"/>
      <c r="C384" s="695"/>
      <c r="D384" s="695"/>
      <c r="E384" s="24"/>
      <c r="F384" s="24"/>
      <c r="G384" s="24"/>
      <c r="H384" s="695"/>
      <c r="I384" s="695"/>
      <c r="J384" s="695"/>
      <c r="K384" s="695"/>
      <c r="L384" s="695"/>
      <c r="M384" s="695"/>
      <c r="N384" s="695"/>
    </row>
    <row r="385" spans="1:14" x14ac:dyDescent="0.25">
      <c r="A385" s="695"/>
      <c r="B385" s="695"/>
      <c r="C385" s="695"/>
      <c r="D385" s="695"/>
      <c r="E385" s="24"/>
      <c r="F385" s="24"/>
      <c r="G385" s="24"/>
      <c r="H385" s="695"/>
      <c r="I385" s="695"/>
      <c r="J385" s="695"/>
      <c r="K385" s="695"/>
      <c r="L385" s="695"/>
      <c r="M385" s="695"/>
      <c r="N385" s="695"/>
    </row>
    <row r="386" spans="1:14" x14ac:dyDescent="0.25">
      <c r="A386" s="695"/>
      <c r="B386" s="695"/>
      <c r="C386" s="695"/>
      <c r="D386" s="695"/>
      <c r="E386" s="24"/>
      <c r="F386" s="24"/>
      <c r="G386" s="24"/>
      <c r="H386" s="695"/>
      <c r="I386" s="695"/>
      <c r="J386" s="695"/>
      <c r="K386" s="695"/>
      <c r="L386" s="695"/>
      <c r="M386" s="695"/>
      <c r="N386" s="695"/>
    </row>
    <row r="387" spans="1:14" x14ac:dyDescent="0.25">
      <c r="A387" s="695"/>
      <c r="B387" s="695"/>
      <c r="C387" s="695"/>
      <c r="D387" s="695"/>
      <c r="E387" s="24"/>
      <c r="F387" s="24"/>
      <c r="G387" s="24"/>
      <c r="H387" s="695"/>
      <c r="I387" s="695"/>
      <c r="J387" s="695"/>
      <c r="K387" s="695"/>
      <c r="L387" s="695"/>
      <c r="M387" s="695"/>
      <c r="N387" s="695"/>
    </row>
    <row r="388" spans="1:14" x14ac:dyDescent="0.25">
      <c r="A388" s="695"/>
      <c r="B388" s="695"/>
      <c r="C388" s="695"/>
      <c r="D388" s="695"/>
      <c r="E388" s="24"/>
      <c r="F388" s="24"/>
      <c r="G388" s="24"/>
      <c r="H388" s="695"/>
      <c r="I388" s="695"/>
      <c r="J388" s="695"/>
      <c r="K388" s="695"/>
      <c r="L388" s="695"/>
      <c r="M388" s="695"/>
      <c r="N388" s="695"/>
    </row>
    <row r="389" spans="1:14" x14ac:dyDescent="0.25">
      <c r="A389" s="695"/>
      <c r="B389" s="695"/>
      <c r="C389" s="695"/>
      <c r="D389" s="695"/>
      <c r="E389" s="24"/>
      <c r="F389" s="24"/>
      <c r="G389" s="24"/>
      <c r="H389" s="695"/>
      <c r="I389" s="695"/>
      <c r="J389" s="695"/>
      <c r="K389" s="695"/>
      <c r="L389" s="695"/>
      <c r="M389" s="695"/>
      <c r="N389" s="695"/>
    </row>
    <row r="390" spans="1:14" x14ac:dyDescent="0.25">
      <c r="A390" s="695"/>
      <c r="B390" s="695"/>
      <c r="C390" s="695"/>
      <c r="D390" s="695"/>
      <c r="E390" s="24"/>
      <c r="F390" s="24"/>
      <c r="G390" s="24"/>
      <c r="H390" s="695"/>
      <c r="I390" s="695"/>
      <c r="J390" s="695"/>
      <c r="K390" s="695"/>
      <c r="L390" s="695"/>
      <c r="M390" s="695"/>
      <c r="N390" s="695"/>
    </row>
    <row r="391" spans="1:14" x14ac:dyDescent="0.25">
      <c r="A391" s="695"/>
      <c r="B391" s="695"/>
      <c r="C391" s="695"/>
      <c r="D391" s="695"/>
      <c r="E391" s="24"/>
      <c r="F391" s="24"/>
      <c r="G391" s="24"/>
      <c r="H391" s="695"/>
      <c r="I391" s="695"/>
      <c r="J391" s="695"/>
      <c r="K391" s="695"/>
      <c r="L391" s="695"/>
      <c r="M391" s="695"/>
      <c r="N391" s="695"/>
    </row>
    <row r="392" spans="1:14" x14ac:dyDescent="0.25">
      <c r="A392" s="695"/>
      <c r="B392" s="695"/>
      <c r="C392" s="695"/>
      <c r="D392" s="695"/>
      <c r="E392" s="24"/>
      <c r="F392" s="24"/>
      <c r="G392" s="24"/>
      <c r="H392" s="695"/>
      <c r="I392" s="695"/>
      <c r="J392" s="695"/>
      <c r="K392" s="695"/>
      <c r="L392" s="695"/>
      <c r="M392" s="695"/>
      <c r="N392" s="695"/>
    </row>
    <row r="393" spans="1:14" x14ac:dyDescent="0.25">
      <c r="A393" s="695"/>
      <c r="B393" s="695"/>
      <c r="C393" s="695"/>
      <c r="D393" s="695"/>
      <c r="E393" s="24"/>
      <c r="F393" s="24"/>
      <c r="G393" s="24"/>
      <c r="H393" s="695"/>
      <c r="I393" s="695"/>
      <c r="J393" s="695"/>
      <c r="K393" s="695"/>
      <c r="L393" s="695"/>
      <c r="M393" s="695"/>
      <c r="N393" s="695"/>
    </row>
    <row r="394" spans="1:14" x14ac:dyDescent="0.25">
      <c r="A394" s="695"/>
      <c r="B394" s="695"/>
      <c r="C394" s="695"/>
      <c r="D394" s="695"/>
      <c r="E394" s="24"/>
      <c r="F394" s="24"/>
      <c r="G394" s="24"/>
      <c r="H394" s="695"/>
      <c r="I394" s="695"/>
      <c r="J394" s="695"/>
      <c r="K394" s="695"/>
      <c r="L394" s="695"/>
      <c r="M394" s="695"/>
      <c r="N394" s="695"/>
    </row>
    <row r="395" spans="1:14" x14ac:dyDescent="0.25">
      <c r="A395" s="695"/>
      <c r="B395" s="695"/>
      <c r="C395" s="695"/>
      <c r="D395" s="695"/>
      <c r="E395" s="24"/>
      <c r="F395" s="24"/>
      <c r="G395" s="24"/>
      <c r="H395" s="695"/>
      <c r="I395" s="695"/>
      <c r="J395" s="695"/>
      <c r="K395" s="695"/>
      <c r="L395" s="695"/>
      <c r="M395" s="695"/>
      <c r="N395" s="695"/>
    </row>
    <row r="396" spans="1:14" x14ac:dyDescent="0.25">
      <c r="A396" s="695"/>
      <c r="B396" s="695"/>
      <c r="C396" s="695"/>
      <c r="D396" s="695"/>
      <c r="E396" s="24"/>
      <c r="F396" s="24"/>
      <c r="G396" s="24"/>
      <c r="H396" s="695"/>
      <c r="I396" s="695"/>
      <c r="J396" s="695"/>
      <c r="K396" s="695"/>
      <c r="L396" s="695"/>
      <c r="M396" s="695"/>
      <c r="N396" s="695"/>
    </row>
    <row r="397" spans="1:14" x14ac:dyDescent="0.25">
      <c r="A397" s="695"/>
      <c r="B397" s="695"/>
      <c r="C397" s="695"/>
      <c r="D397" s="695"/>
      <c r="E397" s="24"/>
      <c r="F397" s="24"/>
      <c r="G397" s="24"/>
      <c r="H397" s="695"/>
      <c r="I397" s="695"/>
      <c r="J397" s="695"/>
      <c r="K397" s="695"/>
      <c r="L397" s="695"/>
      <c r="M397" s="695"/>
      <c r="N397" s="695"/>
    </row>
    <row r="398" spans="1:14" x14ac:dyDescent="0.25">
      <c r="A398" s="695"/>
      <c r="B398" s="695"/>
      <c r="C398" s="695"/>
      <c r="D398" s="695"/>
      <c r="E398" s="24"/>
      <c r="F398" s="24"/>
      <c r="G398" s="24"/>
      <c r="H398" s="695"/>
      <c r="I398" s="695"/>
      <c r="J398" s="695"/>
      <c r="K398" s="695"/>
      <c r="L398" s="695"/>
      <c r="M398" s="695"/>
      <c r="N398" s="695"/>
    </row>
    <row r="399" spans="1:14" x14ac:dyDescent="0.25">
      <c r="A399" s="695"/>
      <c r="B399" s="695"/>
      <c r="C399" s="695"/>
      <c r="D399" s="695"/>
      <c r="E399" s="24"/>
      <c r="F399" s="24"/>
      <c r="G399" s="24"/>
      <c r="H399" s="695"/>
      <c r="I399" s="695"/>
      <c r="J399" s="695"/>
      <c r="K399" s="695"/>
      <c r="L399" s="695"/>
      <c r="M399" s="695"/>
      <c r="N399" s="695"/>
    </row>
    <row r="400" spans="1:14" x14ac:dyDescent="0.25">
      <c r="A400" s="695"/>
      <c r="B400" s="695"/>
      <c r="C400" s="695"/>
      <c r="D400" s="695"/>
      <c r="E400" s="24"/>
      <c r="F400" s="24"/>
      <c r="G400" s="24"/>
      <c r="H400" s="695"/>
      <c r="I400" s="695"/>
      <c r="J400" s="695"/>
      <c r="K400" s="695"/>
      <c r="L400" s="695"/>
      <c r="M400" s="695"/>
      <c r="N400" s="695"/>
    </row>
    <row r="401" spans="1:14" x14ac:dyDescent="0.25">
      <c r="A401" s="695"/>
      <c r="B401" s="695"/>
      <c r="C401" s="695"/>
      <c r="D401" s="695"/>
      <c r="E401" s="24"/>
      <c r="F401" s="24"/>
      <c r="G401" s="24"/>
      <c r="H401" s="695"/>
      <c r="I401" s="695"/>
      <c r="J401" s="695"/>
      <c r="K401" s="695"/>
      <c r="L401" s="695"/>
      <c r="M401" s="695"/>
      <c r="N401" s="695"/>
    </row>
    <row r="402" spans="1:14" x14ac:dyDescent="0.25">
      <c r="A402" s="695"/>
      <c r="B402" s="695"/>
      <c r="C402" s="695"/>
      <c r="D402" s="695"/>
      <c r="E402" s="24"/>
      <c r="F402" s="24"/>
      <c r="G402" s="24"/>
      <c r="H402" s="695"/>
      <c r="I402" s="695"/>
      <c r="J402" s="695"/>
      <c r="K402" s="695"/>
      <c r="L402" s="695"/>
      <c r="M402" s="695"/>
      <c r="N402" s="695"/>
    </row>
    <row r="403" spans="1:14" x14ac:dyDescent="0.25">
      <c r="A403" s="695"/>
      <c r="B403" s="695"/>
      <c r="C403" s="695"/>
      <c r="D403" s="695"/>
      <c r="E403" s="24"/>
      <c r="F403" s="24"/>
      <c r="G403" s="24"/>
      <c r="H403" s="695"/>
      <c r="I403" s="695"/>
      <c r="J403" s="695"/>
      <c r="K403" s="695"/>
      <c r="L403" s="695"/>
      <c r="M403" s="695"/>
      <c r="N403" s="695"/>
    </row>
    <row r="404" spans="1:14" x14ac:dyDescent="0.25">
      <c r="A404" s="695"/>
      <c r="B404" s="695"/>
      <c r="C404" s="695"/>
      <c r="D404" s="695"/>
      <c r="E404" s="24"/>
      <c r="F404" s="24"/>
      <c r="G404" s="24"/>
      <c r="H404" s="695"/>
      <c r="I404" s="695"/>
      <c r="J404" s="695"/>
      <c r="K404" s="695"/>
      <c r="L404" s="695"/>
      <c r="M404" s="695"/>
      <c r="N404" s="695"/>
    </row>
    <row r="405" spans="1:14" x14ac:dyDescent="0.25">
      <c r="A405" s="695"/>
      <c r="B405" s="695"/>
      <c r="C405" s="695"/>
      <c r="D405" s="695"/>
      <c r="E405" s="24"/>
      <c r="F405" s="24"/>
      <c r="G405" s="24"/>
      <c r="H405" s="695"/>
      <c r="I405" s="695"/>
      <c r="J405" s="695"/>
      <c r="K405" s="695"/>
      <c r="L405" s="695"/>
      <c r="M405" s="695"/>
      <c r="N405" s="695"/>
    </row>
    <row r="406" spans="1:14" x14ac:dyDescent="0.25">
      <c r="A406" s="695"/>
      <c r="B406" s="695"/>
      <c r="C406" s="695"/>
      <c r="D406" s="695"/>
      <c r="E406" s="24"/>
      <c r="F406" s="24"/>
      <c r="G406" s="24"/>
      <c r="H406" s="695"/>
      <c r="I406" s="695"/>
      <c r="J406" s="695"/>
      <c r="K406" s="695"/>
      <c r="L406" s="695"/>
      <c r="M406" s="695"/>
      <c r="N406" s="695"/>
    </row>
    <row r="407" spans="1:14" x14ac:dyDescent="0.25">
      <c r="A407" s="695"/>
      <c r="B407" s="695"/>
      <c r="C407" s="695"/>
      <c r="D407" s="695"/>
      <c r="E407" s="24"/>
      <c r="F407" s="24"/>
      <c r="G407" s="24"/>
      <c r="H407" s="695"/>
      <c r="I407" s="695"/>
      <c r="J407" s="695"/>
      <c r="K407" s="695"/>
      <c r="L407" s="695"/>
      <c r="M407" s="695"/>
      <c r="N407" s="695"/>
    </row>
    <row r="408" spans="1:14" x14ac:dyDescent="0.25">
      <c r="A408" s="695"/>
      <c r="B408" s="695"/>
      <c r="C408" s="695"/>
      <c r="D408" s="695"/>
      <c r="E408" s="24"/>
      <c r="F408" s="24"/>
      <c r="G408" s="24"/>
      <c r="H408" s="695"/>
      <c r="I408" s="695"/>
      <c r="J408" s="695"/>
      <c r="K408" s="695"/>
      <c r="L408" s="695"/>
      <c r="M408" s="695"/>
      <c r="N408" s="695"/>
    </row>
    <row r="409" spans="1:14" x14ac:dyDescent="0.25">
      <c r="A409" s="695"/>
      <c r="B409" s="695"/>
      <c r="C409" s="695"/>
      <c r="D409" s="695"/>
      <c r="E409" s="24"/>
      <c r="F409" s="24"/>
      <c r="G409" s="24"/>
      <c r="H409" s="695"/>
      <c r="I409" s="695"/>
      <c r="J409" s="695"/>
      <c r="K409" s="695"/>
      <c r="L409" s="695"/>
      <c r="M409" s="695"/>
      <c r="N409" s="695"/>
    </row>
    <row r="410" spans="1:14" x14ac:dyDescent="0.25">
      <c r="A410" s="695"/>
      <c r="B410" s="695"/>
      <c r="C410" s="695"/>
      <c r="D410" s="695"/>
      <c r="E410" s="24"/>
      <c r="F410" s="24"/>
      <c r="G410" s="24"/>
      <c r="H410" s="695"/>
      <c r="I410" s="695"/>
      <c r="J410" s="695"/>
      <c r="K410" s="695"/>
      <c r="L410" s="695"/>
      <c r="M410" s="695"/>
      <c r="N410" s="695"/>
    </row>
    <row r="411" spans="1:14" x14ac:dyDescent="0.25">
      <c r="A411" s="695"/>
      <c r="B411" s="695"/>
      <c r="C411" s="695"/>
      <c r="D411" s="695"/>
      <c r="E411" s="24"/>
      <c r="F411" s="24"/>
      <c r="G411" s="24"/>
      <c r="H411" s="695"/>
      <c r="I411" s="695"/>
      <c r="J411" s="695"/>
      <c r="K411" s="695"/>
      <c r="L411" s="695"/>
      <c r="M411" s="695"/>
      <c r="N411" s="695"/>
    </row>
    <row r="412" spans="1:14" x14ac:dyDescent="0.25">
      <c r="A412" s="695"/>
      <c r="B412" s="695"/>
      <c r="C412" s="695"/>
      <c r="D412" s="695"/>
      <c r="E412" s="24"/>
      <c r="F412" s="24"/>
      <c r="G412" s="24"/>
      <c r="H412" s="695"/>
      <c r="I412" s="695"/>
      <c r="J412" s="695"/>
      <c r="K412" s="695"/>
      <c r="L412" s="695"/>
      <c r="M412" s="695"/>
      <c r="N412" s="695"/>
    </row>
    <row r="413" spans="1:14" x14ac:dyDescent="0.25">
      <c r="A413" s="695"/>
      <c r="B413" s="695"/>
      <c r="C413" s="695"/>
      <c r="D413" s="695"/>
      <c r="E413" s="24"/>
      <c r="F413" s="24"/>
      <c r="G413" s="24"/>
      <c r="H413" s="695"/>
      <c r="I413" s="695"/>
      <c r="J413" s="695"/>
      <c r="K413" s="695"/>
      <c r="L413" s="695"/>
      <c r="M413" s="695"/>
      <c r="N413" s="695"/>
    </row>
    <row r="414" spans="1:14" x14ac:dyDescent="0.25">
      <c r="A414" s="695"/>
      <c r="B414" s="695"/>
      <c r="C414" s="695"/>
      <c r="D414" s="695"/>
      <c r="E414" s="24"/>
      <c r="F414" s="24"/>
      <c r="G414" s="24"/>
      <c r="H414" s="695"/>
      <c r="I414" s="695"/>
      <c r="J414" s="695"/>
      <c r="K414" s="695"/>
      <c r="L414" s="695"/>
      <c r="M414" s="695"/>
      <c r="N414" s="695"/>
    </row>
    <row r="415" spans="1:14" x14ac:dyDescent="0.25">
      <c r="A415" s="695"/>
      <c r="B415" s="695"/>
      <c r="C415" s="695"/>
      <c r="D415" s="695"/>
      <c r="E415" s="24"/>
      <c r="F415" s="24"/>
      <c r="G415" s="24"/>
      <c r="H415" s="695"/>
      <c r="I415" s="695"/>
      <c r="J415" s="695"/>
      <c r="K415" s="695"/>
      <c r="L415" s="695"/>
      <c r="M415" s="695"/>
      <c r="N415" s="695"/>
    </row>
    <row r="416" spans="1:14" x14ac:dyDescent="0.25">
      <c r="A416" s="695"/>
      <c r="B416" s="695"/>
      <c r="C416" s="695"/>
      <c r="D416" s="695"/>
      <c r="E416" s="24"/>
      <c r="F416" s="24"/>
      <c r="G416" s="24"/>
      <c r="H416" s="695"/>
      <c r="I416" s="695"/>
      <c r="J416" s="695"/>
      <c r="K416" s="695"/>
      <c r="L416" s="695"/>
      <c r="M416" s="695"/>
      <c r="N416" s="695"/>
    </row>
    <row r="417" spans="1:14" x14ac:dyDescent="0.25">
      <c r="A417" s="695"/>
      <c r="B417" s="695"/>
      <c r="C417" s="695"/>
      <c r="D417" s="695"/>
      <c r="E417" s="24"/>
      <c r="F417" s="24"/>
      <c r="G417" s="24"/>
      <c r="H417" s="695"/>
      <c r="I417" s="695"/>
      <c r="J417" s="695"/>
      <c r="K417" s="695"/>
      <c r="L417" s="695"/>
      <c r="M417" s="695"/>
      <c r="N417" s="695"/>
    </row>
    <row r="418" spans="1:14" x14ac:dyDescent="0.25">
      <c r="A418" s="695"/>
      <c r="B418" s="695"/>
      <c r="C418" s="695"/>
      <c r="D418" s="695"/>
      <c r="E418" s="24"/>
      <c r="F418" s="24"/>
      <c r="G418" s="24"/>
      <c r="H418" s="695"/>
      <c r="I418" s="695"/>
      <c r="J418" s="695"/>
      <c r="K418" s="695"/>
      <c r="L418" s="695"/>
      <c r="M418" s="695"/>
      <c r="N418" s="695"/>
    </row>
    <row r="419" spans="1:14" x14ac:dyDescent="0.25">
      <c r="A419" s="695"/>
      <c r="B419" s="695"/>
      <c r="C419" s="695"/>
      <c r="D419" s="695"/>
      <c r="E419" s="24"/>
      <c r="F419" s="24"/>
      <c r="G419" s="24"/>
      <c r="H419" s="695"/>
      <c r="I419" s="695"/>
      <c r="J419" s="695"/>
      <c r="K419" s="695"/>
      <c r="L419" s="695"/>
      <c r="M419" s="695"/>
      <c r="N419" s="695"/>
    </row>
    <row r="420" spans="1:14" x14ac:dyDescent="0.25">
      <c r="A420" s="695"/>
      <c r="B420" s="695"/>
      <c r="C420" s="695"/>
      <c r="D420" s="695"/>
      <c r="E420" s="24"/>
      <c r="F420" s="24"/>
      <c r="G420" s="24"/>
      <c r="H420" s="695"/>
      <c r="I420" s="695"/>
      <c r="J420" s="695"/>
      <c r="K420" s="695"/>
      <c r="L420" s="695"/>
      <c r="M420" s="695"/>
      <c r="N420" s="695"/>
    </row>
    <row r="421" spans="1:14" x14ac:dyDescent="0.25">
      <c r="A421" s="695"/>
      <c r="B421" s="695"/>
      <c r="C421" s="695"/>
      <c r="D421" s="695"/>
      <c r="E421" s="24"/>
      <c r="F421" s="24"/>
      <c r="G421" s="24"/>
      <c r="H421" s="695"/>
      <c r="I421" s="695"/>
      <c r="J421" s="695"/>
      <c r="K421" s="695"/>
      <c r="L421" s="695"/>
      <c r="M421" s="695"/>
      <c r="N421" s="695"/>
    </row>
    <row r="422" spans="1:14" x14ac:dyDescent="0.25">
      <c r="A422" s="695"/>
      <c r="B422" s="695"/>
      <c r="C422" s="695"/>
      <c r="D422" s="695"/>
      <c r="E422" s="24"/>
      <c r="F422" s="24"/>
      <c r="G422" s="24"/>
      <c r="H422" s="695"/>
      <c r="I422" s="695"/>
      <c r="J422" s="695"/>
      <c r="K422" s="695"/>
      <c r="L422" s="695"/>
      <c r="M422" s="695"/>
      <c r="N422" s="695"/>
    </row>
    <row r="423" spans="1:14" x14ac:dyDescent="0.25">
      <c r="A423" s="695"/>
      <c r="B423" s="695"/>
      <c r="C423" s="695"/>
      <c r="D423" s="695"/>
      <c r="E423" s="24"/>
      <c r="F423" s="24"/>
      <c r="G423" s="24"/>
      <c r="H423" s="695"/>
      <c r="I423" s="695"/>
      <c r="J423" s="695"/>
      <c r="K423" s="695"/>
      <c r="L423" s="695"/>
      <c r="M423" s="695"/>
      <c r="N423" s="695"/>
    </row>
    <row r="424" spans="1:14" x14ac:dyDescent="0.25">
      <c r="A424" s="695"/>
      <c r="B424" s="695"/>
      <c r="C424" s="695"/>
      <c r="D424" s="695"/>
      <c r="E424" s="24"/>
      <c r="F424" s="24"/>
      <c r="G424" s="24"/>
      <c r="H424" s="695"/>
      <c r="I424" s="695"/>
      <c r="J424" s="695"/>
      <c r="K424" s="695"/>
      <c r="L424" s="695"/>
      <c r="M424" s="695"/>
      <c r="N424" s="695"/>
    </row>
    <row r="425" spans="1:14" x14ac:dyDescent="0.25">
      <c r="A425" s="695"/>
      <c r="B425" s="695"/>
      <c r="C425" s="695"/>
      <c r="D425" s="695"/>
      <c r="E425" s="24"/>
      <c r="F425" s="24"/>
      <c r="G425" s="24"/>
      <c r="H425" s="695"/>
      <c r="I425" s="695"/>
      <c r="J425" s="695"/>
      <c r="K425" s="695"/>
      <c r="L425" s="695"/>
      <c r="M425" s="695"/>
      <c r="N425" s="695"/>
    </row>
    <row r="426" spans="1:14" x14ac:dyDescent="0.25">
      <c r="A426" s="695"/>
      <c r="B426" s="695"/>
      <c r="C426" s="695"/>
      <c r="D426" s="695"/>
      <c r="E426" s="24"/>
      <c r="F426" s="24"/>
      <c r="G426" s="24"/>
      <c r="H426" s="695"/>
      <c r="I426" s="695"/>
      <c r="J426" s="695"/>
      <c r="K426" s="695"/>
      <c r="L426" s="695"/>
      <c r="M426" s="695"/>
      <c r="N426" s="695"/>
    </row>
    <row r="427" spans="1:14" x14ac:dyDescent="0.25">
      <c r="A427" s="695"/>
      <c r="B427" s="695"/>
      <c r="C427" s="695"/>
      <c r="D427" s="695"/>
      <c r="E427" s="24"/>
      <c r="F427" s="24"/>
      <c r="G427" s="24"/>
      <c r="H427" s="695"/>
      <c r="I427" s="695"/>
      <c r="J427" s="695"/>
      <c r="K427" s="695"/>
      <c r="L427" s="695"/>
      <c r="M427" s="695"/>
      <c r="N427" s="695"/>
    </row>
    <row r="428" spans="1:14" x14ac:dyDescent="0.25">
      <c r="A428" s="695"/>
      <c r="B428" s="695"/>
      <c r="C428" s="695"/>
      <c r="D428" s="695"/>
      <c r="E428" s="24"/>
      <c r="F428" s="24"/>
      <c r="G428" s="24"/>
      <c r="H428" s="695"/>
      <c r="I428" s="695"/>
      <c r="J428" s="695"/>
      <c r="K428" s="695"/>
      <c r="L428" s="695"/>
      <c r="M428" s="695"/>
      <c r="N428" s="695"/>
    </row>
    <row r="429" spans="1:14" x14ac:dyDescent="0.25">
      <c r="A429" s="695"/>
      <c r="B429" s="695"/>
      <c r="C429" s="695"/>
      <c r="D429" s="695"/>
      <c r="E429" s="24"/>
      <c r="F429" s="24"/>
      <c r="G429" s="24"/>
      <c r="H429" s="695"/>
      <c r="I429" s="695"/>
      <c r="J429" s="695"/>
      <c r="K429" s="695"/>
      <c r="L429" s="695"/>
      <c r="M429" s="695"/>
      <c r="N429" s="695"/>
    </row>
    <row r="430" spans="1:14" x14ac:dyDescent="0.25">
      <c r="A430" s="695"/>
      <c r="B430" s="695"/>
      <c r="C430" s="695"/>
      <c r="D430" s="695"/>
      <c r="E430" s="24"/>
      <c r="F430" s="24"/>
      <c r="G430" s="24"/>
      <c r="H430" s="695"/>
      <c r="I430" s="695"/>
      <c r="J430" s="695"/>
      <c r="K430" s="695"/>
      <c r="L430" s="695"/>
      <c r="M430" s="695"/>
      <c r="N430" s="695"/>
    </row>
    <row r="431" spans="1:14" x14ac:dyDescent="0.25">
      <c r="A431" s="695"/>
      <c r="B431" s="695"/>
      <c r="C431" s="695"/>
      <c r="D431" s="695"/>
      <c r="E431" s="24"/>
      <c r="F431" s="24"/>
      <c r="G431" s="24"/>
      <c r="H431" s="695"/>
      <c r="I431" s="695"/>
      <c r="J431" s="695"/>
      <c r="K431" s="695"/>
      <c r="L431" s="695"/>
      <c r="M431" s="695"/>
      <c r="N431" s="695"/>
    </row>
    <row r="432" spans="1:14" x14ac:dyDescent="0.25">
      <c r="A432" s="695"/>
      <c r="B432" s="695"/>
      <c r="C432" s="695"/>
      <c r="D432" s="695"/>
      <c r="E432" s="24"/>
      <c r="F432" s="24"/>
      <c r="G432" s="24"/>
      <c r="H432" s="695"/>
      <c r="I432" s="695"/>
      <c r="J432" s="695"/>
      <c r="K432" s="695"/>
      <c r="L432" s="695"/>
      <c r="M432" s="695"/>
      <c r="N432" s="695"/>
    </row>
    <row r="433" spans="1:14" x14ac:dyDescent="0.25">
      <c r="A433" s="695"/>
      <c r="B433" s="695"/>
      <c r="C433" s="695"/>
      <c r="D433" s="695"/>
      <c r="E433" s="24"/>
      <c r="F433" s="24"/>
      <c r="G433" s="24"/>
      <c r="H433" s="695"/>
      <c r="I433" s="695"/>
      <c r="J433" s="695"/>
      <c r="K433" s="695"/>
      <c r="L433" s="695"/>
      <c r="M433" s="695"/>
      <c r="N433" s="695"/>
    </row>
    <row r="434" spans="1:14" x14ac:dyDescent="0.25">
      <c r="A434" s="695"/>
      <c r="B434" s="695"/>
      <c r="C434" s="695"/>
      <c r="D434" s="695"/>
      <c r="E434" s="24"/>
      <c r="F434" s="24"/>
      <c r="G434" s="24"/>
      <c r="H434" s="695"/>
      <c r="I434" s="695"/>
      <c r="J434" s="695"/>
      <c r="K434" s="695"/>
      <c r="L434" s="695"/>
      <c r="M434" s="695"/>
      <c r="N434" s="695"/>
    </row>
    <row r="435" spans="1:14" x14ac:dyDescent="0.25">
      <c r="A435" s="695"/>
      <c r="B435" s="695"/>
      <c r="C435" s="695"/>
      <c r="D435" s="695"/>
      <c r="E435" s="24"/>
      <c r="F435" s="24"/>
      <c r="G435" s="24"/>
      <c r="H435" s="695"/>
      <c r="I435" s="695"/>
      <c r="J435" s="695"/>
      <c r="K435" s="695"/>
      <c r="L435" s="695"/>
      <c r="M435" s="695"/>
      <c r="N435" s="695"/>
    </row>
    <row r="436" spans="1:14" x14ac:dyDescent="0.25">
      <c r="A436" s="695"/>
      <c r="B436" s="695"/>
      <c r="C436" s="695"/>
      <c r="D436" s="695"/>
      <c r="E436" s="24"/>
      <c r="F436" s="24"/>
      <c r="G436" s="24"/>
      <c r="H436" s="695"/>
      <c r="I436" s="695"/>
      <c r="J436" s="695"/>
      <c r="K436" s="695"/>
      <c r="L436" s="695"/>
      <c r="M436" s="695"/>
      <c r="N436" s="695"/>
    </row>
    <row r="437" spans="1:14" x14ac:dyDescent="0.25">
      <c r="A437" s="695"/>
      <c r="B437" s="695"/>
      <c r="C437" s="695"/>
      <c r="D437" s="695"/>
      <c r="E437" s="24"/>
      <c r="F437" s="24"/>
      <c r="G437" s="24"/>
      <c r="H437" s="695"/>
      <c r="I437" s="695"/>
      <c r="J437" s="695"/>
      <c r="K437" s="695"/>
      <c r="L437" s="695"/>
      <c r="M437" s="695"/>
      <c r="N437" s="695"/>
    </row>
    <row r="438" spans="1:14" x14ac:dyDescent="0.25">
      <c r="A438" s="695"/>
      <c r="B438" s="695"/>
      <c r="C438" s="695"/>
      <c r="D438" s="695"/>
      <c r="E438" s="24"/>
      <c r="F438" s="24"/>
      <c r="G438" s="24"/>
      <c r="H438" s="695"/>
      <c r="I438" s="695"/>
      <c r="J438" s="695"/>
      <c r="K438" s="695"/>
      <c r="L438" s="695"/>
      <c r="M438" s="695"/>
      <c r="N438" s="695"/>
    </row>
    <row r="439" spans="1:14" x14ac:dyDescent="0.25">
      <c r="A439" s="695"/>
      <c r="B439" s="695"/>
      <c r="C439" s="695"/>
      <c r="D439" s="695"/>
      <c r="E439" s="24"/>
      <c r="F439" s="24"/>
      <c r="G439" s="24"/>
      <c r="H439" s="695"/>
      <c r="I439" s="695"/>
      <c r="J439" s="695"/>
      <c r="K439" s="695"/>
      <c r="L439" s="695"/>
      <c r="M439" s="695"/>
      <c r="N439" s="695"/>
    </row>
    <row r="440" spans="1:14" x14ac:dyDescent="0.25">
      <c r="A440" s="695"/>
      <c r="B440" s="695"/>
      <c r="C440" s="695"/>
      <c r="D440" s="695"/>
      <c r="E440" s="24"/>
      <c r="F440" s="24"/>
      <c r="G440" s="24"/>
      <c r="H440" s="695"/>
      <c r="I440" s="695"/>
      <c r="J440" s="695"/>
      <c r="K440" s="695"/>
      <c r="L440" s="695"/>
      <c r="M440" s="695"/>
      <c r="N440" s="695"/>
    </row>
    <row r="441" spans="1:14" x14ac:dyDescent="0.25">
      <c r="A441" s="695"/>
      <c r="B441" s="695"/>
      <c r="C441" s="695"/>
      <c r="D441" s="695"/>
      <c r="E441" s="24"/>
      <c r="F441" s="24"/>
      <c r="G441" s="24"/>
      <c r="H441" s="695"/>
      <c r="I441" s="695"/>
      <c r="J441" s="695"/>
      <c r="K441" s="695"/>
      <c r="L441" s="695"/>
      <c r="M441" s="695"/>
      <c r="N441" s="695"/>
    </row>
    <row r="442" spans="1:14" x14ac:dyDescent="0.25">
      <c r="A442" s="695"/>
      <c r="B442" s="695"/>
      <c r="C442" s="695"/>
      <c r="D442" s="695"/>
      <c r="E442" s="24"/>
      <c r="F442" s="24"/>
      <c r="G442" s="24"/>
      <c r="H442" s="695"/>
      <c r="I442" s="695"/>
      <c r="J442" s="695"/>
      <c r="K442" s="695"/>
      <c r="L442" s="695"/>
      <c r="M442" s="695"/>
      <c r="N442" s="695"/>
    </row>
    <row r="443" spans="1:14" x14ac:dyDescent="0.25">
      <c r="A443" s="695"/>
      <c r="B443" s="695"/>
      <c r="C443" s="695"/>
      <c r="D443" s="695"/>
      <c r="E443" s="24"/>
      <c r="F443" s="24"/>
      <c r="G443" s="24"/>
      <c r="H443" s="695"/>
      <c r="I443" s="695"/>
      <c r="J443" s="695"/>
      <c r="K443" s="695"/>
      <c r="L443" s="695"/>
      <c r="M443" s="695"/>
      <c r="N443" s="695"/>
    </row>
    <row r="444" spans="1:14" x14ac:dyDescent="0.25">
      <c r="A444" s="695"/>
      <c r="B444" s="695"/>
      <c r="C444" s="695"/>
      <c r="D444" s="695"/>
      <c r="E444" s="24"/>
      <c r="F444" s="24"/>
      <c r="G444" s="24"/>
      <c r="H444" s="695"/>
      <c r="I444" s="695"/>
      <c r="J444" s="695"/>
      <c r="K444" s="695"/>
      <c r="L444" s="695"/>
      <c r="M444" s="695"/>
      <c r="N444" s="695"/>
    </row>
    <row r="445" spans="1:14" x14ac:dyDescent="0.25">
      <c r="A445" s="695"/>
      <c r="B445" s="695"/>
      <c r="C445" s="695"/>
      <c r="D445" s="695"/>
      <c r="E445" s="24"/>
      <c r="F445" s="24"/>
      <c r="G445" s="24"/>
      <c r="H445" s="695"/>
      <c r="I445" s="695"/>
      <c r="J445" s="695"/>
      <c r="K445" s="695"/>
      <c r="L445" s="695"/>
      <c r="M445" s="695"/>
      <c r="N445" s="695"/>
    </row>
    <row r="446" spans="1:14" x14ac:dyDescent="0.25">
      <c r="A446" s="695"/>
      <c r="B446" s="695"/>
      <c r="C446" s="695"/>
      <c r="D446" s="695"/>
      <c r="E446" s="24"/>
      <c r="F446" s="24"/>
      <c r="G446" s="24"/>
      <c r="H446" s="695"/>
      <c r="I446" s="695"/>
      <c r="J446" s="695"/>
      <c r="K446" s="695"/>
      <c r="L446" s="695"/>
      <c r="M446" s="695"/>
      <c r="N446" s="695"/>
    </row>
    <row r="447" spans="1:14" x14ac:dyDescent="0.25">
      <c r="A447" s="695"/>
      <c r="B447" s="695"/>
      <c r="C447" s="695"/>
      <c r="D447" s="695"/>
      <c r="E447" s="24"/>
      <c r="F447" s="24"/>
      <c r="G447" s="24"/>
      <c r="H447" s="695"/>
      <c r="I447" s="695"/>
      <c r="J447" s="695"/>
      <c r="K447" s="695"/>
      <c r="L447" s="695"/>
      <c r="M447" s="695"/>
      <c r="N447" s="695"/>
    </row>
    <row r="448" spans="1:14" x14ac:dyDescent="0.25">
      <c r="A448" s="695"/>
      <c r="B448" s="695"/>
      <c r="C448" s="695"/>
      <c r="D448" s="695"/>
      <c r="E448" s="24"/>
      <c r="F448" s="24"/>
      <c r="G448" s="24"/>
      <c r="H448" s="695"/>
      <c r="I448" s="695"/>
      <c r="J448" s="695"/>
      <c r="K448" s="695"/>
      <c r="L448" s="695"/>
      <c r="M448" s="695"/>
      <c r="N448" s="695"/>
    </row>
    <row r="449" spans="1:14" x14ac:dyDescent="0.25">
      <c r="A449" s="695"/>
      <c r="B449" s="695"/>
      <c r="C449" s="695"/>
      <c r="D449" s="695"/>
      <c r="E449" s="24"/>
      <c r="F449" s="24"/>
      <c r="G449" s="24"/>
      <c r="H449" s="695"/>
      <c r="I449" s="695"/>
      <c r="J449" s="695"/>
      <c r="K449" s="695"/>
      <c r="L449" s="695"/>
      <c r="M449" s="695"/>
      <c r="N449" s="695"/>
    </row>
    <row r="450" spans="1:14" x14ac:dyDescent="0.25">
      <c r="A450" s="695"/>
      <c r="B450" s="695"/>
      <c r="C450" s="695"/>
      <c r="D450" s="695"/>
      <c r="E450" s="24"/>
      <c r="F450" s="24"/>
      <c r="G450" s="24"/>
      <c r="H450" s="695"/>
      <c r="I450" s="695"/>
      <c r="J450" s="695"/>
      <c r="K450" s="695"/>
      <c r="L450" s="695"/>
      <c r="M450" s="695"/>
      <c r="N450" s="695"/>
    </row>
    <row r="451" spans="1:14" x14ac:dyDescent="0.25">
      <c r="A451" s="695"/>
      <c r="B451" s="695"/>
      <c r="C451" s="695"/>
      <c r="D451" s="695"/>
      <c r="E451" s="24"/>
      <c r="F451" s="24"/>
      <c r="G451" s="24"/>
      <c r="H451" s="695"/>
      <c r="I451" s="695"/>
      <c r="J451" s="695"/>
      <c r="K451" s="695"/>
      <c r="L451" s="695"/>
      <c r="M451" s="695"/>
      <c r="N451" s="695"/>
    </row>
    <row r="452" spans="1:14" x14ac:dyDescent="0.25">
      <c r="A452" s="695"/>
      <c r="B452" s="695"/>
      <c r="C452" s="695"/>
      <c r="D452" s="695"/>
      <c r="E452" s="24"/>
      <c r="F452" s="24"/>
      <c r="G452" s="24"/>
      <c r="H452" s="695"/>
      <c r="I452" s="695"/>
      <c r="J452" s="695"/>
      <c r="K452" s="695"/>
      <c r="L452" s="695"/>
      <c r="M452" s="695"/>
      <c r="N452" s="695"/>
    </row>
    <row r="453" spans="1:14" x14ac:dyDescent="0.25">
      <c r="A453" s="695"/>
      <c r="B453" s="695"/>
      <c r="C453" s="695"/>
      <c r="D453" s="695"/>
      <c r="E453" s="24"/>
      <c r="F453" s="24"/>
      <c r="G453" s="24"/>
      <c r="H453" s="695"/>
      <c r="I453" s="695"/>
      <c r="J453" s="695"/>
      <c r="K453" s="695"/>
      <c r="L453" s="695"/>
      <c r="M453" s="695"/>
      <c r="N453" s="695"/>
    </row>
    <row r="454" spans="1:14" x14ac:dyDescent="0.25">
      <c r="A454" s="695"/>
      <c r="B454" s="695"/>
      <c r="C454" s="695"/>
      <c r="D454" s="695"/>
      <c r="E454" s="24"/>
      <c r="F454" s="24"/>
      <c r="G454" s="24"/>
      <c r="H454" s="695"/>
      <c r="I454" s="695"/>
      <c r="J454" s="695"/>
      <c r="K454" s="695"/>
      <c r="L454" s="695"/>
      <c r="M454" s="695"/>
      <c r="N454" s="695"/>
    </row>
    <row r="455" spans="1:14" x14ac:dyDescent="0.25">
      <c r="A455" s="695"/>
      <c r="B455" s="695"/>
      <c r="C455" s="695"/>
      <c r="D455" s="695"/>
      <c r="E455" s="24"/>
      <c r="F455" s="24"/>
      <c r="G455" s="24"/>
      <c r="H455" s="695"/>
      <c r="I455" s="695"/>
      <c r="J455" s="695"/>
      <c r="K455" s="695"/>
      <c r="L455" s="695"/>
      <c r="M455" s="695"/>
      <c r="N455" s="695"/>
    </row>
    <row r="456" spans="1:14" x14ac:dyDescent="0.25">
      <c r="A456" s="695"/>
      <c r="B456" s="695"/>
      <c r="C456" s="695"/>
      <c r="D456" s="695"/>
      <c r="E456" s="24"/>
      <c r="F456" s="24"/>
      <c r="G456" s="24"/>
      <c r="H456" s="695"/>
      <c r="I456" s="695"/>
      <c r="J456" s="695"/>
      <c r="K456" s="695"/>
      <c r="L456" s="695"/>
      <c r="M456" s="695"/>
      <c r="N456" s="695"/>
    </row>
    <row r="457" spans="1:14" x14ac:dyDescent="0.25">
      <c r="A457" s="695"/>
      <c r="B457" s="695"/>
      <c r="C457" s="695"/>
      <c r="D457" s="695"/>
      <c r="E457" s="24"/>
      <c r="F457" s="24"/>
      <c r="G457" s="24"/>
      <c r="H457" s="695"/>
      <c r="I457" s="695"/>
      <c r="J457" s="695"/>
      <c r="K457" s="695"/>
      <c r="L457" s="695"/>
      <c r="M457" s="695"/>
      <c r="N457" s="695"/>
    </row>
    <row r="458" spans="1:14" x14ac:dyDescent="0.25">
      <c r="A458" s="695"/>
      <c r="B458" s="695"/>
      <c r="C458" s="695"/>
      <c r="D458" s="695"/>
      <c r="E458" s="24"/>
      <c r="F458" s="24"/>
      <c r="G458" s="24"/>
      <c r="H458" s="695"/>
      <c r="I458" s="695"/>
      <c r="J458" s="695"/>
      <c r="K458" s="695"/>
      <c r="L458" s="695"/>
      <c r="M458" s="695"/>
      <c r="N458" s="695"/>
    </row>
    <row r="459" spans="1:14" x14ac:dyDescent="0.25">
      <c r="A459" s="695"/>
      <c r="B459" s="695"/>
      <c r="C459" s="695"/>
      <c r="D459" s="695"/>
      <c r="E459" s="24"/>
      <c r="F459" s="24"/>
      <c r="G459" s="24"/>
      <c r="H459" s="695"/>
      <c r="I459" s="695"/>
      <c r="J459" s="695"/>
      <c r="K459" s="695"/>
      <c r="L459" s="695"/>
      <c r="M459" s="695"/>
      <c r="N459" s="695"/>
    </row>
    <row r="460" spans="1:14" x14ac:dyDescent="0.25">
      <c r="A460" s="695"/>
      <c r="B460" s="695"/>
      <c r="C460" s="695"/>
      <c r="D460" s="695"/>
      <c r="E460" s="24"/>
      <c r="F460" s="24"/>
      <c r="G460" s="24"/>
      <c r="H460" s="695"/>
      <c r="I460" s="695"/>
      <c r="J460" s="695"/>
      <c r="K460" s="695"/>
      <c r="L460" s="695"/>
      <c r="M460" s="695"/>
      <c r="N460" s="695"/>
    </row>
    <row r="461" spans="1:14" x14ac:dyDescent="0.25">
      <c r="A461" s="695"/>
      <c r="B461" s="695"/>
      <c r="C461" s="695"/>
      <c r="D461" s="695"/>
      <c r="E461" s="24"/>
      <c r="F461" s="24"/>
      <c r="G461" s="24"/>
      <c r="H461" s="695"/>
      <c r="I461" s="695"/>
      <c r="J461" s="695"/>
      <c r="K461" s="695"/>
      <c r="L461" s="695"/>
      <c r="M461" s="695"/>
      <c r="N461" s="695"/>
    </row>
    <row r="462" spans="1:14" x14ac:dyDescent="0.25">
      <c r="A462" s="695"/>
      <c r="B462" s="695"/>
      <c r="C462" s="695"/>
      <c r="D462" s="695"/>
      <c r="E462" s="24"/>
      <c r="F462" s="24"/>
      <c r="G462" s="24"/>
      <c r="H462" s="695"/>
      <c r="I462" s="695"/>
      <c r="J462" s="695"/>
      <c r="K462" s="695"/>
      <c r="L462" s="695"/>
      <c r="M462" s="695"/>
      <c r="N462" s="695"/>
    </row>
    <row r="463" spans="1:14" x14ac:dyDescent="0.25">
      <c r="A463" s="695"/>
      <c r="B463" s="695"/>
      <c r="C463" s="695"/>
      <c r="D463" s="695"/>
      <c r="E463" s="24"/>
      <c r="F463" s="24"/>
      <c r="G463" s="24"/>
      <c r="H463" s="695"/>
      <c r="I463" s="695"/>
      <c r="J463" s="695"/>
      <c r="K463" s="695"/>
      <c r="L463" s="695"/>
      <c r="M463" s="695"/>
      <c r="N463" s="695"/>
    </row>
    <row r="464" spans="1:14" x14ac:dyDescent="0.25">
      <c r="A464" s="695"/>
      <c r="B464" s="695"/>
      <c r="C464" s="695"/>
      <c r="D464" s="695"/>
      <c r="E464" s="24"/>
      <c r="F464" s="24"/>
      <c r="G464" s="24"/>
      <c r="H464" s="695"/>
      <c r="I464" s="695"/>
      <c r="J464" s="695"/>
      <c r="K464" s="695"/>
      <c r="L464" s="695"/>
      <c r="M464" s="695"/>
      <c r="N464" s="695"/>
    </row>
    <row r="465" spans="1:14" x14ac:dyDescent="0.25">
      <c r="A465" s="695"/>
      <c r="B465" s="695"/>
      <c r="C465" s="695"/>
      <c r="D465" s="695"/>
      <c r="E465" s="24"/>
      <c r="F465" s="24"/>
      <c r="G465" s="24"/>
      <c r="H465" s="695"/>
      <c r="I465" s="695"/>
      <c r="J465" s="695"/>
      <c r="K465" s="695"/>
      <c r="L465" s="695"/>
      <c r="M465" s="695"/>
      <c r="N465" s="695"/>
    </row>
    <row r="466" spans="1:14" x14ac:dyDescent="0.25">
      <c r="A466" s="695"/>
      <c r="B466" s="695"/>
      <c r="C466" s="695"/>
      <c r="D466" s="695"/>
      <c r="E466" s="24"/>
      <c r="F466" s="24"/>
      <c r="G466" s="24"/>
      <c r="H466" s="695"/>
      <c r="I466" s="695"/>
      <c r="J466" s="695"/>
      <c r="K466" s="695"/>
      <c r="L466" s="695"/>
      <c r="M466" s="695"/>
      <c r="N466" s="695"/>
    </row>
    <row r="467" spans="1:14" x14ac:dyDescent="0.25">
      <c r="A467" s="695"/>
      <c r="B467" s="695"/>
      <c r="C467" s="695"/>
      <c r="D467" s="695"/>
      <c r="E467" s="24"/>
      <c r="F467" s="24"/>
      <c r="G467" s="24"/>
      <c r="H467" s="695"/>
      <c r="I467" s="695"/>
      <c r="J467" s="695"/>
      <c r="K467" s="695"/>
      <c r="L467" s="695"/>
      <c r="M467" s="695"/>
      <c r="N467" s="695"/>
    </row>
    <row r="468" spans="1:14" x14ac:dyDescent="0.25">
      <c r="A468" s="695"/>
      <c r="B468" s="695"/>
      <c r="C468" s="695"/>
      <c r="D468" s="695"/>
      <c r="E468" s="24"/>
      <c r="F468" s="24"/>
      <c r="G468" s="24"/>
      <c r="H468" s="695"/>
      <c r="I468" s="695"/>
      <c r="J468" s="695"/>
      <c r="K468" s="695"/>
      <c r="L468" s="695"/>
      <c r="M468" s="695"/>
      <c r="N468" s="695"/>
    </row>
    <row r="469" spans="1:14" x14ac:dyDescent="0.25">
      <c r="A469" s="695"/>
      <c r="B469" s="695"/>
      <c r="C469" s="695"/>
      <c r="D469" s="695"/>
      <c r="E469" s="24"/>
      <c r="F469" s="24"/>
      <c r="G469" s="24"/>
      <c r="H469" s="695"/>
      <c r="I469" s="695"/>
      <c r="J469" s="695"/>
      <c r="K469" s="695"/>
      <c r="L469" s="695"/>
      <c r="M469" s="695"/>
      <c r="N469" s="695"/>
    </row>
    <row r="470" spans="1:14" x14ac:dyDescent="0.25">
      <c r="A470" s="695"/>
      <c r="B470" s="695"/>
      <c r="C470" s="695"/>
      <c r="D470" s="695"/>
      <c r="E470" s="24"/>
      <c r="F470" s="24"/>
      <c r="G470" s="24"/>
      <c r="H470" s="695"/>
      <c r="I470" s="695"/>
      <c r="J470" s="695"/>
      <c r="K470" s="695"/>
      <c r="L470" s="695"/>
      <c r="M470" s="695"/>
      <c r="N470" s="695"/>
    </row>
    <row r="471" spans="1:14" x14ac:dyDescent="0.25">
      <c r="A471" s="695"/>
      <c r="B471" s="695"/>
      <c r="C471" s="695"/>
      <c r="D471" s="695"/>
      <c r="E471" s="24"/>
      <c r="F471" s="24"/>
      <c r="G471" s="24"/>
      <c r="H471" s="695"/>
      <c r="I471" s="695"/>
      <c r="J471" s="695"/>
      <c r="K471" s="695"/>
      <c r="L471" s="695"/>
      <c r="M471" s="695"/>
      <c r="N471" s="695"/>
    </row>
    <row r="472" spans="1:14" x14ac:dyDescent="0.25">
      <c r="A472" s="695"/>
      <c r="B472" s="695"/>
      <c r="C472" s="695"/>
      <c r="D472" s="695"/>
      <c r="E472" s="24"/>
      <c r="F472" s="24"/>
      <c r="G472" s="24"/>
      <c r="H472" s="695"/>
      <c r="I472" s="695"/>
      <c r="J472" s="695"/>
      <c r="K472" s="695"/>
      <c r="L472" s="695"/>
      <c r="M472" s="695"/>
      <c r="N472" s="695"/>
    </row>
    <row r="473" spans="1:14" x14ac:dyDescent="0.25">
      <c r="A473" s="695"/>
      <c r="B473" s="695"/>
      <c r="C473" s="695"/>
      <c r="D473" s="695"/>
      <c r="E473" s="24"/>
      <c r="F473" s="24"/>
      <c r="G473" s="24"/>
      <c r="H473" s="695"/>
      <c r="I473" s="695"/>
      <c r="J473" s="695"/>
      <c r="K473" s="695"/>
      <c r="L473" s="695"/>
      <c r="M473" s="695"/>
      <c r="N473" s="695"/>
    </row>
    <row r="474" spans="1:14" x14ac:dyDescent="0.25">
      <c r="A474" s="695"/>
      <c r="B474" s="695"/>
      <c r="C474" s="695"/>
      <c r="D474" s="695"/>
      <c r="E474" s="24"/>
      <c r="F474" s="24"/>
      <c r="G474" s="24"/>
      <c r="H474" s="695"/>
      <c r="I474" s="695"/>
      <c r="J474" s="695"/>
      <c r="K474" s="695"/>
      <c r="L474" s="695"/>
      <c r="M474" s="695"/>
      <c r="N474" s="695"/>
    </row>
    <row r="475" spans="1:14" x14ac:dyDescent="0.25">
      <c r="A475" s="695"/>
      <c r="B475" s="695"/>
      <c r="C475" s="695"/>
      <c r="D475" s="695"/>
      <c r="E475" s="24"/>
      <c r="F475" s="24"/>
      <c r="G475" s="24"/>
      <c r="H475" s="695"/>
      <c r="I475" s="695"/>
      <c r="J475" s="695"/>
      <c r="K475" s="695"/>
      <c r="L475" s="695"/>
      <c r="M475" s="695"/>
      <c r="N475" s="695"/>
    </row>
    <row r="476" spans="1:14" x14ac:dyDescent="0.25">
      <c r="A476" s="695"/>
      <c r="B476" s="695"/>
      <c r="C476" s="695"/>
      <c r="D476" s="695"/>
      <c r="E476" s="24"/>
      <c r="F476" s="24"/>
      <c r="G476" s="24"/>
      <c r="H476" s="695"/>
      <c r="I476" s="695"/>
      <c r="J476" s="695"/>
      <c r="K476" s="695"/>
      <c r="L476" s="695"/>
      <c r="M476" s="695"/>
      <c r="N476" s="695"/>
    </row>
    <row r="477" spans="1:14" x14ac:dyDescent="0.25">
      <c r="A477" s="695"/>
      <c r="B477" s="695"/>
      <c r="C477" s="695"/>
      <c r="D477" s="695"/>
      <c r="E477" s="24"/>
      <c r="F477" s="24"/>
      <c r="G477" s="24"/>
      <c r="H477" s="695"/>
      <c r="I477" s="695"/>
      <c r="J477" s="695"/>
      <c r="K477" s="695"/>
      <c r="L477" s="695"/>
      <c r="M477" s="695"/>
      <c r="N477" s="695"/>
    </row>
    <row r="478" spans="1:14" x14ac:dyDescent="0.25">
      <c r="A478" s="695"/>
      <c r="B478" s="695"/>
      <c r="C478" s="695"/>
      <c r="D478" s="695"/>
      <c r="E478" s="24"/>
      <c r="F478" s="24"/>
      <c r="G478" s="24"/>
      <c r="H478" s="695"/>
      <c r="I478" s="695"/>
      <c r="J478" s="695"/>
      <c r="K478" s="695"/>
      <c r="L478" s="695"/>
      <c r="M478" s="695"/>
      <c r="N478" s="695"/>
    </row>
    <row r="479" spans="1:14" x14ac:dyDescent="0.25">
      <c r="A479" s="695"/>
      <c r="B479" s="695"/>
      <c r="C479" s="695"/>
      <c r="D479" s="695"/>
      <c r="E479" s="24"/>
      <c r="F479" s="24"/>
      <c r="G479" s="24"/>
      <c r="H479" s="695"/>
      <c r="I479" s="695"/>
      <c r="J479" s="695"/>
      <c r="K479" s="695"/>
      <c r="L479" s="695"/>
      <c r="M479" s="695"/>
      <c r="N479" s="695"/>
    </row>
    <row r="480" spans="1:14" x14ac:dyDescent="0.25">
      <c r="A480" s="695"/>
      <c r="B480" s="695"/>
      <c r="C480" s="695"/>
      <c r="D480" s="695"/>
      <c r="E480" s="24"/>
      <c r="F480" s="24"/>
      <c r="G480" s="24"/>
      <c r="H480" s="695"/>
      <c r="I480" s="695"/>
      <c r="J480" s="695"/>
      <c r="K480" s="695"/>
      <c r="L480" s="695"/>
      <c r="M480" s="695"/>
      <c r="N480" s="695"/>
    </row>
    <row r="481" spans="1:14" x14ac:dyDescent="0.25">
      <c r="A481" s="695"/>
      <c r="B481" s="695"/>
      <c r="C481" s="695"/>
      <c r="D481" s="695"/>
      <c r="E481" s="24"/>
      <c r="F481" s="24"/>
      <c r="G481" s="24"/>
      <c r="H481" s="695"/>
      <c r="I481" s="695"/>
      <c r="J481" s="695"/>
      <c r="K481" s="695"/>
      <c r="L481" s="695"/>
      <c r="M481" s="695"/>
      <c r="N481" s="695"/>
    </row>
    <row r="482" spans="1:14" x14ac:dyDescent="0.25">
      <c r="A482" s="695"/>
      <c r="B482" s="695"/>
      <c r="C482" s="695"/>
      <c r="D482" s="695"/>
      <c r="E482" s="24"/>
      <c r="F482" s="24"/>
      <c r="G482" s="24"/>
      <c r="H482" s="695"/>
      <c r="I482" s="695"/>
      <c r="J482" s="695"/>
      <c r="K482" s="695"/>
      <c r="L482" s="695"/>
      <c r="M482" s="695"/>
      <c r="N482" s="695"/>
    </row>
    <row r="483" spans="1:14" x14ac:dyDescent="0.25">
      <c r="A483" s="695"/>
      <c r="B483" s="695"/>
      <c r="C483" s="695"/>
      <c r="D483" s="695"/>
      <c r="E483" s="24"/>
      <c r="F483" s="24"/>
      <c r="G483" s="24"/>
      <c r="H483" s="695"/>
      <c r="I483" s="695"/>
      <c r="J483" s="695"/>
      <c r="K483" s="695"/>
      <c r="L483" s="695"/>
      <c r="M483" s="695"/>
      <c r="N483" s="695"/>
    </row>
    <row r="484" spans="1:14" x14ac:dyDescent="0.25">
      <c r="A484" s="695"/>
      <c r="B484" s="695"/>
      <c r="C484" s="695"/>
      <c r="D484" s="695"/>
      <c r="E484" s="24"/>
      <c r="F484" s="24"/>
      <c r="G484" s="24"/>
      <c r="H484" s="695"/>
      <c r="I484" s="695"/>
      <c r="J484" s="695"/>
      <c r="K484" s="695"/>
      <c r="L484" s="695"/>
      <c r="M484" s="695"/>
      <c r="N484" s="695"/>
    </row>
    <row r="485" spans="1:14" x14ac:dyDescent="0.25">
      <c r="A485" s="695"/>
      <c r="B485" s="695"/>
      <c r="C485" s="695"/>
      <c r="D485" s="695"/>
      <c r="E485" s="24"/>
      <c r="F485" s="24"/>
      <c r="G485" s="24"/>
      <c r="H485" s="695"/>
      <c r="I485" s="695"/>
      <c r="J485" s="695"/>
      <c r="K485" s="695"/>
      <c r="L485" s="695"/>
      <c r="M485" s="695"/>
      <c r="N485" s="695"/>
    </row>
    <row r="486" spans="1:14" x14ac:dyDescent="0.25">
      <c r="A486" s="695"/>
      <c r="B486" s="695"/>
      <c r="C486" s="695"/>
      <c r="D486" s="695"/>
      <c r="E486" s="24"/>
      <c r="F486" s="24"/>
      <c r="G486" s="24"/>
      <c r="H486" s="695"/>
      <c r="I486" s="695"/>
      <c r="J486" s="695"/>
      <c r="K486" s="695"/>
      <c r="L486" s="695"/>
      <c r="M486" s="695"/>
      <c r="N486" s="695"/>
    </row>
    <row r="487" spans="1:14" x14ac:dyDescent="0.25">
      <c r="A487" s="695"/>
      <c r="B487" s="695"/>
      <c r="C487" s="695"/>
      <c r="D487" s="695"/>
      <c r="E487" s="24"/>
      <c r="F487" s="24"/>
      <c r="G487" s="24"/>
      <c r="H487" s="695"/>
      <c r="I487" s="695"/>
      <c r="J487" s="695"/>
      <c r="K487" s="695"/>
      <c r="L487" s="695"/>
      <c r="M487" s="695"/>
      <c r="N487" s="695"/>
    </row>
    <row r="488" spans="1:14" x14ac:dyDescent="0.25">
      <c r="A488" s="695"/>
      <c r="B488" s="695"/>
      <c r="C488" s="695"/>
      <c r="D488" s="695"/>
      <c r="E488" s="24"/>
      <c r="F488" s="24"/>
      <c r="G488" s="24"/>
      <c r="H488" s="695"/>
      <c r="I488" s="695"/>
      <c r="J488" s="695"/>
      <c r="K488" s="695"/>
      <c r="L488" s="695"/>
      <c r="M488" s="695"/>
      <c r="N488" s="695"/>
    </row>
    <row r="489" spans="1:14" x14ac:dyDescent="0.25">
      <c r="A489" s="695"/>
      <c r="B489" s="695"/>
      <c r="C489" s="695"/>
      <c r="D489" s="695"/>
      <c r="E489" s="24"/>
      <c r="F489" s="24"/>
      <c r="G489" s="24"/>
      <c r="H489" s="695"/>
      <c r="I489" s="695"/>
      <c r="J489" s="695"/>
      <c r="K489" s="695"/>
      <c r="L489" s="695"/>
      <c r="M489" s="695"/>
      <c r="N489" s="695"/>
    </row>
    <row r="490" spans="1:14" x14ac:dyDescent="0.25">
      <c r="A490" s="695"/>
      <c r="B490" s="695"/>
      <c r="C490" s="695"/>
      <c r="D490" s="695"/>
      <c r="E490" s="24"/>
      <c r="F490" s="24"/>
      <c r="G490" s="24"/>
      <c r="H490" s="695"/>
      <c r="I490" s="695"/>
      <c r="J490" s="695"/>
      <c r="K490" s="695"/>
      <c r="L490" s="695"/>
      <c r="M490" s="695"/>
      <c r="N490" s="695"/>
    </row>
    <row r="491" spans="1:14" x14ac:dyDescent="0.25">
      <c r="A491" s="695"/>
      <c r="B491" s="695"/>
      <c r="C491" s="695"/>
      <c r="D491" s="695"/>
      <c r="E491" s="24"/>
      <c r="F491" s="24"/>
      <c r="G491" s="24"/>
      <c r="H491" s="695"/>
      <c r="I491" s="695"/>
      <c r="J491" s="695"/>
      <c r="K491" s="695"/>
      <c r="L491" s="695"/>
      <c r="M491" s="695"/>
      <c r="N491" s="695"/>
    </row>
    <row r="492" spans="1:14" x14ac:dyDescent="0.25">
      <c r="A492" s="695"/>
      <c r="B492" s="695"/>
      <c r="C492" s="695"/>
      <c r="D492" s="695"/>
      <c r="E492" s="24"/>
      <c r="F492" s="24"/>
      <c r="G492" s="24"/>
      <c r="H492" s="695"/>
      <c r="I492" s="695"/>
      <c r="J492" s="695"/>
      <c r="K492" s="695"/>
      <c r="L492" s="695"/>
      <c r="M492" s="695"/>
      <c r="N492" s="695"/>
    </row>
    <row r="493" spans="1:14" x14ac:dyDescent="0.25">
      <c r="A493" s="695"/>
      <c r="B493" s="695"/>
      <c r="C493" s="695"/>
      <c r="D493" s="695"/>
      <c r="E493" s="24"/>
      <c r="F493" s="24"/>
      <c r="G493" s="24"/>
      <c r="H493" s="695"/>
      <c r="I493" s="695"/>
      <c r="J493" s="695"/>
      <c r="K493" s="695"/>
      <c r="L493" s="695"/>
      <c r="M493" s="695"/>
      <c r="N493" s="695"/>
    </row>
    <row r="494" spans="1:14" x14ac:dyDescent="0.25">
      <c r="A494" s="695"/>
      <c r="B494" s="695"/>
      <c r="C494" s="695"/>
      <c r="D494" s="695"/>
      <c r="E494" s="24"/>
      <c r="F494" s="24"/>
      <c r="G494" s="24"/>
      <c r="H494" s="695"/>
      <c r="I494" s="695"/>
      <c r="J494" s="695"/>
      <c r="K494" s="695"/>
      <c r="L494" s="695"/>
      <c r="M494" s="695"/>
      <c r="N494" s="695"/>
    </row>
    <row r="495" spans="1:14" x14ac:dyDescent="0.25">
      <c r="A495" s="695"/>
      <c r="B495" s="695"/>
      <c r="C495" s="695"/>
      <c r="D495" s="695"/>
      <c r="E495" s="24"/>
      <c r="F495" s="24"/>
      <c r="G495" s="24"/>
      <c r="H495" s="695"/>
      <c r="I495" s="695"/>
      <c r="J495" s="695"/>
      <c r="K495" s="695"/>
      <c r="L495" s="695"/>
      <c r="M495" s="695"/>
      <c r="N495" s="695"/>
    </row>
    <row r="496" spans="1:14" x14ac:dyDescent="0.25">
      <c r="A496" s="695"/>
      <c r="B496" s="695"/>
      <c r="C496" s="695"/>
      <c r="D496" s="695"/>
      <c r="E496" s="24"/>
      <c r="F496" s="24"/>
      <c r="G496" s="24"/>
      <c r="H496" s="695"/>
      <c r="I496" s="695"/>
      <c r="J496" s="695"/>
      <c r="K496" s="695"/>
      <c r="L496" s="695"/>
      <c r="M496" s="695"/>
      <c r="N496" s="695"/>
    </row>
    <row r="497" spans="1:14" x14ac:dyDescent="0.25">
      <c r="A497" s="695"/>
      <c r="B497" s="695"/>
      <c r="C497" s="695"/>
      <c r="D497" s="695"/>
      <c r="E497" s="24"/>
      <c r="F497" s="24"/>
      <c r="G497" s="24"/>
      <c r="H497" s="695"/>
      <c r="I497" s="695"/>
      <c r="J497" s="695"/>
      <c r="K497" s="695"/>
      <c r="L497" s="695"/>
      <c r="M497" s="695"/>
      <c r="N497" s="695"/>
    </row>
    <row r="498" spans="1:14" x14ac:dyDescent="0.25">
      <c r="A498" s="695"/>
      <c r="B498" s="695"/>
      <c r="C498" s="695"/>
      <c r="D498" s="695"/>
      <c r="E498" s="24"/>
      <c r="F498" s="24"/>
      <c r="G498" s="24"/>
      <c r="H498" s="695"/>
      <c r="I498" s="695"/>
      <c r="J498" s="695"/>
      <c r="K498" s="695"/>
      <c r="L498" s="695"/>
      <c r="M498" s="695"/>
      <c r="N498" s="695"/>
    </row>
    <row r="499" spans="1:14" x14ac:dyDescent="0.25">
      <c r="A499" s="695"/>
      <c r="B499" s="695"/>
      <c r="C499" s="695"/>
      <c r="D499" s="695"/>
      <c r="E499" s="24"/>
      <c r="F499" s="24"/>
      <c r="G499" s="24"/>
      <c r="H499" s="695"/>
      <c r="I499" s="695"/>
      <c r="J499" s="695"/>
      <c r="K499" s="695"/>
      <c r="L499" s="695"/>
      <c r="M499" s="695"/>
      <c r="N499" s="695"/>
    </row>
    <row r="500" spans="1:14" x14ac:dyDescent="0.25">
      <c r="A500" s="695"/>
      <c r="B500" s="695"/>
      <c r="C500" s="695"/>
      <c r="D500" s="695"/>
      <c r="E500" s="24"/>
      <c r="F500" s="24"/>
      <c r="G500" s="24"/>
      <c r="H500" s="695"/>
      <c r="I500" s="695"/>
      <c r="J500" s="695"/>
      <c r="K500" s="695"/>
      <c r="L500" s="695"/>
      <c r="M500" s="695"/>
      <c r="N500" s="695"/>
    </row>
    <row r="501" spans="1:14" x14ac:dyDescent="0.25">
      <c r="A501" s="695"/>
      <c r="B501" s="695"/>
      <c r="C501" s="695"/>
      <c r="D501" s="695"/>
      <c r="E501" s="24"/>
      <c r="F501" s="24"/>
      <c r="G501" s="24"/>
      <c r="H501" s="695"/>
      <c r="I501" s="695"/>
      <c r="J501" s="695"/>
      <c r="K501" s="695"/>
      <c r="L501" s="695"/>
      <c r="M501" s="695"/>
      <c r="N501" s="695"/>
    </row>
    <row r="502" spans="1:14" x14ac:dyDescent="0.25">
      <c r="A502" s="695"/>
      <c r="B502" s="695"/>
      <c r="C502" s="695"/>
      <c r="D502" s="695"/>
      <c r="E502" s="24"/>
      <c r="F502" s="24"/>
      <c r="G502" s="24"/>
      <c r="H502" s="695"/>
      <c r="I502" s="695"/>
      <c r="J502" s="695"/>
      <c r="K502" s="695"/>
      <c r="L502" s="695"/>
      <c r="M502" s="695"/>
      <c r="N502" s="695"/>
    </row>
    <row r="503" spans="1:14" x14ac:dyDescent="0.25">
      <c r="A503" s="695"/>
      <c r="B503" s="695"/>
      <c r="C503" s="695"/>
      <c r="D503" s="695"/>
      <c r="E503" s="24"/>
      <c r="F503" s="24"/>
      <c r="G503" s="24"/>
      <c r="H503" s="695"/>
      <c r="I503" s="695"/>
      <c r="J503" s="695"/>
      <c r="K503" s="695"/>
      <c r="L503" s="695"/>
      <c r="M503" s="695"/>
      <c r="N503" s="695"/>
    </row>
    <row r="504" spans="1:14" x14ac:dyDescent="0.25">
      <c r="A504" s="695"/>
      <c r="B504" s="695"/>
      <c r="C504" s="695"/>
      <c r="D504" s="695"/>
      <c r="E504" s="24"/>
      <c r="F504" s="24"/>
      <c r="G504" s="24"/>
      <c r="H504" s="695"/>
      <c r="I504" s="695"/>
      <c r="J504" s="695"/>
      <c r="K504" s="695"/>
      <c r="L504" s="695"/>
      <c r="M504" s="695"/>
      <c r="N504" s="695"/>
    </row>
    <row r="505" spans="1:14" x14ac:dyDescent="0.25">
      <c r="A505" s="695"/>
      <c r="B505" s="695"/>
      <c r="C505" s="695"/>
      <c r="D505" s="695"/>
      <c r="E505" s="24"/>
      <c r="F505" s="24"/>
      <c r="G505" s="24"/>
      <c r="H505" s="695"/>
      <c r="I505" s="695"/>
      <c r="J505" s="695"/>
      <c r="K505" s="695"/>
      <c r="L505" s="695"/>
      <c r="M505" s="695"/>
      <c r="N505" s="695"/>
    </row>
    <row r="506" spans="1:14" x14ac:dyDescent="0.25">
      <c r="A506" s="695"/>
      <c r="B506" s="695"/>
      <c r="C506" s="695"/>
      <c r="D506" s="695"/>
      <c r="E506" s="24"/>
      <c r="F506" s="24"/>
      <c r="G506" s="24"/>
      <c r="H506" s="695"/>
      <c r="I506" s="695"/>
      <c r="J506" s="695"/>
      <c r="K506" s="695"/>
      <c r="L506" s="695"/>
      <c r="M506" s="695"/>
      <c r="N506" s="695"/>
    </row>
    <row r="507" spans="1:14" x14ac:dyDescent="0.25">
      <c r="A507" s="695"/>
      <c r="B507" s="695"/>
      <c r="C507" s="695"/>
      <c r="D507" s="695"/>
      <c r="E507" s="24"/>
      <c r="F507" s="24"/>
      <c r="G507" s="24"/>
      <c r="H507" s="695"/>
      <c r="I507" s="695"/>
      <c r="J507" s="695"/>
      <c r="K507" s="695"/>
      <c r="L507" s="695"/>
      <c r="M507" s="695"/>
      <c r="N507" s="695"/>
    </row>
    <row r="508" spans="1:14" x14ac:dyDescent="0.25">
      <c r="A508" s="695"/>
      <c r="B508" s="695"/>
      <c r="C508" s="695"/>
      <c r="D508" s="695"/>
      <c r="E508" s="24"/>
      <c r="F508" s="24"/>
      <c r="G508" s="24"/>
      <c r="H508" s="695"/>
      <c r="I508" s="695"/>
      <c r="J508" s="695"/>
      <c r="K508" s="695"/>
      <c r="L508" s="695"/>
      <c r="M508" s="695"/>
      <c r="N508" s="695"/>
    </row>
    <row r="509" spans="1:14" x14ac:dyDescent="0.25">
      <c r="A509" s="695"/>
      <c r="B509" s="695"/>
      <c r="C509" s="695"/>
      <c r="D509" s="695"/>
      <c r="E509" s="24"/>
      <c r="F509" s="24"/>
      <c r="G509" s="24"/>
      <c r="H509" s="695"/>
      <c r="I509" s="695"/>
      <c r="J509" s="695"/>
      <c r="K509" s="695"/>
      <c r="L509" s="695"/>
      <c r="M509" s="695"/>
      <c r="N509" s="695"/>
    </row>
    <row r="510" spans="1:14" x14ac:dyDescent="0.25">
      <c r="A510" s="695"/>
      <c r="B510" s="695"/>
      <c r="C510" s="695"/>
      <c r="D510" s="695"/>
      <c r="E510" s="24"/>
      <c r="F510" s="24"/>
      <c r="G510" s="24"/>
      <c r="H510" s="695"/>
      <c r="I510" s="695"/>
      <c r="J510" s="695"/>
      <c r="K510" s="695"/>
      <c r="L510" s="695"/>
      <c r="M510" s="695"/>
      <c r="N510" s="695"/>
    </row>
    <row r="511" spans="1:14" x14ac:dyDescent="0.25">
      <c r="A511" s="695"/>
      <c r="B511" s="695"/>
      <c r="C511" s="695"/>
      <c r="D511" s="695"/>
      <c r="E511" s="24"/>
      <c r="F511" s="24"/>
      <c r="G511" s="24"/>
      <c r="H511" s="695"/>
      <c r="I511" s="695"/>
      <c r="J511" s="695"/>
      <c r="K511" s="695"/>
      <c r="L511" s="695"/>
      <c r="M511" s="695"/>
      <c r="N511" s="695"/>
    </row>
    <row r="512" spans="1:14" x14ac:dyDescent="0.25">
      <c r="A512" s="695"/>
      <c r="B512" s="695"/>
      <c r="C512" s="695"/>
      <c r="D512" s="695"/>
      <c r="E512" s="24"/>
      <c r="F512" s="24"/>
      <c r="G512" s="24"/>
      <c r="H512" s="695"/>
      <c r="I512" s="695"/>
      <c r="J512" s="695"/>
      <c r="K512" s="695"/>
      <c r="L512" s="695"/>
      <c r="M512" s="695"/>
      <c r="N512" s="695"/>
    </row>
    <row r="513" spans="1:14" x14ac:dyDescent="0.25">
      <c r="A513" s="695"/>
      <c r="B513" s="695"/>
      <c r="C513" s="695"/>
      <c r="D513" s="695"/>
      <c r="E513" s="24"/>
      <c r="F513" s="24"/>
      <c r="G513" s="24"/>
      <c r="H513" s="695"/>
      <c r="I513" s="695"/>
      <c r="J513" s="695"/>
      <c r="K513" s="695"/>
      <c r="L513" s="695"/>
      <c r="M513" s="695"/>
      <c r="N513" s="695"/>
    </row>
    <row r="514" spans="1:14" x14ac:dyDescent="0.25">
      <c r="A514" s="695"/>
      <c r="B514" s="695"/>
      <c r="C514" s="695"/>
      <c r="D514" s="695"/>
      <c r="E514" s="24"/>
      <c r="F514" s="24"/>
      <c r="G514" s="24"/>
      <c r="H514" s="695"/>
      <c r="I514" s="695"/>
      <c r="J514" s="695"/>
      <c r="K514" s="695"/>
      <c r="L514" s="695"/>
      <c r="M514" s="695"/>
      <c r="N514" s="695"/>
    </row>
    <row r="515" spans="1:14" x14ac:dyDescent="0.25">
      <c r="A515" s="695"/>
      <c r="B515" s="695"/>
      <c r="C515" s="695"/>
      <c r="D515" s="695"/>
      <c r="E515" s="24"/>
      <c r="F515" s="24"/>
      <c r="G515" s="24"/>
      <c r="H515" s="695"/>
      <c r="I515" s="695"/>
      <c r="J515" s="695"/>
      <c r="K515" s="695"/>
      <c r="L515" s="695"/>
      <c r="M515" s="695"/>
      <c r="N515" s="695"/>
    </row>
    <row r="516" spans="1:14" x14ac:dyDescent="0.25">
      <c r="A516" s="695"/>
      <c r="B516" s="695"/>
      <c r="C516" s="695"/>
      <c r="D516" s="695"/>
      <c r="E516" s="24"/>
      <c r="F516" s="24"/>
      <c r="G516" s="24"/>
      <c r="H516" s="695"/>
      <c r="I516" s="695"/>
      <c r="J516" s="695"/>
      <c r="K516" s="695"/>
      <c r="L516" s="695"/>
      <c r="M516" s="695"/>
      <c r="N516" s="695"/>
    </row>
    <row r="517" spans="1:14" x14ac:dyDescent="0.25">
      <c r="A517" s="695"/>
      <c r="B517" s="695"/>
      <c r="C517" s="695"/>
      <c r="D517" s="695"/>
      <c r="E517" s="24"/>
      <c r="F517" s="24"/>
      <c r="G517" s="24"/>
      <c r="H517" s="695"/>
      <c r="I517" s="695"/>
      <c r="J517" s="695"/>
      <c r="K517" s="695"/>
      <c r="L517" s="695"/>
      <c r="M517" s="695"/>
      <c r="N517" s="695"/>
    </row>
    <row r="518" spans="1:14" x14ac:dyDescent="0.25">
      <c r="A518" s="695"/>
      <c r="B518" s="695"/>
      <c r="C518" s="695"/>
      <c r="D518" s="695"/>
      <c r="E518" s="24"/>
      <c r="F518" s="24"/>
      <c r="G518" s="24"/>
      <c r="H518" s="695"/>
      <c r="I518" s="695"/>
      <c r="J518" s="695"/>
      <c r="K518" s="695"/>
      <c r="L518" s="695"/>
      <c r="M518" s="695"/>
      <c r="N518" s="695"/>
    </row>
    <row r="519" spans="1:14" x14ac:dyDescent="0.25">
      <c r="A519" s="695"/>
      <c r="B519" s="695"/>
      <c r="C519" s="695"/>
      <c r="D519" s="695"/>
      <c r="E519" s="24"/>
      <c r="F519" s="24"/>
      <c r="G519" s="24"/>
      <c r="H519" s="695"/>
      <c r="I519" s="695"/>
      <c r="J519" s="695"/>
      <c r="K519" s="695"/>
      <c r="L519" s="695"/>
      <c r="M519" s="695"/>
      <c r="N519" s="695"/>
    </row>
    <row r="520" spans="1:14" x14ac:dyDescent="0.25">
      <c r="A520" s="695"/>
      <c r="B520" s="695"/>
      <c r="C520" s="695"/>
      <c r="D520" s="695"/>
      <c r="E520" s="24"/>
      <c r="F520" s="24"/>
      <c r="G520" s="24"/>
      <c r="H520" s="695"/>
      <c r="I520" s="695"/>
      <c r="J520" s="695"/>
      <c r="K520" s="695"/>
      <c r="L520" s="695"/>
      <c r="M520" s="695"/>
      <c r="N520" s="695"/>
    </row>
    <row r="521" spans="1:14" x14ac:dyDescent="0.25">
      <c r="A521" s="695"/>
      <c r="B521" s="695"/>
      <c r="C521" s="695"/>
      <c r="D521" s="695"/>
      <c r="E521" s="24"/>
      <c r="F521" s="24"/>
      <c r="G521" s="24"/>
      <c r="H521" s="695"/>
      <c r="I521" s="695"/>
      <c r="J521" s="695"/>
      <c r="K521" s="695"/>
      <c r="L521" s="695"/>
      <c r="M521" s="695"/>
      <c r="N521" s="695"/>
    </row>
    <row r="522" spans="1:14" x14ac:dyDescent="0.25">
      <c r="A522" s="695"/>
      <c r="B522" s="695"/>
      <c r="C522" s="695"/>
      <c r="D522" s="695"/>
      <c r="E522" s="24"/>
      <c r="F522" s="24"/>
      <c r="G522" s="24"/>
      <c r="H522" s="695"/>
      <c r="I522" s="695"/>
      <c r="J522" s="695"/>
      <c r="K522" s="695"/>
      <c r="L522" s="695"/>
      <c r="M522" s="695"/>
      <c r="N522" s="695"/>
    </row>
    <row r="523" spans="1:14" x14ac:dyDescent="0.25">
      <c r="A523" s="695"/>
      <c r="B523" s="695"/>
      <c r="C523" s="695"/>
      <c r="D523" s="695"/>
      <c r="E523" s="24"/>
      <c r="F523" s="24"/>
      <c r="G523" s="24"/>
      <c r="H523" s="695"/>
      <c r="I523" s="695"/>
      <c r="J523" s="695"/>
      <c r="K523" s="695"/>
      <c r="L523" s="695"/>
      <c r="M523" s="695"/>
      <c r="N523" s="695"/>
    </row>
    <row r="524" spans="1:14" x14ac:dyDescent="0.25">
      <c r="A524" s="695"/>
      <c r="B524" s="695"/>
      <c r="C524" s="695"/>
      <c r="D524" s="695"/>
      <c r="E524" s="24"/>
      <c r="F524" s="24"/>
      <c r="G524" s="24"/>
      <c r="H524" s="695"/>
      <c r="I524" s="695"/>
      <c r="J524" s="695"/>
      <c r="K524" s="695"/>
      <c r="L524" s="695"/>
      <c r="M524" s="695"/>
      <c r="N524" s="695"/>
    </row>
    <row r="525" spans="1:14" x14ac:dyDescent="0.25">
      <c r="A525" s="695"/>
      <c r="B525" s="695"/>
      <c r="C525" s="695"/>
      <c r="D525" s="695"/>
      <c r="E525" s="24"/>
      <c r="F525" s="24"/>
      <c r="G525" s="24"/>
      <c r="H525" s="695"/>
      <c r="I525" s="695"/>
      <c r="J525" s="695"/>
      <c r="K525" s="695"/>
      <c r="L525" s="695"/>
      <c r="M525" s="695"/>
      <c r="N525" s="695"/>
    </row>
    <row r="526" spans="1:14" x14ac:dyDescent="0.25">
      <c r="A526" s="695"/>
      <c r="B526" s="695"/>
      <c r="C526" s="695"/>
      <c r="D526" s="695"/>
      <c r="E526" s="24"/>
      <c r="F526" s="24"/>
      <c r="G526" s="24"/>
      <c r="H526" s="695"/>
      <c r="I526" s="695"/>
      <c r="J526" s="695"/>
      <c r="K526" s="695"/>
      <c r="L526" s="695"/>
      <c r="M526" s="695"/>
      <c r="N526" s="695"/>
    </row>
    <row r="527" spans="1:14" x14ac:dyDescent="0.25">
      <c r="A527" s="695"/>
      <c r="B527" s="695"/>
      <c r="C527" s="695"/>
      <c r="D527" s="695"/>
      <c r="E527" s="24"/>
      <c r="F527" s="24"/>
      <c r="G527" s="24"/>
      <c r="H527" s="695"/>
      <c r="I527" s="695"/>
      <c r="J527" s="695"/>
      <c r="K527" s="695"/>
      <c r="L527" s="695"/>
      <c r="M527" s="695"/>
      <c r="N527" s="695"/>
    </row>
    <row r="528" spans="1:14" x14ac:dyDescent="0.25">
      <c r="A528" s="695"/>
      <c r="B528" s="695"/>
      <c r="C528" s="695"/>
      <c r="D528" s="695"/>
      <c r="E528" s="24"/>
      <c r="F528" s="24"/>
      <c r="G528" s="24"/>
      <c r="H528" s="695"/>
      <c r="I528" s="695"/>
      <c r="J528" s="695"/>
      <c r="K528" s="695"/>
      <c r="L528" s="695"/>
      <c r="M528" s="695"/>
      <c r="N528" s="695"/>
    </row>
    <row r="529" spans="1:14" x14ac:dyDescent="0.25">
      <c r="A529" s="695"/>
      <c r="B529" s="695"/>
      <c r="C529" s="695"/>
      <c r="D529" s="695"/>
      <c r="E529" s="24"/>
      <c r="F529" s="24"/>
      <c r="G529" s="24"/>
      <c r="H529" s="695"/>
      <c r="I529" s="695"/>
      <c r="J529" s="695"/>
      <c r="K529" s="695"/>
      <c r="L529" s="695"/>
      <c r="M529" s="695"/>
      <c r="N529" s="695"/>
    </row>
    <row r="530" spans="1:14" x14ac:dyDescent="0.25">
      <c r="A530" s="695"/>
      <c r="B530" s="695"/>
      <c r="C530" s="695"/>
      <c r="D530" s="695"/>
      <c r="E530" s="24"/>
      <c r="F530" s="24"/>
      <c r="G530" s="24"/>
      <c r="H530" s="695"/>
      <c r="I530" s="695"/>
      <c r="J530" s="695"/>
      <c r="K530" s="695"/>
      <c r="L530" s="695"/>
      <c r="M530" s="695"/>
      <c r="N530" s="695"/>
    </row>
    <row r="531" spans="1:14" x14ac:dyDescent="0.25">
      <c r="A531" s="695"/>
      <c r="B531" s="695"/>
      <c r="C531" s="695"/>
      <c r="D531" s="695"/>
      <c r="E531" s="24"/>
      <c r="F531" s="24"/>
      <c r="G531" s="24"/>
      <c r="H531" s="695"/>
      <c r="I531" s="695"/>
      <c r="J531" s="695"/>
      <c r="K531" s="695"/>
      <c r="L531" s="695"/>
      <c r="M531" s="695"/>
      <c r="N531" s="695"/>
    </row>
    <row r="532" spans="1:14" x14ac:dyDescent="0.25">
      <c r="A532" s="695"/>
      <c r="B532" s="695"/>
      <c r="C532" s="695"/>
      <c r="D532" s="695"/>
      <c r="E532" s="24"/>
      <c r="F532" s="24"/>
      <c r="G532" s="24"/>
      <c r="H532" s="695"/>
      <c r="I532" s="695"/>
      <c r="J532" s="695"/>
      <c r="K532" s="695"/>
      <c r="L532" s="695"/>
      <c r="M532" s="695"/>
      <c r="N532" s="695"/>
    </row>
    <row r="533" spans="1:14" x14ac:dyDescent="0.25">
      <c r="A533" s="695"/>
      <c r="B533" s="695"/>
      <c r="C533" s="695"/>
      <c r="D533" s="695"/>
      <c r="E533" s="24"/>
      <c r="F533" s="24"/>
      <c r="G533" s="24"/>
      <c r="H533" s="695"/>
      <c r="I533" s="695"/>
      <c r="J533" s="695"/>
      <c r="K533" s="695"/>
      <c r="L533" s="695"/>
      <c r="M533" s="695"/>
      <c r="N533" s="695"/>
    </row>
    <row r="534" spans="1:14" x14ac:dyDescent="0.25">
      <c r="A534" s="695"/>
      <c r="B534" s="695"/>
      <c r="C534" s="695"/>
      <c r="D534" s="695"/>
      <c r="E534" s="24"/>
      <c r="F534" s="24"/>
      <c r="G534" s="24"/>
      <c r="H534" s="695"/>
      <c r="I534" s="695"/>
      <c r="J534" s="695"/>
      <c r="K534" s="695"/>
      <c r="L534" s="695"/>
      <c r="M534" s="695"/>
      <c r="N534" s="695"/>
    </row>
    <row r="535" spans="1:14" x14ac:dyDescent="0.25">
      <c r="A535" s="695"/>
      <c r="B535" s="695"/>
      <c r="C535" s="695"/>
      <c r="D535" s="695"/>
      <c r="E535" s="24"/>
      <c r="F535" s="24"/>
      <c r="G535" s="24"/>
      <c r="H535" s="695"/>
      <c r="I535" s="695"/>
      <c r="J535" s="695"/>
      <c r="K535" s="695"/>
      <c r="L535" s="695"/>
      <c r="M535" s="695"/>
      <c r="N535" s="695"/>
    </row>
    <row r="536" spans="1:14" x14ac:dyDescent="0.25">
      <c r="A536" s="695"/>
      <c r="B536" s="695"/>
      <c r="C536" s="695"/>
      <c r="D536" s="695"/>
      <c r="E536" s="24"/>
      <c r="F536" s="24"/>
      <c r="G536" s="24"/>
      <c r="H536" s="695"/>
      <c r="I536" s="695"/>
      <c r="J536" s="695"/>
      <c r="K536" s="695"/>
      <c r="L536" s="695"/>
      <c r="M536" s="695"/>
      <c r="N536" s="695"/>
    </row>
    <row r="537" spans="1:14" x14ac:dyDescent="0.25">
      <c r="A537" s="695"/>
      <c r="B537" s="695"/>
      <c r="C537" s="695"/>
      <c r="D537" s="695"/>
      <c r="E537" s="24"/>
      <c r="F537" s="24"/>
      <c r="G537" s="24"/>
      <c r="H537" s="695"/>
      <c r="I537" s="695"/>
      <c r="J537" s="695"/>
      <c r="K537" s="695"/>
      <c r="L537" s="695"/>
      <c r="M537" s="695"/>
      <c r="N537" s="695"/>
    </row>
    <row r="538" spans="1:14" x14ac:dyDescent="0.25">
      <c r="A538" s="695"/>
      <c r="B538" s="695"/>
      <c r="C538" s="695"/>
      <c r="D538" s="695"/>
      <c r="E538" s="24"/>
      <c r="F538" s="24"/>
      <c r="G538" s="24"/>
      <c r="H538" s="695"/>
      <c r="I538" s="695"/>
      <c r="J538" s="695"/>
      <c r="K538" s="695"/>
      <c r="L538" s="695"/>
      <c r="M538" s="695"/>
      <c r="N538" s="695"/>
    </row>
    <row r="539" spans="1:14" x14ac:dyDescent="0.25">
      <c r="A539" s="695"/>
      <c r="B539" s="695"/>
      <c r="C539" s="695"/>
      <c r="D539" s="695"/>
      <c r="E539" s="24"/>
      <c r="F539" s="24"/>
      <c r="G539" s="24"/>
      <c r="H539" s="695"/>
      <c r="I539" s="695"/>
      <c r="J539" s="695"/>
      <c r="K539" s="695"/>
      <c r="L539" s="695"/>
      <c r="M539" s="695"/>
      <c r="N539" s="695"/>
    </row>
    <row r="540" spans="1:14" x14ac:dyDescent="0.25">
      <c r="A540" s="695"/>
      <c r="B540" s="695"/>
      <c r="C540" s="695"/>
      <c r="D540" s="695"/>
      <c r="E540" s="24"/>
      <c r="F540" s="24"/>
      <c r="G540" s="24"/>
      <c r="H540" s="695"/>
      <c r="I540" s="695"/>
      <c r="J540" s="695"/>
      <c r="K540" s="695"/>
      <c r="L540" s="695"/>
      <c r="M540" s="695"/>
      <c r="N540" s="695"/>
    </row>
    <row r="541" spans="1:14" x14ac:dyDescent="0.25">
      <c r="A541" s="695"/>
      <c r="B541" s="695"/>
      <c r="C541" s="695"/>
      <c r="D541" s="695"/>
      <c r="E541" s="24"/>
      <c r="F541" s="24"/>
      <c r="G541" s="24"/>
      <c r="H541" s="695"/>
      <c r="I541" s="695"/>
      <c r="J541" s="695"/>
      <c r="K541" s="695"/>
      <c r="L541" s="695"/>
      <c r="M541" s="695"/>
      <c r="N541" s="695"/>
    </row>
    <row r="542" spans="1:14" x14ac:dyDescent="0.25">
      <c r="A542" s="695"/>
      <c r="B542" s="695"/>
      <c r="C542" s="695"/>
      <c r="D542" s="695"/>
      <c r="E542" s="24"/>
      <c r="F542" s="24"/>
      <c r="G542" s="24"/>
      <c r="H542" s="695"/>
      <c r="I542" s="695"/>
      <c r="J542" s="695"/>
      <c r="K542" s="695"/>
      <c r="L542" s="695"/>
      <c r="M542" s="695"/>
      <c r="N542" s="695"/>
    </row>
    <row r="543" spans="1:14" x14ac:dyDescent="0.25">
      <c r="A543" s="695"/>
      <c r="B543" s="695"/>
      <c r="C543" s="695"/>
      <c r="D543" s="695"/>
      <c r="E543" s="24"/>
      <c r="F543" s="24"/>
      <c r="G543" s="24"/>
      <c r="H543" s="695"/>
      <c r="I543" s="695"/>
      <c r="J543" s="695"/>
      <c r="K543" s="695"/>
      <c r="L543" s="695"/>
      <c r="M543" s="695"/>
      <c r="N543" s="695"/>
    </row>
    <row r="544" spans="1:14" x14ac:dyDescent="0.25">
      <c r="A544" s="695"/>
      <c r="B544" s="695"/>
      <c r="C544" s="695"/>
      <c r="D544" s="695"/>
      <c r="E544" s="24"/>
      <c r="F544" s="24"/>
      <c r="G544" s="24"/>
      <c r="H544" s="695"/>
      <c r="I544" s="695"/>
      <c r="J544" s="695"/>
      <c r="K544" s="695"/>
      <c r="L544" s="695"/>
      <c r="M544" s="695"/>
      <c r="N544" s="695"/>
    </row>
    <row r="545" spans="1:14" x14ac:dyDescent="0.25">
      <c r="A545" s="695"/>
      <c r="B545" s="695"/>
      <c r="C545" s="695"/>
      <c r="D545" s="695"/>
      <c r="E545" s="24"/>
      <c r="F545" s="24"/>
      <c r="G545" s="24"/>
      <c r="H545" s="695"/>
      <c r="I545" s="695"/>
      <c r="J545" s="695"/>
      <c r="K545" s="695"/>
      <c r="L545" s="695"/>
      <c r="M545" s="695"/>
      <c r="N545" s="695"/>
    </row>
    <row r="546" spans="1:14" x14ac:dyDescent="0.25">
      <c r="A546" s="695"/>
      <c r="B546" s="695"/>
      <c r="C546" s="695"/>
      <c r="D546" s="695"/>
      <c r="E546" s="24"/>
      <c r="F546" s="24"/>
      <c r="G546" s="24"/>
      <c r="H546" s="695"/>
      <c r="I546" s="695"/>
      <c r="J546" s="695"/>
      <c r="K546" s="695"/>
      <c r="L546" s="695"/>
      <c r="M546" s="695"/>
      <c r="N546" s="695"/>
    </row>
    <row r="547" spans="1:14" x14ac:dyDescent="0.25">
      <c r="A547" s="695"/>
      <c r="B547" s="695"/>
      <c r="C547" s="695"/>
      <c r="D547" s="695"/>
      <c r="E547" s="24"/>
      <c r="F547" s="24"/>
      <c r="G547" s="24"/>
      <c r="H547" s="695"/>
      <c r="I547" s="695"/>
      <c r="J547" s="695"/>
      <c r="K547" s="695"/>
      <c r="L547" s="695"/>
      <c r="M547" s="695"/>
      <c r="N547" s="695"/>
    </row>
    <row r="548" spans="1:14" x14ac:dyDescent="0.25">
      <c r="A548" s="695"/>
      <c r="B548" s="695"/>
      <c r="C548" s="695"/>
      <c r="D548" s="695"/>
      <c r="E548" s="24"/>
      <c r="F548" s="24"/>
      <c r="G548" s="24"/>
      <c r="H548" s="695"/>
      <c r="I548" s="695"/>
      <c r="J548" s="695"/>
      <c r="K548" s="695"/>
      <c r="L548" s="695"/>
      <c r="M548" s="695"/>
      <c r="N548" s="695"/>
    </row>
    <row r="549" spans="1:14" x14ac:dyDescent="0.25">
      <c r="A549" s="695"/>
      <c r="B549" s="695"/>
      <c r="C549" s="695"/>
      <c r="D549" s="695"/>
      <c r="E549" s="24"/>
      <c r="F549" s="24"/>
      <c r="G549" s="24"/>
      <c r="H549" s="695"/>
      <c r="I549" s="695"/>
      <c r="J549" s="695"/>
      <c r="K549" s="695"/>
      <c r="L549" s="695"/>
      <c r="M549" s="695"/>
      <c r="N549" s="695"/>
    </row>
    <row r="550" spans="1:14" x14ac:dyDescent="0.25">
      <c r="A550" s="695"/>
      <c r="B550" s="695"/>
      <c r="C550" s="695"/>
      <c r="D550" s="695"/>
      <c r="E550" s="24"/>
      <c r="F550" s="24"/>
      <c r="G550" s="24"/>
      <c r="H550" s="695"/>
      <c r="I550" s="695"/>
      <c r="J550" s="695"/>
      <c r="K550" s="695"/>
      <c r="L550" s="695"/>
      <c r="M550" s="695"/>
      <c r="N550" s="695"/>
    </row>
    <row r="551" spans="1:14" x14ac:dyDescent="0.25">
      <c r="A551" s="695"/>
      <c r="B551" s="695"/>
      <c r="C551" s="695"/>
      <c r="D551" s="695"/>
      <c r="E551" s="24"/>
      <c r="F551" s="24"/>
      <c r="G551" s="24"/>
      <c r="H551" s="695"/>
      <c r="I551" s="695"/>
      <c r="J551" s="695"/>
      <c r="K551" s="695"/>
      <c r="L551" s="695"/>
      <c r="M551" s="695"/>
      <c r="N551" s="695"/>
    </row>
    <row r="552" spans="1:14" x14ac:dyDescent="0.25">
      <c r="A552" s="695"/>
      <c r="B552" s="695"/>
      <c r="C552" s="695"/>
      <c r="D552" s="695"/>
      <c r="E552" s="24"/>
      <c r="F552" s="24"/>
      <c r="G552" s="24"/>
      <c r="H552" s="695"/>
      <c r="I552" s="695"/>
      <c r="J552" s="695"/>
      <c r="K552" s="695"/>
      <c r="L552" s="695"/>
      <c r="M552" s="695"/>
      <c r="N552" s="695"/>
    </row>
    <row r="553" spans="1:14" x14ac:dyDescent="0.25">
      <c r="A553" s="695"/>
      <c r="B553" s="695"/>
      <c r="C553" s="695"/>
      <c r="D553" s="695"/>
      <c r="E553" s="24"/>
      <c r="F553" s="24"/>
      <c r="G553" s="24"/>
      <c r="H553" s="695"/>
      <c r="I553" s="695"/>
      <c r="J553" s="695"/>
      <c r="K553" s="695"/>
      <c r="L553" s="695"/>
      <c r="M553" s="695"/>
      <c r="N553" s="695"/>
    </row>
    <row r="554" spans="1:14" x14ac:dyDescent="0.25">
      <c r="A554" s="695"/>
      <c r="B554" s="695"/>
      <c r="C554" s="695"/>
      <c r="D554" s="695"/>
      <c r="E554" s="24"/>
      <c r="F554" s="24"/>
      <c r="G554" s="24"/>
      <c r="H554" s="695"/>
      <c r="I554" s="695"/>
      <c r="J554" s="695"/>
      <c r="K554" s="695"/>
      <c r="L554" s="695"/>
      <c r="M554" s="695"/>
      <c r="N554" s="695"/>
    </row>
    <row r="555" spans="1:14" x14ac:dyDescent="0.25">
      <c r="A555" s="695"/>
      <c r="B555" s="695"/>
      <c r="C555" s="695"/>
      <c r="D555" s="695"/>
      <c r="E555" s="24"/>
      <c r="F555" s="24"/>
      <c r="G555" s="24"/>
      <c r="H555" s="695"/>
      <c r="I555" s="695"/>
      <c r="J555" s="695"/>
      <c r="K555" s="695"/>
      <c r="L555" s="695"/>
      <c r="M555" s="695"/>
      <c r="N555" s="695"/>
    </row>
    <row r="556" spans="1:14" x14ac:dyDescent="0.25">
      <c r="A556" s="695"/>
      <c r="B556" s="695"/>
      <c r="C556" s="695"/>
      <c r="D556" s="695"/>
      <c r="E556" s="24"/>
      <c r="F556" s="24"/>
      <c r="G556" s="24"/>
      <c r="H556" s="695"/>
      <c r="I556" s="695"/>
      <c r="J556" s="695"/>
      <c r="K556" s="695"/>
      <c r="L556" s="695"/>
      <c r="M556" s="695"/>
      <c r="N556" s="695"/>
    </row>
    <row r="557" spans="1:14" x14ac:dyDescent="0.25">
      <c r="A557" s="695"/>
      <c r="B557" s="695"/>
      <c r="C557" s="695"/>
      <c r="D557" s="695"/>
      <c r="E557" s="24"/>
      <c r="F557" s="24"/>
      <c r="G557" s="24"/>
      <c r="H557" s="695"/>
      <c r="I557" s="695"/>
      <c r="J557" s="695"/>
      <c r="K557" s="695"/>
      <c r="L557" s="695"/>
      <c r="M557" s="695"/>
      <c r="N557" s="695"/>
    </row>
    <row r="558" spans="1:14" x14ac:dyDescent="0.25">
      <c r="A558" s="695"/>
      <c r="B558" s="695"/>
      <c r="C558" s="695"/>
      <c r="D558" s="695"/>
      <c r="E558" s="24"/>
      <c r="F558" s="24"/>
      <c r="G558" s="24"/>
      <c r="H558" s="695"/>
      <c r="I558" s="695"/>
      <c r="J558" s="695"/>
      <c r="K558" s="695"/>
      <c r="L558" s="695"/>
      <c r="M558" s="695"/>
      <c r="N558" s="695"/>
    </row>
    <row r="559" spans="1:14" x14ac:dyDescent="0.25">
      <c r="A559" s="695"/>
      <c r="B559" s="695"/>
      <c r="C559" s="695"/>
      <c r="D559" s="695"/>
      <c r="E559" s="24"/>
      <c r="F559" s="24"/>
      <c r="G559" s="24"/>
      <c r="H559" s="695"/>
      <c r="I559" s="695"/>
      <c r="J559" s="695"/>
      <c r="K559" s="695"/>
      <c r="L559" s="695"/>
      <c r="M559" s="695"/>
      <c r="N559" s="695"/>
    </row>
    <row r="560" spans="1:14" x14ac:dyDescent="0.25">
      <c r="A560" s="695"/>
      <c r="B560" s="695"/>
      <c r="C560" s="695"/>
      <c r="D560" s="695"/>
      <c r="E560" s="24"/>
      <c r="F560" s="24"/>
      <c r="G560" s="24"/>
      <c r="H560" s="695"/>
      <c r="I560" s="695"/>
      <c r="J560" s="695"/>
      <c r="K560" s="695"/>
      <c r="L560" s="695"/>
      <c r="M560" s="695"/>
      <c r="N560" s="695"/>
    </row>
    <row r="561" spans="1:14" x14ac:dyDescent="0.25">
      <c r="A561" s="695"/>
      <c r="B561" s="695"/>
      <c r="C561" s="695"/>
      <c r="D561" s="695"/>
      <c r="E561" s="24"/>
      <c r="F561" s="24"/>
      <c r="G561" s="24"/>
      <c r="H561" s="695"/>
      <c r="I561" s="695"/>
      <c r="J561" s="695"/>
      <c r="K561" s="695"/>
      <c r="L561" s="695"/>
      <c r="M561" s="695"/>
      <c r="N561" s="695"/>
    </row>
    <row r="562" spans="1:14" x14ac:dyDescent="0.25">
      <c r="A562" s="695"/>
      <c r="B562" s="695"/>
      <c r="C562" s="695"/>
      <c r="D562" s="695"/>
      <c r="E562" s="24"/>
      <c r="F562" s="24"/>
      <c r="G562" s="24"/>
      <c r="H562" s="695"/>
      <c r="I562" s="695"/>
      <c r="J562" s="695"/>
      <c r="K562" s="695"/>
      <c r="L562" s="695"/>
      <c r="M562" s="695"/>
      <c r="N562" s="695"/>
    </row>
    <row r="563" spans="1:14" x14ac:dyDescent="0.25">
      <c r="A563" s="695"/>
      <c r="B563" s="695"/>
      <c r="C563" s="695"/>
      <c r="D563" s="695"/>
      <c r="E563" s="24"/>
      <c r="F563" s="24"/>
      <c r="G563" s="24"/>
      <c r="H563" s="695"/>
      <c r="I563" s="695"/>
      <c r="J563" s="695"/>
      <c r="K563" s="695"/>
      <c r="L563" s="695"/>
      <c r="M563" s="695"/>
      <c r="N563" s="695"/>
    </row>
    <row r="564" spans="1:14" x14ac:dyDescent="0.25">
      <c r="A564" s="695"/>
      <c r="B564" s="695"/>
      <c r="C564" s="695"/>
      <c r="D564" s="695"/>
      <c r="E564" s="24"/>
      <c r="F564" s="24"/>
      <c r="G564" s="24"/>
      <c r="H564" s="695"/>
      <c r="I564" s="695"/>
      <c r="J564" s="695"/>
      <c r="K564" s="695"/>
      <c r="L564" s="695"/>
      <c r="M564" s="695"/>
      <c r="N564" s="695"/>
    </row>
    <row r="565" spans="1:14" x14ac:dyDescent="0.25">
      <c r="A565" s="695"/>
      <c r="B565" s="695"/>
      <c r="C565" s="695"/>
      <c r="D565" s="695"/>
      <c r="E565" s="24"/>
      <c r="F565" s="24"/>
      <c r="G565" s="24"/>
      <c r="H565" s="695"/>
      <c r="I565" s="695"/>
      <c r="J565" s="695"/>
      <c r="K565" s="695"/>
      <c r="L565" s="695"/>
      <c r="M565" s="695"/>
      <c r="N565" s="695"/>
    </row>
    <row r="566" spans="1:14" x14ac:dyDescent="0.25">
      <c r="A566" s="695"/>
      <c r="B566" s="695"/>
      <c r="C566" s="695"/>
      <c r="D566" s="695"/>
      <c r="E566" s="24"/>
      <c r="F566" s="24"/>
      <c r="G566" s="24"/>
      <c r="H566" s="695"/>
      <c r="I566" s="695"/>
      <c r="J566" s="695"/>
      <c r="K566" s="695"/>
      <c r="L566" s="695"/>
      <c r="M566" s="695"/>
      <c r="N566" s="695"/>
    </row>
    <row r="567" spans="1:14" x14ac:dyDescent="0.25">
      <c r="A567" s="695"/>
      <c r="B567" s="695"/>
      <c r="C567" s="695"/>
      <c r="D567" s="695"/>
      <c r="E567" s="24"/>
      <c r="F567" s="24"/>
      <c r="G567" s="24"/>
      <c r="H567" s="695"/>
      <c r="I567" s="695"/>
      <c r="J567" s="695"/>
      <c r="K567" s="695"/>
      <c r="L567" s="695"/>
      <c r="M567" s="695"/>
      <c r="N567" s="695"/>
    </row>
    <row r="568" spans="1:14" x14ac:dyDescent="0.25">
      <c r="A568" s="695"/>
      <c r="B568" s="695"/>
      <c r="C568" s="695"/>
      <c r="D568" s="695"/>
      <c r="E568" s="24"/>
      <c r="F568" s="24"/>
      <c r="G568" s="24"/>
      <c r="H568" s="695"/>
      <c r="I568" s="695"/>
      <c r="J568" s="695"/>
      <c r="K568" s="695"/>
      <c r="L568" s="695"/>
      <c r="M568" s="695"/>
      <c r="N568" s="695"/>
    </row>
    <row r="569" spans="1:14" x14ac:dyDescent="0.25">
      <c r="A569" s="695"/>
      <c r="B569" s="695"/>
      <c r="C569" s="695"/>
      <c r="D569" s="695"/>
      <c r="E569" s="24"/>
      <c r="F569" s="24"/>
      <c r="G569" s="24"/>
      <c r="H569" s="695"/>
      <c r="I569" s="695"/>
      <c r="J569" s="695"/>
      <c r="K569" s="695"/>
      <c r="L569" s="695"/>
      <c r="M569" s="695"/>
      <c r="N569" s="695"/>
    </row>
    <row r="570" spans="1:14" x14ac:dyDescent="0.25">
      <c r="A570" s="695"/>
      <c r="B570" s="695"/>
      <c r="C570" s="695"/>
      <c r="D570" s="695"/>
      <c r="E570" s="24"/>
      <c r="F570" s="24"/>
      <c r="G570" s="24"/>
      <c r="H570" s="695"/>
      <c r="I570" s="695"/>
      <c r="J570" s="695"/>
      <c r="K570" s="695"/>
      <c r="L570" s="695"/>
      <c r="M570" s="695"/>
      <c r="N570" s="695"/>
    </row>
    <row r="571" spans="1:14" x14ac:dyDescent="0.25">
      <c r="A571" s="695"/>
      <c r="B571" s="695"/>
      <c r="C571" s="695"/>
      <c r="D571" s="695"/>
      <c r="E571" s="24"/>
      <c r="F571" s="24"/>
      <c r="G571" s="24"/>
      <c r="H571" s="695"/>
      <c r="I571" s="695"/>
      <c r="J571" s="695"/>
      <c r="K571" s="695"/>
      <c r="L571" s="695"/>
      <c r="M571" s="695"/>
      <c r="N571" s="695"/>
    </row>
    <row r="572" spans="1:14" x14ac:dyDescent="0.25">
      <c r="A572" s="695"/>
      <c r="B572" s="695"/>
      <c r="C572" s="695"/>
      <c r="D572" s="695"/>
      <c r="E572" s="24"/>
      <c r="F572" s="24"/>
      <c r="G572" s="24"/>
      <c r="H572" s="695"/>
      <c r="I572" s="695"/>
      <c r="J572" s="695"/>
      <c r="K572" s="695"/>
      <c r="L572" s="695"/>
      <c r="M572" s="695"/>
      <c r="N572" s="695"/>
    </row>
    <row r="573" spans="1:14" x14ac:dyDescent="0.25">
      <c r="A573" s="695"/>
      <c r="B573" s="695"/>
      <c r="C573" s="695"/>
      <c r="D573" s="695"/>
      <c r="E573" s="24"/>
      <c r="F573" s="24"/>
      <c r="G573" s="24"/>
      <c r="H573" s="695"/>
      <c r="I573" s="695"/>
      <c r="J573" s="695"/>
      <c r="K573" s="695"/>
      <c r="L573" s="695"/>
      <c r="M573" s="695"/>
      <c r="N573" s="695"/>
    </row>
    <row r="574" spans="1:14" x14ac:dyDescent="0.25">
      <c r="A574" s="695"/>
      <c r="B574" s="695"/>
      <c r="C574" s="695"/>
      <c r="D574" s="695"/>
      <c r="E574" s="24"/>
      <c r="F574" s="24"/>
      <c r="G574" s="24"/>
      <c r="H574" s="695"/>
      <c r="I574" s="695"/>
      <c r="J574" s="695"/>
      <c r="K574" s="695"/>
      <c r="L574" s="695"/>
      <c r="M574" s="695"/>
      <c r="N574" s="695"/>
    </row>
    <row r="575" spans="1:14" x14ac:dyDescent="0.25">
      <c r="A575" s="695"/>
      <c r="B575" s="695"/>
      <c r="C575" s="695"/>
      <c r="D575" s="695"/>
      <c r="E575" s="24"/>
      <c r="F575" s="24"/>
      <c r="G575" s="24"/>
      <c r="H575" s="695"/>
      <c r="I575" s="695"/>
      <c r="J575" s="695"/>
      <c r="K575" s="695"/>
      <c r="L575" s="695"/>
      <c r="M575" s="695"/>
      <c r="N575" s="695"/>
    </row>
    <row r="576" spans="1:14" x14ac:dyDescent="0.25">
      <c r="A576" s="695"/>
      <c r="B576" s="695"/>
      <c r="C576" s="695"/>
      <c r="D576" s="695"/>
      <c r="E576" s="24"/>
      <c r="F576" s="24"/>
      <c r="G576" s="24"/>
      <c r="H576" s="695"/>
      <c r="I576" s="695"/>
      <c r="J576" s="695"/>
      <c r="K576" s="695"/>
      <c r="L576" s="695"/>
      <c r="M576" s="695"/>
      <c r="N576" s="695"/>
    </row>
    <row r="577" spans="1:14" x14ac:dyDescent="0.25">
      <c r="A577" s="695"/>
      <c r="B577" s="695"/>
      <c r="C577" s="695"/>
      <c r="D577" s="695"/>
      <c r="E577" s="24"/>
      <c r="F577" s="24"/>
      <c r="G577" s="24"/>
      <c r="H577" s="695"/>
      <c r="I577" s="695"/>
      <c r="J577" s="695"/>
      <c r="K577" s="695"/>
      <c r="L577" s="695"/>
      <c r="M577" s="695"/>
      <c r="N577" s="695"/>
    </row>
    <row r="578" spans="1:14" x14ac:dyDescent="0.25">
      <c r="A578" s="695"/>
      <c r="B578" s="695"/>
      <c r="C578" s="695"/>
      <c r="D578" s="695"/>
      <c r="E578" s="24"/>
      <c r="F578" s="24"/>
      <c r="G578" s="24"/>
      <c r="H578" s="695"/>
      <c r="I578" s="695"/>
      <c r="J578" s="695"/>
      <c r="K578" s="695"/>
      <c r="L578" s="695"/>
      <c r="M578" s="695"/>
      <c r="N578" s="695"/>
    </row>
    <row r="579" spans="1:14" x14ac:dyDescent="0.25">
      <c r="A579" s="695"/>
      <c r="B579" s="695"/>
      <c r="C579" s="695"/>
      <c r="D579" s="695"/>
      <c r="E579" s="24"/>
      <c r="F579" s="24"/>
      <c r="G579" s="24"/>
      <c r="H579" s="695"/>
      <c r="I579" s="695"/>
      <c r="J579" s="695"/>
      <c r="K579" s="695"/>
      <c r="L579" s="695"/>
      <c r="M579" s="695"/>
      <c r="N579" s="695"/>
    </row>
    <row r="580" spans="1:14" x14ac:dyDescent="0.25">
      <c r="A580" s="695"/>
      <c r="B580" s="695"/>
      <c r="C580" s="695"/>
      <c r="D580" s="695"/>
      <c r="E580" s="24"/>
      <c r="F580" s="24"/>
      <c r="G580" s="24"/>
      <c r="H580" s="695"/>
      <c r="I580" s="695"/>
      <c r="J580" s="695"/>
      <c r="K580" s="695"/>
      <c r="L580" s="695"/>
      <c r="M580" s="695"/>
      <c r="N580" s="695"/>
    </row>
    <row r="581" spans="1:14" x14ac:dyDescent="0.25">
      <c r="A581" s="695"/>
      <c r="B581" s="695"/>
      <c r="C581" s="695"/>
      <c r="D581" s="695"/>
      <c r="E581" s="24"/>
      <c r="F581" s="24"/>
      <c r="G581" s="24"/>
      <c r="H581" s="695"/>
      <c r="I581" s="695"/>
      <c r="J581" s="695"/>
      <c r="K581" s="695"/>
      <c r="L581" s="695"/>
      <c r="M581" s="695"/>
      <c r="N581" s="695"/>
    </row>
    <row r="582" spans="1:14" x14ac:dyDescent="0.25">
      <c r="A582" s="695"/>
      <c r="B582" s="695"/>
      <c r="C582" s="695"/>
      <c r="D582" s="695"/>
      <c r="E582" s="24"/>
      <c r="F582" s="24"/>
      <c r="G582" s="24"/>
      <c r="H582" s="695"/>
      <c r="I582" s="695"/>
      <c r="J582" s="695"/>
      <c r="K582" s="695"/>
      <c r="L582" s="695"/>
      <c r="M582" s="695"/>
      <c r="N582" s="695"/>
    </row>
    <row r="583" spans="1:14" x14ac:dyDescent="0.25">
      <c r="A583" s="695"/>
      <c r="B583" s="695"/>
      <c r="C583" s="695"/>
      <c r="D583" s="695"/>
      <c r="E583" s="24"/>
      <c r="F583" s="24"/>
      <c r="G583" s="24"/>
      <c r="H583" s="695"/>
      <c r="I583" s="695"/>
      <c r="J583" s="695"/>
      <c r="K583" s="695"/>
      <c r="L583" s="695"/>
      <c r="M583" s="695"/>
      <c r="N583" s="695"/>
    </row>
    <row r="584" spans="1:14" x14ac:dyDescent="0.25">
      <c r="A584" s="695"/>
      <c r="B584" s="695"/>
      <c r="C584" s="695"/>
      <c r="D584" s="695"/>
      <c r="E584" s="24"/>
      <c r="F584" s="24"/>
      <c r="G584" s="24"/>
      <c r="H584" s="695"/>
      <c r="I584" s="695"/>
      <c r="J584" s="695"/>
      <c r="K584" s="695"/>
      <c r="L584" s="695"/>
      <c r="M584" s="695"/>
      <c r="N584" s="695"/>
    </row>
    <row r="585" spans="1:14" x14ac:dyDescent="0.25">
      <c r="A585" s="695"/>
      <c r="B585" s="695"/>
      <c r="C585" s="695"/>
      <c r="D585" s="695"/>
      <c r="E585" s="24"/>
      <c r="F585" s="24"/>
      <c r="G585" s="24"/>
      <c r="H585" s="695"/>
      <c r="I585" s="695"/>
      <c r="J585" s="695"/>
      <c r="K585" s="695"/>
      <c r="L585" s="695"/>
      <c r="M585" s="695"/>
      <c r="N585" s="695"/>
    </row>
    <row r="586" spans="1:14" x14ac:dyDescent="0.25">
      <c r="A586" s="695"/>
      <c r="B586" s="695"/>
      <c r="C586" s="695"/>
      <c r="D586" s="695"/>
      <c r="E586" s="24"/>
      <c r="F586" s="24"/>
      <c r="G586" s="24"/>
      <c r="H586" s="695"/>
      <c r="I586" s="695"/>
      <c r="J586" s="695"/>
      <c r="K586" s="695"/>
      <c r="L586" s="695"/>
      <c r="M586" s="695"/>
      <c r="N586" s="695"/>
    </row>
    <row r="587" spans="1:14" x14ac:dyDescent="0.25">
      <c r="A587" s="695"/>
      <c r="B587" s="695"/>
      <c r="C587" s="695"/>
      <c r="D587" s="695"/>
      <c r="E587" s="24"/>
      <c r="F587" s="24"/>
      <c r="G587" s="24"/>
      <c r="H587" s="695"/>
      <c r="I587" s="695"/>
      <c r="J587" s="695"/>
      <c r="K587" s="695"/>
      <c r="L587" s="695"/>
      <c r="M587" s="695"/>
      <c r="N587" s="695"/>
    </row>
    <row r="588" spans="1:14" x14ac:dyDescent="0.25">
      <c r="A588" s="695"/>
      <c r="B588" s="695"/>
      <c r="C588" s="695"/>
      <c r="D588" s="695"/>
      <c r="E588" s="24"/>
      <c r="F588" s="24"/>
      <c r="G588" s="24"/>
      <c r="H588" s="695"/>
      <c r="I588" s="695"/>
      <c r="J588" s="695"/>
      <c r="K588" s="695"/>
      <c r="L588" s="695"/>
      <c r="M588" s="695"/>
      <c r="N588" s="695"/>
    </row>
    <row r="589" spans="1:14" x14ac:dyDescent="0.25">
      <c r="A589" s="695"/>
      <c r="B589" s="695"/>
      <c r="C589" s="695"/>
      <c r="D589" s="695"/>
      <c r="E589" s="24"/>
      <c r="F589" s="24"/>
      <c r="G589" s="24"/>
      <c r="H589" s="695"/>
      <c r="I589" s="695"/>
      <c r="J589" s="695"/>
      <c r="K589" s="695"/>
      <c r="L589" s="695"/>
      <c r="M589" s="695"/>
      <c r="N589" s="695"/>
    </row>
    <row r="590" spans="1:14" x14ac:dyDescent="0.25">
      <c r="A590" s="695"/>
      <c r="B590" s="695"/>
      <c r="C590" s="695"/>
      <c r="D590" s="695"/>
      <c r="E590" s="24"/>
      <c r="F590" s="24"/>
      <c r="G590" s="24"/>
      <c r="H590" s="695"/>
      <c r="I590" s="695"/>
      <c r="J590" s="695"/>
      <c r="K590" s="695"/>
      <c r="L590" s="695"/>
      <c r="M590" s="695"/>
      <c r="N590" s="695"/>
    </row>
    <row r="591" spans="1:14" x14ac:dyDescent="0.25">
      <c r="A591" s="695"/>
      <c r="B591" s="695"/>
      <c r="C591" s="695"/>
      <c r="D591" s="695"/>
      <c r="E591" s="24"/>
      <c r="F591" s="24"/>
      <c r="G591" s="24"/>
      <c r="H591" s="695"/>
      <c r="I591" s="695"/>
      <c r="J591" s="695"/>
      <c r="K591" s="695"/>
      <c r="L591" s="695"/>
      <c r="M591" s="695"/>
      <c r="N591" s="695"/>
    </row>
    <row r="592" spans="1:14" x14ac:dyDescent="0.25">
      <c r="A592" s="695"/>
      <c r="B592" s="695"/>
      <c r="C592" s="695"/>
      <c r="D592" s="695"/>
      <c r="E592" s="24"/>
      <c r="F592" s="24"/>
      <c r="G592" s="24"/>
      <c r="H592" s="695"/>
      <c r="I592" s="695"/>
      <c r="J592" s="695"/>
      <c r="K592" s="695"/>
      <c r="L592" s="695"/>
      <c r="M592" s="695"/>
      <c r="N592" s="695"/>
    </row>
    <row r="593" spans="1:14" x14ac:dyDescent="0.25">
      <c r="A593" s="695"/>
      <c r="B593" s="695"/>
      <c r="C593" s="695"/>
      <c r="D593" s="695"/>
      <c r="E593" s="24"/>
      <c r="F593" s="24"/>
      <c r="G593" s="24"/>
      <c r="H593" s="695"/>
      <c r="I593" s="695"/>
      <c r="J593" s="695"/>
      <c r="K593" s="695"/>
      <c r="L593" s="695"/>
      <c r="M593" s="695"/>
      <c r="N593" s="695"/>
    </row>
    <row r="594" spans="1:14" x14ac:dyDescent="0.25">
      <c r="A594" s="695"/>
      <c r="B594" s="695"/>
      <c r="C594" s="695"/>
      <c r="D594" s="695"/>
      <c r="E594" s="24"/>
      <c r="F594" s="24"/>
      <c r="G594" s="24"/>
      <c r="H594" s="695"/>
      <c r="I594" s="695"/>
      <c r="J594" s="695"/>
      <c r="K594" s="695"/>
      <c r="L594" s="695"/>
      <c r="M594" s="695"/>
      <c r="N594" s="695"/>
    </row>
    <row r="595" spans="1:14" x14ac:dyDescent="0.25">
      <c r="A595" s="695"/>
      <c r="B595" s="695"/>
      <c r="C595" s="695"/>
      <c r="D595" s="695"/>
      <c r="E595" s="24"/>
      <c r="F595" s="24"/>
      <c r="G595" s="24"/>
      <c r="H595" s="695"/>
      <c r="I595" s="695"/>
      <c r="J595" s="695"/>
      <c r="K595" s="695"/>
      <c r="L595" s="695"/>
      <c r="M595" s="695"/>
      <c r="N595" s="695"/>
    </row>
    <row r="596" spans="1:14" x14ac:dyDescent="0.25">
      <c r="A596" s="695"/>
      <c r="B596" s="695"/>
      <c r="C596" s="695"/>
      <c r="D596" s="695"/>
      <c r="E596" s="24"/>
      <c r="F596" s="24"/>
      <c r="G596" s="24"/>
      <c r="H596" s="695"/>
      <c r="I596" s="695"/>
      <c r="J596" s="695"/>
      <c r="K596" s="695"/>
      <c r="L596" s="695"/>
      <c r="M596" s="695"/>
      <c r="N596" s="695"/>
    </row>
    <row r="597" spans="1:14" x14ac:dyDescent="0.25">
      <c r="A597" s="695"/>
      <c r="B597" s="695"/>
      <c r="C597" s="695"/>
      <c r="D597" s="695"/>
      <c r="E597" s="24"/>
      <c r="F597" s="24"/>
      <c r="G597" s="24"/>
      <c r="H597" s="695"/>
      <c r="I597" s="695"/>
      <c r="J597" s="695"/>
      <c r="K597" s="695"/>
      <c r="L597" s="695"/>
      <c r="M597" s="695"/>
      <c r="N597" s="695"/>
    </row>
    <row r="598" spans="1:14" x14ac:dyDescent="0.25">
      <c r="A598" s="695"/>
      <c r="B598" s="695"/>
      <c r="C598" s="695"/>
      <c r="D598" s="695"/>
      <c r="E598" s="24"/>
      <c r="F598" s="24"/>
      <c r="G598" s="24"/>
      <c r="H598" s="695"/>
      <c r="I598" s="695"/>
      <c r="J598" s="695"/>
      <c r="K598" s="695"/>
      <c r="L598" s="695"/>
      <c r="M598" s="695"/>
      <c r="N598" s="695"/>
    </row>
    <row r="599" spans="1:14" x14ac:dyDescent="0.25">
      <c r="A599" s="695"/>
      <c r="B599" s="695"/>
      <c r="C599" s="695"/>
      <c r="D599" s="695"/>
      <c r="E599" s="24"/>
      <c r="F599" s="24"/>
      <c r="G599" s="24"/>
      <c r="H599" s="695"/>
      <c r="I599" s="695"/>
      <c r="J599" s="695"/>
      <c r="K599" s="695"/>
      <c r="L599" s="695"/>
      <c r="M599" s="695"/>
      <c r="N599" s="695"/>
    </row>
    <row r="600" spans="1:14" x14ac:dyDescent="0.25">
      <c r="A600" s="695"/>
      <c r="B600" s="695"/>
      <c r="C600" s="695"/>
      <c r="D600" s="695"/>
      <c r="E600" s="24"/>
      <c r="F600" s="24"/>
      <c r="G600" s="24"/>
      <c r="H600" s="695"/>
      <c r="I600" s="695"/>
      <c r="J600" s="695"/>
      <c r="K600" s="695"/>
      <c r="L600" s="695"/>
      <c r="M600" s="695"/>
      <c r="N600" s="695"/>
    </row>
    <row r="601" spans="1:14" x14ac:dyDescent="0.25">
      <c r="A601" s="695"/>
      <c r="B601" s="695"/>
      <c r="C601" s="695"/>
      <c r="D601" s="695"/>
      <c r="E601" s="24"/>
      <c r="F601" s="24"/>
      <c r="G601" s="24"/>
      <c r="H601" s="695"/>
      <c r="I601" s="695"/>
      <c r="J601" s="695"/>
      <c r="K601" s="695"/>
      <c r="L601" s="695"/>
      <c r="M601" s="695"/>
      <c r="N601" s="695"/>
    </row>
    <row r="602" spans="1:14" x14ac:dyDescent="0.25">
      <c r="A602" s="695"/>
      <c r="B602" s="695"/>
      <c r="C602" s="695"/>
      <c r="D602" s="695"/>
      <c r="E602" s="24"/>
      <c r="F602" s="24"/>
      <c r="G602" s="24"/>
      <c r="H602" s="695"/>
      <c r="I602" s="695"/>
      <c r="J602" s="695"/>
      <c r="K602" s="695"/>
      <c r="L602" s="695"/>
      <c r="M602" s="695"/>
      <c r="N602" s="695"/>
    </row>
    <row r="603" spans="1:14" x14ac:dyDescent="0.25">
      <c r="A603" s="695"/>
      <c r="B603" s="695"/>
      <c r="C603" s="695"/>
      <c r="D603" s="695"/>
      <c r="E603" s="24"/>
      <c r="F603" s="24"/>
      <c r="G603" s="24"/>
      <c r="H603" s="695"/>
      <c r="I603" s="695"/>
      <c r="J603" s="695"/>
      <c r="K603" s="695"/>
      <c r="L603" s="695"/>
      <c r="M603" s="695"/>
      <c r="N603" s="695"/>
    </row>
    <row r="604" spans="1:14" x14ac:dyDescent="0.25">
      <c r="A604" s="695"/>
      <c r="B604" s="695"/>
      <c r="C604" s="695"/>
      <c r="D604" s="695"/>
      <c r="E604" s="24"/>
      <c r="F604" s="24"/>
      <c r="G604" s="24"/>
      <c r="H604" s="695"/>
      <c r="I604" s="695"/>
      <c r="J604" s="695"/>
      <c r="K604" s="695"/>
      <c r="L604" s="695"/>
      <c r="M604" s="695"/>
      <c r="N604" s="695"/>
    </row>
    <row r="605" spans="1:14" x14ac:dyDescent="0.25">
      <c r="A605" s="695"/>
      <c r="B605" s="695"/>
      <c r="C605" s="695"/>
      <c r="D605" s="695"/>
      <c r="E605" s="24"/>
      <c r="F605" s="24"/>
      <c r="G605" s="24"/>
      <c r="H605" s="695"/>
      <c r="I605" s="695"/>
      <c r="J605" s="695"/>
      <c r="K605" s="695"/>
      <c r="L605" s="695"/>
      <c r="M605" s="695"/>
      <c r="N605" s="695"/>
    </row>
    <row r="606" spans="1:14" x14ac:dyDescent="0.25">
      <c r="A606" s="695"/>
      <c r="B606" s="695"/>
      <c r="C606" s="695"/>
      <c r="D606" s="695"/>
      <c r="E606" s="24"/>
      <c r="F606" s="24"/>
      <c r="G606" s="24"/>
      <c r="H606" s="695"/>
      <c r="I606" s="695"/>
      <c r="J606" s="695"/>
      <c r="K606" s="695"/>
      <c r="L606" s="695"/>
      <c r="M606" s="695"/>
      <c r="N606" s="695"/>
    </row>
    <row r="607" spans="1:14" x14ac:dyDescent="0.25">
      <c r="A607" s="695"/>
      <c r="B607" s="695"/>
      <c r="C607" s="695"/>
      <c r="D607" s="695"/>
      <c r="E607" s="24"/>
      <c r="F607" s="24"/>
      <c r="G607" s="24"/>
      <c r="H607" s="695"/>
      <c r="I607" s="695"/>
      <c r="J607" s="695"/>
      <c r="K607" s="695"/>
      <c r="L607" s="695"/>
      <c r="M607" s="695"/>
      <c r="N607" s="695"/>
    </row>
    <row r="608" spans="1:14" x14ac:dyDescent="0.25">
      <c r="A608" s="695"/>
      <c r="B608" s="695"/>
      <c r="C608" s="695"/>
      <c r="D608" s="695"/>
      <c r="E608" s="24"/>
      <c r="F608" s="24"/>
      <c r="G608" s="24"/>
      <c r="H608" s="695"/>
      <c r="I608" s="695"/>
      <c r="J608" s="695"/>
      <c r="K608" s="695"/>
      <c r="L608" s="695"/>
      <c r="M608" s="695"/>
      <c r="N608" s="695"/>
    </row>
    <row r="609" spans="1:14" x14ac:dyDescent="0.25">
      <c r="A609" s="695"/>
      <c r="B609" s="695"/>
      <c r="C609" s="695"/>
      <c r="D609" s="695"/>
      <c r="E609" s="24"/>
      <c r="F609" s="24"/>
      <c r="G609" s="24"/>
      <c r="H609" s="695"/>
      <c r="I609" s="695"/>
      <c r="J609" s="695"/>
      <c r="K609" s="695"/>
      <c r="L609" s="695"/>
      <c r="M609" s="695"/>
      <c r="N609" s="695"/>
    </row>
    <row r="610" spans="1:14" x14ac:dyDescent="0.25">
      <c r="A610" s="695"/>
      <c r="B610" s="695"/>
      <c r="C610" s="695"/>
      <c r="D610" s="695"/>
      <c r="E610" s="24"/>
      <c r="F610" s="24"/>
      <c r="G610" s="24"/>
      <c r="H610" s="695"/>
      <c r="I610" s="695"/>
      <c r="J610" s="695"/>
      <c r="K610" s="695"/>
      <c r="L610" s="695"/>
      <c r="M610" s="695"/>
      <c r="N610" s="695"/>
    </row>
    <row r="611" spans="1:14" x14ac:dyDescent="0.25">
      <c r="A611" s="695"/>
      <c r="B611" s="695"/>
      <c r="C611" s="695"/>
      <c r="D611" s="695"/>
      <c r="E611" s="24"/>
      <c r="F611" s="24"/>
      <c r="G611" s="24"/>
      <c r="H611" s="695"/>
      <c r="I611" s="695"/>
      <c r="J611" s="695"/>
      <c r="K611" s="695"/>
      <c r="L611" s="695"/>
      <c r="M611" s="695"/>
      <c r="N611" s="695"/>
    </row>
    <row r="612" spans="1:14" x14ac:dyDescent="0.25">
      <c r="A612" s="695"/>
      <c r="B612" s="695"/>
      <c r="C612" s="695"/>
      <c r="D612" s="695"/>
      <c r="E612" s="24"/>
      <c r="F612" s="24"/>
      <c r="G612" s="24"/>
      <c r="H612" s="695"/>
      <c r="I612" s="695"/>
      <c r="J612" s="695"/>
      <c r="K612" s="695"/>
      <c r="L612" s="695"/>
      <c r="M612" s="695"/>
      <c r="N612" s="695"/>
    </row>
    <row r="613" spans="1:14" x14ac:dyDescent="0.25">
      <c r="A613" s="695"/>
      <c r="B613" s="695"/>
      <c r="C613" s="695"/>
      <c r="D613" s="695"/>
      <c r="E613" s="24"/>
      <c r="F613" s="24"/>
      <c r="G613" s="24"/>
      <c r="H613" s="695"/>
      <c r="I613" s="695"/>
      <c r="J613" s="695"/>
      <c r="K613" s="695"/>
      <c r="L613" s="695"/>
      <c r="M613" s="695"/>
      <c r="N613" s="695"/>
    </row>
    <row r="614" spans="1:14" x14ac:dyDescent="0.25">
      <c r="A614" s="695"/>
      <c r="B614" s="695"/>
      <c r="C614" s="695"/>
      <c r="D614" s="695"/>
      <c r="E614" s="24"/>
      <c r="F614" s="24"/>
      <c r="G614" s="24"/>
      <c r="H614" s="695"/>
      <c r="I614" s="695"/>
      <c r="J614" s="695"/>
      <c r="K614" s="695"/>
      <c r="L614" s="695"/>
      <c r="M614" s="695"/>
      <c r="N614" s="695"/>
    </row>
    <row r="615" spans="1:14" x14ac:dyDescent="0.25">
      <c r="A615" s="695"/>
      <c r="B615" s="695"/>
      <c r="C615" s="695"/>
      <c r="D615" s="695"/>
      <c r="E615" s="24"/>
      <c r="F615" s="24"/>
      <c r="G615" s="24"/>
      <c r="H615" s="695"/>
      <c r="I615" s="695"/>
      <c r="J615" s="695"/>
      <c r="K615" s="695"/>
      <c r="L615" s="695"/>
      <c r="M615" s="695"/>
      <c r="N615" s="695"/>
    </row>
    <row r="616" spans="1:14" x14ac:dyDescent="0.25">
      <c r="A616" s="695"/>
      <c r="B616" s="695"/>
      <c r="C616" s="695"/>
      <c r="D616" s="695"/>
      <c r="E616" s="24"/>
      <c r="F616" s="24"/>
      <c r="G616" s="24"/>
      <c r="H616" s="695"/>
      <c r="I616" s="695"/>
      <c r="J616" s="695"/>
      <c r="K616" s="695"/>
      <c r="L616" s="695"/>
      <c r="M616" s="695"/>
      <c r="N616" s="695"/>
    </row>
    <row r="617" spans="1:14" x14ac:dyDescent="0.25">
      <c r="A617" s="695"/>
      <c r="B617" s="695"/>
      <c r="C617" s="695"/>
      <c r="D617" s="695"/>
      <c r="E617" s="24"/>
      <c r="F617" s="24"/>
      <c r="G617" s="24"/>
      <c r="H617" s="695"/>
      <c r="I617" s="695"/>
      <c r="J617" s="695"/>
      <c r="K617" s="695"/>
      <c r="L617" s="695"/>
      <c r="M617" s="695"/>
      <c r="N617" s="695"/>
    </row>
    <row r="618" spans="1:14" x14ac:dyDescent="0.25">
      <c r="A618" s="695"/>
      <c r="B618" s="695"/>
      <c r="C618" s="695"/>
      <c r="D618" s="695"/>
      <c r="E618" s="24"/>
      <c r="F618" s="24"/>
      <c r="G618" s="24"/>
      <c r="H618" s="695"/>
      <c r="I618" s="695"/>
      <c r="J618" s="695"/>
      <c r="K618" s="695"/>
      <c r="L618" s="695"/>
      <c r="M618" s="695"/>
      <c r="N618" s="695"/>
    </row>
    <row r="619" spans="1:14" x14ac:dyDescent="0.25">
      <c r="A619" s="695"/>
      <c r="B619" s="695"/>
      <c r="C619" s="695"/>
      <c r="D619" s="695"/>
      <c r="E619" s="24"/>
      <c r="F619" s="24"/>
      <c r="G619" s="24"/>
      <c r="H619" s="695"/>
      <c r="I619" s="695"/>
      <c r="J619" s="695"/>
      <c r="K619" s="695"/>
      <c r="L619" s="695"/>
      <c r="M619" s="695"/>
      <c r="N619" s="695"/>
    </row>
    <row r="620" spans="1:14" x14ac:dyDescent="0.25">
      <c r="A620" s="695"/>
      <c r="B620" s="695"/>
      <c r="C620" s="695"/>
      <c r="D620" s="695"/>
      <c r="E620" s="24"/>
      <c r="F620" s="24"/>
      <c r="G620" s="24"/>
      <c r="H620" s="695"/>
      <c r="I620" s="695"/>
      <c r="J620" s="695"/>
      <c r="K620" s="695"/>
      <c r="L620" s="695"/>
      <c r="M620" s="695"/>
      <c r="N620" s="695"/>
    </row>
    <row r="621" spans="1:14" x14ac:dyDescent="0.25">
      <c r="A621" s="695"/>
      <c r="B621" s="695"/>
      <c r="C621" s="695"/>
      <c r="D621" s="695"/>
      <c r="E621" s="24"/>
      <c r="F621" s="24"/>
      <c r="G621" s="24"/>
      <c r="H621" s="695"/>
      <c r="I621" s="695"/>
      <c r="J621" s="695"/>
      <c r="K621" s="695"/>
      <c r="L621" s="695"/>
      <c r="M621" s="695"/>
      <c r="N621" s="695"/>
    </row>
    <row r="622" spans="1:14" x14ac:dyDescent="0.25">
      <c r="A622" s="695"/>
      <c r="B622" s="695"/>
      <c r="C622" s="695"/>
      <c r="D622" s="695"/>
      <c r="E622" s="24"/>
      <c r="F622" s="24"/>
      <c r="G622" s="24"/>
      <c r="H622" s="695"/>
      <c r="I622" s="695"/>
      <c r="J622" s="695"/>
      <c r="K622" s="695"/>
      <c r="L622" s="695"/>
      <c r="M622" s="695"/>
      <c r="N622" s="695"/>
    </row>
    <row r="623" spans="1:14" x14ac:dyDescent="0.25">
      <c r="A623" s="695"/>
      <c r="B623" s="695"/>
      <c r="C623" s="695"/>
      <c r="D623" s="695"/>
      <c r="E623" s="24"/>
      <c r="F623" s="24"/>
      <c r="G623" s="24"/>
      <c r="H623" s="695"/>
      <c r="I623" s="695"/>
      <c r="J623" s="695"/>
      <c r="K623" s="695"/>
      <c r="L623" s="695"/>
      <c r="M623" s="695"/>
      <c r="N623" s="695"/>
    </row>
    <row r="624" spans="1:14" x14ac:dyDescent="0.25">
      <c r="A624" s="695"/>
      <c r="B624" s="695"/>
      <c r="C624" s="695"/>
      <c r="D624" s="695"/>
      <c r="E624" s="24"/>
      <c r="F624" s="24"/>
      <c r="G624" s="24"/>
      <c r="H624" s="695"/>
      <c r="I624" s="695"/>
      <c r="J624" s="695"/>
      <c r="K624" s="695"/>
      <c r="L624" s="695"/>
      <c r="M624" s="695"/>
      <c r="N624" s="695"/>
    </row>
    <row r="625" spans="1:14" x14ac:dyDescent="0.25">
      <c r="A625" s="695"/>
      <c r="B625" s="695"/>
      <c r="C625" s="695"/>
      <c r="D625" s="695"/>
      <c r="E625" s="24"/>
      <c r="F625" s="24"/>
      <c r="G625" s="24"/>
      <c r="H625" s="695"/>
      <c r="I625" s="695"/>
      <c r="J625" s="695"/>
      <c r="K625" s="695"/>
      <c r="L625" s="695"/>
      <c r="M625" s="695"/>
      <c r="N625" s="695"/>
    </row>
    <row r="626" spans="1:14" x14ac:dyDescent="0.25">
      <c r="A626" s="695"/>
      <c r="B626" s="695"/>
      <c r="C626" s="695"/>
      <c r="D626" s="695"/>
      <c r="E626" s="24"/>
      <c r="F626" s="24"/>
      <c r="G626" s="24"/>
      <c r="H626" s="695"/>
      <c r="I626" s="695"/>
      <c r="J626" s="695"/>
      <c r="K626" s="695"/>
      <c r="L626" s="695"/>
      <c r="M626" s="695"/>
      <c r="N626" s="695"/>
    </row>
    <row r="627" spans="1:14" x14ac:dyDescent="0.25">
      <c r="A627" s="695"/>
      <c r="B627" s="695"/>
      <c r="C627" s="695"/>
      <c r="D627" s="695"/>
      <c r="E627" s="24"/>
      <c r="F627" s="24"/>
      <c r="G627" s="24"/>
      <c r="H627" s="695"/>
      <c r="I627" s="695"/>
      <c r="J627" s="695"/>
      <c r="K627" s="695"/>
      <c r="L627" s="695"/>
      <c r="M627" s="695"/>
      <c r="N627" s="695"/>
    </row>
    <row r="628" spans="1:14" x14ac:dyDescent="0.25">
      <c r="A628" s="695"/>
      <c r="B628" s="695"/>
      <c r="C628" s="695"/>
      <c r="D628" s="695"/>
      <c r="E628" s="24"/>
      <c r="F628" s="24"/>
      <c r="G628" s="24"/>
      <c r="H628" s="695"/>
      <c r="I628" s="695"/>
      <c r="J628" s="695"/>
      <c r="K628" s="695"/>
      <c r="L628" s="695"/>
      <c r="M628" s="695"/>
      <c r="N628" s="695"/>
    </row>
    <row r="629" spans="1:14" x14ac:dyDescent="0.25">
      <c r="A629" s="695"/>
      <c r="B629" s="695"/>
      <c r="C629" s="695"/>
      <c r="D629" s="695"/>
      <c r="E629" s="24"/>
      <c r="F629" s="24"/>
      <c r="G629" s="24"/>
      <c r="H629" s="695"/>
      <c r="I629" s="695"/>
      <c r="J629" s="695"/>
      <c r="K629" s="695"/>
      <c r="L629" s="695"/>
      <c r="M629" s="695"/>
      <c r="N629" s="695"/>
    </row>
    <row r="630" spans="1:14" x14ac:dyDescent="0.25">
      <c r="A630" s="695"/>
      <c r="B630" s="695"/>
      <c r="C630" s="695"/>
      <c r="D630" s="695"/>
      <c r="E630" s="24"/>
      <c r="F630" s="24"/>
      <c r="G630" s="24"/>
      <c r="H630" s="695"/>
      <c r="I630" s="695"/>
      <c r="J630" s="695"/>
      <c r="K630" s="695"/>
      <c r="L630" s="695"/>
      <c r="M630" s="695"/>
      <c r="N630" s="695"/>
    </row>
    <row r="631" spans="1:14" x14ac:dyDescent="0.25">
      <c r="A631" s="695"/>
      <c r="B631" s="695"/>
      <c r="C631" s="695"/>
      <c r="D631" s="695"/>
      <c r="E631" s="24"/>
      <c r="F631" s="24"/>
      <c r="G631" s="24"/>
      <c r="H631" s="695"/>
      <c r="I631" s="695"/>
      <c r="J631" s="695"/>
      <c r="K631" s="695"/>
      <c r="L631" s="695"/>
      <c r="M631" s="695"/>
      <c r="N631" s="695"/>
    </row>
    <row r="632" spans="1:14" x14ac:dyDescent="0.25">
      <c r="A632" s="695"/>
      <c r="B632" s="695"/>
      <c r="C632" s="695"/>
      <c r="D632" s="695"/>
      <c r="E632" s="24"/>
      <c r="F632" s="24"/>
      <c r="G632" s="24"/>
      <c r="H632" s="695"/>
      <c r="I632" s="695"/>
      <c r="J632" s="695"/>
      <c r="K632" s="695"/>
      <c r="L632" s="695"/>
      <c r="M632" s="695"/>
      <c r="N632" s="695"/>
    </row>
    <row r="633" spans="1:14" x14ac:dyDescent="0.25">
      <c r="A633" s="695"/>
      <c r="B633" s="695"/>
      <c r="C633" s="695"/>
      <c r="D633" s="695"/>
      <c r="E633" s="24"/>
      <c r="F633" s="24"/>
      <c r="G633" s="24"/>
      <c r="H633" s="695"/>
      <c r="I633" s="695"/>
      <c r="J633" s="695"/>
      <c r="K633" s="695"/>
      <c r="L633" s="695"/>
      <c r="M633" s="695"/>
      <c r="N633" s="695"/>
    </row>
    <row r="634" spans="1:14" x14ac:dyDescent="0.25">
      <c r="A634" s="695"/>
      <c r="B634" s="695"/>
      <c r="C634" s="695"/>
      <c r="D634" s="695"/>
      <c r="E634" s="24"/>
      <c r="F634" s="24"/>
      <c r="G634" s="24"/>
      <c r="H634" s="695"/>
      <c r="I634" s="695"/>
      <c r="J634" s="695"/>
      <c r="K634" s="695"/>
      <c r="L634" s="695"/>
      <c r="M634" s="695"/>
      <c r="N634" s="695"/>
    </row>
    <row r="635" spans="1:14" x14ac:dyDescent="0.25">
      <c r="A635" s="695"/>
      <c r="B635" s="695"/>
      <c r="C635" s="695"/>
      <c r="D635" s="695"/>
      <c r="E635" s="24"/>
      <c r="F635" s="24"/>
      <c r="G635" s="24"/>
      <c r="H635" s="695"/>
      <c r="I635" s="695"/>
      <c r="J635" s="695"/>
      <c r="K635" s="695"/>
      <c r="L635" s="695"/>
      <c r="M635" s="695"/>
      <c r="N635" s="695"/>
    </row>
    <row r="636" spans="1:14" x14ac:dyDescent="0.25">
      <c r="A636" s="695"/>
      <c r="B636" s="695"/>
      <c r="C636" s="695"/>
      <c r="D636" s="695"/>
      <c r="E636" s="24"/>
      <c r="F636" s="24"/>
      <c r="G636" s="24"/>
      <c r="H636" s="695"/>
      <c r="I636" s="695"/>
      <c r="J636" s="695"/>
      <c r="K636" s="695"/>
      <c r="L636" s="695"/>
      <c r="M636" s="695"/>
      <c r="N636" s="695"/>
    </row>
    <row r="637" spans="1:14" x14ac:dyDescent="0.25">
      <c r="A637" s="695"/>
      <c r="B637" s="695"/>
      <c r="C637" s="695"/>
      <c r="D637" s="695"/>
      <c r="E637" s="24"/>
      <c r="F637" s="24"/>
      <c r="G637" s="24"/>
      <c r="H637" s="695"/>
      <c r="I637" s="695"/>
      <c r="J637" s="695"/>
      <c r="K637" s="695"/>
      <c r="L637" s="695"/>
      <c r="M637" s="695"/>
      <c r="N637" s="695"/>
    </row>
    <row r="638" spans="1:14" x14ac:dyDescent="0.25">
      <c r="A638" s="695"/>
      <c r="B638" s="695"/>
      <c r="C638" s="695"/>
      <c r="D638" s="695"/>
      <c r="E638" s="24"/>
      <c r="F638" s="24"/>
      <c r="G638" s="24"/>
      <c r="H638" s="695"/>
      <c r="I638" s="695"/>
      <c r="J638" s="695"/>
      <c r="K638" s="695"/>
      <c r="L638" s="695"/>
      <c r="M638" s="695"/>
      <c r="N638" s="695"/>
    </row>
    <row r="639" spans="1:14" x14ac:dyDescent="0.25">
      <c r="A639" s="695"/>
      <c r="B639" s="695"/>
      <c r="C639" s="695"/>
      <c r="D639" s="695"/>
      <c r="E639" s="24"/>
      <c r="F639" s="24"/>
      <c r="G639" s="24"/>
      <c r="H639" s="695"/>
      <c r="I639" s="695"/>
      <c r="J639" s="695"/>
      <c r="K639" s="695"/>
      <c r="L639" s="695"/>
      <c r="M639" s="695"/>
      <c r="N639" s="695"/>
    </row>
    <row r="640" spans="1:14" x14ac:dyDescent="0.25">
      <c r="A640" s="695"/>
      <c r="B640" s="695"/>
      <c r="C640" s="695"/>
      <c r="D640" s="695"/>
      <c r="E640" s="24"/>
      <c r="F640" s="24"/>
      <c r="G640" s="24"/>
      <c r="H640" s="695"/>
      <c r="I640" s="695"/>
      <c r="J640" s="695"/>
      <c r="K640" s="695"/>
      <c r="L640" s="695"/>
      <c r="M640" s="695"/>
      <c r="N640" s="695"/>
    </row>
    <row r="641" spans="1:14" x14ac:dyDescent="0.25">
      <c r="A641" s="695"/>
      <c r="B641" s="695"/>
      <c r="C641" s="695"/>
      <c r="D641" s="695"/>
      <c r="E641" s="24"/>
      <c r="F641" s="24"/>
      <c r="G641" s="24"/>
      <c r="H641" s="695"/>
      <c r="I641" s="695"/>
      <c r="J641" s="695"/>
      <c r="K641" s="695"/>
      <c r="L641" s="695"/>
      <c r="M641" s="695"/>
      <c r="N641" s="695"/>
    </row>
    <row r="642" spans="1:14" x14ac:dyDescent="0.25">
      <c r="A642" s="695"/>
      <c r="B642" s="695"/>
      <c r="C642" s="695"/>
      <c r="D642" s="695"/>
      <c r="E642" s="24"/>
      <c r="F642" s="24"/>
      <c r="G642" s="24"/>
      <c r="H642" s="695"/>
      <c r="I642" s="695"/>
      <c r="J642" s="695"/>
      <c r="K642" s="695"/>
      <c r="L642" s="695"/>
      <c r="M642" s="695"/>
      <c r="N642" s="695"/>
    </row>
    <row r="643" spans="1:14" x14ac:dyDescent="0.25">
      <c r="A643" s="695"/>
      <c r="B643" s="695"/>
      <c r="C643" s="695"/>
      <c r="D643" s="695"/>
      <c r="E643" s="24"/>
      <c r="F643" s="24"/>
      <c r="G643" s="24"/>
      <c r="H643" s="695"/>
      <c r="I643" s="695"/>
      <c r="J643" s="695"/>
      <c r="K643" s="695"/>
      <c r="L643" s="695"/>
      <c r="M643" s="695"/>
      <c r="N643" s="695"/>
    </row>
    <row r="644" spans="1:14" x14ac:dyDescent="0.25">
      <c r="A644" s="695"/>
      <c r="B644" s="695"/>
      <c r="C644" s="695"/>
      <c r="D644" s="695"/>
      <c r="E644" s="24"/>
      <c r="F644" s="24"/>
      <c r="G644" s="24"/>
      <c r="H644" s="695"/>
      <c r="I644" s="695"/>
      <c r="J644" s="695"/>
      <c r="K644" s="695"/>
      <c r="L644" s="695"/>
      <c r="M644" s="695"/>
      <c r="N644" s="695"/>
    </row>
    <row r="645" spans="1:14" x14ac:dyDescent="0.25">
      <c r="A645" s="695"/>
      <c r="B645" s="695"/>
      <c r="C645" s="695"/>
      <c r="D645" s="695"/>
      <c r="E645" s="24"/>
      <c r="F645" s="24"/>
      <c r="G645" s="24"/>
      <c r="H645" s="695"/>
      <c r="I645" s="695"/>
      <c r="J645" s="695"/>
      <c r="K645" s="695"/>
      <c r="L645" s="695"/>
      <c r="M645" s="695"/>
      <c r="N645" s="695"/>
    </row>
    <row r="646" spans="1:14" x14ac:dyDescent="0.25">
      <c r="A646" s="695"/>
      <c r="B646" s="695"/>
      <c r="C646" s="695"/>
      <c r="D646" s="695"/>
      <c r="E646" s="24"/>
      <c r="F646" s="24"/>
      <c r="G646" s="24"/>
      <c r="H646" s="695"/>
      <c r="I646" s="695"/>
      <c r="J646" s="695"/>
      <c r="K646" s="695"/>
      <c r="L646" s="695"/>
      <c r="M646" s="695"/>
      <c r="N646" s="695"/>
    </row>
    <row r="647" spans="1:14" x14ac:dyDescent="0.25">
      <c r="A647" s="695"/>
      <c r="B647" s="695"/>
      <c r="C647" s="695"/>
      <c r="D647" s="695"/>
      <c r="E647" s="24"/>
      <c r="F647" s="24"/>
      <c r="G647" s="24"/>
      <c r="H647" s="695"/>
      <c r="I647" s="695"/>
      <c r="J647" s="695"/>
      <c r="K647" s="695"/>
      <c r="L647" s="695"/>
      <c r="M647" s="695"/>
      <c r="N647" s="695"/>
    </row>
    <row r="648" spans="1:14" x14ac:dyDescent="0.25">
      <c r="A648" s="695"/>
      <c r="B648" s="695"/>
      <c r="C648" s="695"/>
      <c r="D648" s="695"/>
      <c r="E648" s="24"/>
      <c r="F648" s="24"/>
      <c r="G648" s="24"/>
      <c r="H648" s="695"/>
      <c r="I648" s="695"/>
      <c r="J648" s="695"/>
      <c r="K648" s="695"/>
      <c r="L648" s="695"/>
      <c r="M648" s="695"/>
      <c r="N648" s="695"/>
    </row>
    <row r="649" spans="1:14" x14ac:dyDescent="0.25">
      <c r="A649" s="695"/>
      <c r="B649" s="695"/>
      <c r="C649" s="695"/>
      <c r="D649" s="695"/>
      <c r="E649" s="24"/>
      <c r="F649" s="24"/>
      <c r="G649" s="24"/>
      <c r="H649" s="695"/>
      <c r="I649" s="695"/>
      <c r="J649" s="695"/>
      <c r="K649" s="695"/>
      <c r="L649" s="695"/>
      <c r="M649" s="695"/>
      <c r="N649" s="695"/>
    </row>
    <row r="650" spans="1:14" x14ac:dyDescent="0.25">
      <c r="A650" s="695"/>
      <c r="B650" s="695"/>
      <c r="C650" s="695"/>
      <c r="D650" s="695"/>
      <c r="E650" s="24"/>
      <c r="F650" s="24"/>
      <c r="G650" s="24"/>
      <c r="H650" s="695"/>
      <c r="I650" s="695"/>
      <c r="J650" s="695"/>
      <c r="K650" s="695"/>
      <c r="L650" s="695"/>
      <c r="M650" s="695"/>
      <c r="N650" s="695"/>
    </row>
    <row r="651" spans="1:14" x14ac:dyDescent="0.25">
      <c r="A651" s="695"/>
      <c r="B651" s="695"/>
      <c r="C651" s="695"/>
      <c r="D651" s="695"/>
      <c r="E651" s="24"/>
      <c r="F651" s="24"/>
      <c r="G651" s="24"/>
      <c r="H651" s="695"/>
      <c r="I651" s="695"/>
      <c r="J651" s="695"/>
      <c r="K651" s="695"/>
      <c r="L651" s="695"/>
      <c r="M651" s="695"/>
      <c r="N651" s="695"/>
    </row>
    <row r="652" spans="1:14" x14ac:dyDescent="0.25">
      <c r="A652" s="695"/>
      <c r="B652" s="695"/>
      <c r="C652" s="695"/>
      <c r="D652" s="695"/>
      <c r="E652" s="24"/>
      <c r="F652" s="24"/>
      <c r="G652" s="24"/>
      <c r="H652" s="695"/>
      <c r="I652" s="695"/>
      <c r="J652" s="695"/>
      <c r="K652" s="695"/>
      <c r="L652" s="695"/>
      <c r="M652" s="695"/>
      <c r="N652" s="695"/>
    </row>
    <row r="653" spans="1:14" x14ac:dyDescent="0.25">
      <c r="A653" s="695"/>
      <c r="B653" s="695"/>
      <c r="C653" s="695"/>
      <c r="D653" s="695"/>
      <c r="E653" s="24"/>
      <c r="F653" s="24"/>
      <c r="G653" s="24"/>
      <c r="H653" s="695"/>
      <c r="I653" s="695"/>
      <c r="J653" s="695"/>
      <c r="K653" s="695"/>
      <c r="L653" s="695"/>
      <c r="M653" s="695"/>
      <c r="N653" s="695"/>
    </row>
    <row r="654" spans="1:14" x14ac:dyDescent="0.25">
      <c r="A654" s="695"/>
      <c r="B654" s="695"/>
      <c r="C654" s="695"/>
      <c r="D654" s="695"/>
      <c r="E654" s="24"/>
      <c r="F654" s="24"/>
      <c r="G654" s="24"/>
      <c r="H654" s="695"/>
      <c r="I654" s="695"/>
      <c r="J654" s="695"/>
      <c r="K654" s="695"/>
      <c r="L654" s="695"/>
      <c r="M654" s="695"/>
      <c r="N654" s="695"/>
    </row>
    <row r="655" spans="1:14" x14ac:dyDescent="0.25">
      <c r="A655" s="695"/>
      <c r="B655" s="695"/>
      <c r="C655" s="695"/>
      <c r="D655" s="695"/>
      <c r="E655" s="24"/>
      <c r="F655" s="24"/>
      <c r="G655" s="24"/>
      <c r="H655" s="695"/>
      <c r="I655" s="695"/>
      <c r="J655" s="695"/>
      <c r="K655" s="695"/>
      <c r="L655" s="695"/>
      <c r="M655" s="695"/>
      <c r="N655" s="695"/>
    </row>
    <row r="656" spans="1:14" x14ac:dyDescent="0.25">
      <c r="A656" s="695"/>
      <c r="B656" s="695"/>
      <c r="C656" s="695"/>
      <c r="D656" s="695"/>
      <c r="E656" s="24"/>
      <c r="F656" s="24"/>
      <c r="G656" s="24"/>
      <c r="H656" s="695"/>
      <c r="I656" s="695"/>
      <c r="J656" s="695"/>
      <c r="K656" s="695"/>
      <c r="L656" s="695"/>
      <c r="M656" s="695"/>
      <c r="N656" s="695"/>
    </row>
    <row r="657" spans="1:14" x14ac:dyDescent="0.25">
      <c r="A657" s="695"/>
      <c r="B657" s="695"/>
      <c r="C657" s="695"/>
      <c r="D657" s="695"/>
      <c r="E657" s="24"/>
      <c r="F657" s="24"/>
      <c r="G657" s="24"/>
      <c r="H657" s="695"/>
      <c r="I657" s="695"/>
      <c r="J657" s="695"/>
      <c r="K657" s="695"/>
      <c r="L657" s="695"/>
      <c r="M657" s="695"/>
      <c r="N657" s="695"/>
    </row>
    <row r="658" spans="1:14" x14ac:dyDescent="0.25">
      <c r="A658" s="695"/>
      <c r="B658" s="695"/>
      <c r="C658" s="695"/>
      <c r="D658" s="695"/>
      <c r="E658" s="24"/>
      <c r="F658" s="24"/>
      <c r="G658" s="24"/>
      <c r="H658" s="695"/>
      <c r="I658" s="695"/>
      <c r="J658" s="695"/>
      <c r="K658" s="695"/>
      <c r="L658" s="695"/>
      <c r="M658" s="695"/>
      <c r="N658" s="695"/>
    </row>
    <row r="659" spans="1:14" x14ac:dyDescent="0.25">
      <c r="A659" s="695"/>
      <c r="B659" s="695"/>
      <c r="C659" s="695"/>
      <c r="D659" s="695"/>
      <c r="E659" s="24"/>
      <c r="F659" s="24"/>
      <c r="G659" s="24"/>
      <c r="H659" s="695"/>
      <c r="I659" s="695"/>
      <c r="J659" s="695"/>
      <c r="K659" s="695"/>
      <c r="L659" s="695"/>
      <c r="M659" s="695"/>
      <c r="N659" s="695"/>
    </row>
    <row r="660" spans="1:14" x14ac:dyDescent="0.25">
      <c r="A660" s="695"/>
      <c r="B660" s="695"/>
      <c r="C660" s="695"/>
      <c r="D660" s="695"/>
      <c r="E660" s="24"/>
      <c r="F660" s="24"/>
      <c r="G660" s="24"/>
      <c r="H660" s="695"/>
      <c r="I660" s="695"/>
      <c r="J660" s="695"/>
      <c r="K660" s="695"/>
      <c r="L660" s="695"/>
      <c r="M660" s="695"/>
      <c r="N660" s="695"/>
    </row>
    <row r="661" spans="1:14" x14ac:dyDescent="0.25">
      <c r="A661" s="695"/>
      <c r="B661" s="695"/>
      <c r="C661" s="695"/>
      <c r="D661" s="695"/>
      <c r="E661" s="24"/>
      <c r="F661" s="24"/>
      <c r="G661" s="24"/>
      <c r="H661" s="695"/>
      <c r="I661" s="695"/>
      <c r="J661" s="695"/>
      <c r="K661" s="695"/>
      <c r="L661" s="695"/>
      <c r="M661" s="695"/>
      <c r="N661" s="695"/>
    </row>
    <row r="662" spans="1:14" x14ac:dyDescent="0.25">
      <c r="A662" s="695"/>
      <c r="B662" s="695"/>
      <c r="C662" s="695"/>
      <c r="D662" s="695"/>
      <c r="E662" s="24"/>
      <c r="F662" s="24"/>
      <c r="G662" s="24"/>
      <c r="H662" s="695"/>
      <c r="I662" s="695"/>
      <c r="J662" s="695"/>
      <c r="K662" s="695"/>
      <c r="L662" s="695"/>
      <c r="M662" s="695"/>
      <c r="N662" s="695"/>
    </row>
    <row r="663" spans="1:14" x14ac:dyDescent="0.25">
      <c r="A663" s="695"/>
      <c r="B663" s="695"/>
      <c r="C663" s="695"/>
      <c r="D663" s="695"/>
      <c r="E663" s="24"/>
      <c r="F663" s="24"/>
      <c r="G663" s="24"/>
      <c r="H663" s="695"/>
      <c r="I663" s="695"/>
      <c r="J663" s="695"/>
      <c r="K663" s="695"/>
      <c r="L663" s="695"/>
      <c r="M663" s="695"/>
      <c r="N663" s="695"/>
    </row>
    <row r="664" spans="1:14" x14ac:dyDescent="0.25">
      <c r="A664" s="695"/>
      <c r="B664" s="695"/>
      <c r="C664" s="695"/>
      <c r="D664" s="695"/>
      <c r="E664" s="24"/>
      <c r="F664" s="24"/>
      <c r="G664" s="24"/>
      <c r="H664" s="695"/>
      <c r="I664" s="695"/>
      <c r="J664" s="695"/>
      <c r="K664" s="695"/>
      <c r="L664" s="695"/>
      <c r="M664" s="695"/>
      <c r="N664" s="695"/>
    </row>
    <row r="665" spans="1:14" x14ac:dyDescent="0.25">
      <c r="A665" s="695"/>
      <c r="B665" s="695"/>
      <c r="C665" s="695"/>
      <c r="D665" s="695"/>
      <c r="E665" s="24"/>
      <c r="F665" s="24"/>
      <c r="G665" s="24"/>
      <c r="H665" s="695"/>
      <c r="I665" s="695"/>
      <c r="J665" s="695"/>
      <c r="K665" s="695"/>
      <c r="L665" s="695"/>
      <c r="M665" s="695"/>
      <c r="N665" s="695"/>
    </row>
    <row r="666" spans="1:14" x14ac:dyDescent="0.25">
      <c r="A666" s="695"/>
      <c r="B666" s="695"/>
      <c r="C666" s="695"/>
      <c r="D666" s="695"/>
      <c r="E666" s="24"/>
      <c r="F666" s="24"/>
      <c r="G666" s="24"/>
      <c r="H666" s="695"/>
      <c r="I666" s="695"/>
      <c r="J666" s="695"/>
      <c r="K666" s="695"/>
      <c r="L666" s="695"/>
      <c r="M666" s="695"/>
      <c r="N666" s="695"/>
    </row>
    <row r="667" spans="1:14" x14ac:dyDescent="0.25">
      <c r="A667" s="695"/>
      <c r="B667" s="695"/>
      <c r="C667" s="695"/>
      <c r="D667" s="695"/>
      <c r="E667" s="24"/>
      <c r="F667" s="24"/>
      <c r="G667" s="24"/>
      <c r="H667" s="695"/>
      <c r="I667" s="695"/>
      <c r="J667" s="695"/>
      <c r="K667" s="695"/>
      <c r="L667" s="695"/>
      <c r="M667" s="695"/>
      <c r="N667" s="695"/>
    </row>
    <row r="668" spans="1:14" x14ac:dyDescent="0.25">
      <c r="A668" s="695"/>
      <c r="B668" s="695"/>
      <c r="C668" s="695"/>
      <c r="D668" s="695"/>
      <c r="E668" s="24"/>
      <c r="F668" s="24"/>
      <c r="G668" s="24"/>
      <c r="H668" s="695"/>
      <c r="I668" s="695"/>
      <c r="J668" s="695"/>
      <c r="K668" s="695"/>
      <c r="L668" s="695"/>
      <c r="M668" s="695"/>
      <c r="N668" s="695"/>
    </row>
    <row r="669" spans="1:14" x14ac:dyDescent="0.25">
      <c r="A669" s="695"/>
      <c r="B669" s="695"/>
      <c r="C669" s="695"/>
      <c r="D669" s="695"/>
      <c r="E669" s="24"/>
      <c r="F669" s="24"/>
      <c r="G669" s="24"/>
      <c r="H669" s="695"/>
      <c r="I669" s="695"/>
      <c r="J669" s="695"/>
      <c r="K669" s="695"/>
      <c r="L669" s="695"/>
      <c r="M669" s="695"/>
      <c r="N669" s="695"/>
    </row>
    <row r="670" spans="1:14" x14ac:dyDescent="0.25">
      <c r="A670" s="695"/>
      <c r="B670" s="695"/>
      <c r="C670" s="695"/>
      <c r="D670" s="695"/>
      <c r="E670" s="24"/>
      <c r="F670" s="24"/>
      <c r="G670" s="24"/>
      <c r="H670" s="695"/>
      <c r="I670" s="695"/>
      <c r="J670" s="695"/>
      <c r="K670" s="695"/>
      <c r="L670" s="695"/>
      <c r="M670" s="695"/>
      <c r="N670" s="695"/>
    </row>
    <row r="671" spans="1:14" x14ac:dyDescent="0.25">
      <c r="A671" s="695"/>
      <c r="B671" s="695"/>
      <c r="C671" s="695"/>
      <c r="D671" s="695"/>
      <c r="E671" s="24"/>
      <c r="F671" s="24"/>
      <c r="G671" s="24"/>
      <c r="H671" s="695"/>
      <c r="I671" s="695"/>
      <c r="J671" s="695"/>
      <c r="K671" s="695"/>
      <c r="L671" s="695"/>
      <c r="M671" s="695"/>
      <c r="N671" s="695"/>
    </row>
    <row r="672" spans="1:14" x14ac:dyDescent="0.25">
      <c r="A672" s="695"/>
      <c r="B672" s="695"/>
      <c r="C672" s="695"/>
      <c r="D672" s="695"/>
      <c r="E672" s="24"/>
      <c r="F672" s="24"/>
      <c r="G672" s="24"/>
      <c r="H672" s="695"/>
      <c r="I672" s="695"/>
      <c r="J672" s="695"/>
      <c r="K672" s="695"/>
      <c r="L672" s="695"/>
      <c r="M672" s="695"/>
      <c r="N672" s="695"/>
    </row>
    <row r="673" spans="1:14" x14ac:dyDescent="0.25">
      <c r="A673" s="695"/>
      <c r="B673" s="695"/>
      <c r="C673" s="695"/>
      <c r="D673" s="695"/>
      <c r="E673" s="24"/>
      <c r="F673" s="24"/>
      <c r="G673" s="24"/>
      <c r="H673" s="695"/>
      <c r="I673" s="695"/>
      <c r="J673" s="695"/>
      <c r="K673" s="695"/>
      <c r="L673" s="695"/>
      <c r="M673" s="695"/>
      <c r="N673" s="695"/>
    </row>
    <row r="674" spans="1:14" x14ac:dyDescent="0.25">
      <c r="A674" s="695"/>
      <c r="B674" s="695"/>
      <c r="C674" s="695"/>
      <c r="D674" s="695"/>
      <c r="E674" s="24"/>
      <c r="F674" s="24"/>
      <c r="G674" s="24"/>
      <c r="H674" s="695"/>
      <c r="I674" s="695"/>
      <c r="J674" s="695"/>
      <c r="K674" s="695"/>
      <c r="L674" s="695"/>
      <c r="M674" s="695"/>
      <c r="N674" s="695"/>
    </row>
    <row r="675" spans="1:14" x14ac:dyDescent="0.25">
      <c r="A675" s="695"/>
      <c r="B675" s="695"/>
      <c r="C675" s="695"/>
      <c r="D675" s="695"/>
      <c r="E675" s="24"/>
      <c r="F675" s="24"/>
      <c r="G675" s="24"/>
      <c r="H675" s="695"/>
      <c r="I675" s="695"/>
      <c r="J675" s="695"/>
      <c r="K675" s="695"/>
      <c r="L675" s="695"/>
      <c r="M675" s="695"/>
      <c r="N675" s="695"/>
    </row>
    <row r="676" spans="1:14" x14ac:dyDescent="0.25">
      <c r="A676" s="695"/>
      <c r="B676" s="695"/>
      <c r="C676" s="695"/>
      <c r="D676" s="695"/>
      <c r="E676" s="24"/>
      <c r="F676" s="24"/>
      <c r="G676" s="24"/>
      <c r="H676" s="695"/>
      <c r="I676" s="695"/>
      <c r="J676" s="695"/>
      <c r="K676" s="695"/>
      <c r="L676" s="695"/>
      <c r="M676" s="695"/>
      <c r="N676" s="695"/>
    </row>
    <row r="677" spans="1:14" x14ac:dyDescent="0.25">
      <c r="A677" s="695"/>
      <c r="B677" s="695"/>
      <c r="C677" s="695"/>
      <c r="D677" s="695"/>
      <c r="E677" s="24"/>
      <c r="F677" s="24"/>
      <c r="G677" s="24"/>
      <c r="H677" s="695"/>
      <c r="I677" s="695"/>
      <c r="J677" s="695"/>
      <c r="K677" s="695"/>
      <c r="L677" s="695"/>
      <c r="M677" s="695"/>
      <c r="N677" s="695"/>
    </row>
    <row r="678" spans="1:14" x14ac:dyDescent="0.25">
      <c r="A678" s="695"/>
      <c r="B678" s="695"/>
      <c r="C678" s="695"/>
      <c r="D678" s="695"/>
      <c r="E678" s="24"/>
      <c r="F678" s="24"/>
      <c r="G678" s="24"/>
      <c r="H678" s="695"/>
      <c r="I678" s="695"/>
      <c r="J678" s="695"/>
      <c r="K678" s="695"/>
      <c r="L678" s="695"/>
      <c r="M678" s="695"/>
      <c r="N678" s="695"/>
    </row>
    <row r="679" spans="1:14" x14ac:dyDescent="0.25">
      <c r="A679" s="695"/>
      <c r="B679" s="695"/>
      <c r="C679" s="695"/>
      <c r="D679" s="695"/>
      <c r="E679" s="24"/>
      <c r="F679" s="24"/>
      <c r="G679" s="24"/>
      <c r="H679" s="695"/>
      <c r="I679" s="695"/>
      <c r="J679" s="695"/>
      <c r="K679" s="695"/>
      <c r="L679" s="695"/>
      <c r="M679" s="695"/>
      <c r="N679" s="695"/>
    </row>
    <row r="680" spans="1:14" x14ac:dyDescent="0.25">
      <c r="A680" s="695"/>
      <c r="B680" s="695"/>
      <c r="C680" s="695"/>
      <c r="D680" s="695"/>
      <c r="E680" s="24"/>
      <c r="F680" s="24"/>
      <c r="G680" s="24"/>
      <c r="H680" s="695"/>
      <c r="I680" s="695"/>
      <c r="J680" s="695"/>
      <c r="K680" s="695"/>
      <c r="L680" s="695"/>
      <c r="M680" s="695"/>
      <c r="N680" s="695"/>
    </row>
    <row r="681" spans="1:14" x14ac:dyDescent="0.25">
      <c r="A681" s="695"/>
      <c r="B681" s="695"/>
      <c r="C681" s="695"/>
      <c r="D681" s="695"/>
      <c r="E681" s="24"/>
      <c r="F681" s="24"/>
      <c r="G681" s="24"/>
      <c r="H681" s="695"/>
      <c r="I681" s="695"/>
      <c r="J681" s="695"/>
      <c r="K681" s="695"/>
      <c r="L681" s="695"/>
      <c r="M681" s="695"/>
      <c r="N681" s="695"/>
    </row>
    <row r="682" spans="1:14" x14ac:dyDescent="0.25">
      <c r="A682" s="695"/>
      <c r="B682" s="695"/>
      <c r="C682" s="695"/>
      <c r="D682" s="695"/>
      <c r="E682" s="24"/>
      <c r="F682" s="24"/>
      <c r="G682" s="24"/>
      <c r="H682" s="695"/>
      <c r="I682" s="695"/>
      <c r="J682" s="695"/>
      <c r="K682" s="695"/>
      <c r="L682" s="695"/>
      <c r="M682" s="695"/>
      <c r="N682" s="695"/>
    </row>
    <row r="683" spans="1:14" x14ac:dyDescent="0.25">
      <c r="A683" s="695"/>
      <c r="B683" s="695"/>
      <c r="C683" s="695"/>
      <c r="D683" s="695"/>
      <c r="E683" s="24"/>
      <c r="F683" s="24"/>
      <c r="G683" s="24"/>
      <c r="H683" s="695"/>
      <c r="I683" s="695"/>
      <c r="J683" s="695"/>
      <c r="K683" s="695"/>
      <c r="L683" s="695"/>
      <c r="M683" s="695"/>
      <c r="N683" s="695"/>
    </row>
    <row r="684" spans="1:14" x14ac:dyDescent="0.25">
      <c r="A684" s="695"/>
      <c r="B684" s="695"/>
      <c r="C684" s="695"/>
      <c r="D684" s="695"/>
      <c r="E684" s="24"/>
      <c r="F684" s="24"/>
      <c r="G684" s="24"/>
      <c r="H684" s="695"/>
      <c r="I684" s="695"/>
      <c r="J684" s="695"/>
      <c r="K684" s="695"/>
      <c r="L684" s="695"/>
      <c r="M684" s="695"/>
      <c r="N684" s="695"/>
    </row>
    <row r="685" spans="1:14" x14ac:dyDescent="0.25">
      <c r="A685" s="695"/>
      <c r="B685" s="695"/>
      <c r="C685" s="695"/>
      <c r="D685" s="695"/>
      <c r="E685" s="24"/>
      <c r="F685" s="24"/>
      <c r="G685" s="24"/>
      <c r="H685" s="695"/>
      <c r="I685" s="695"/>
      <c r="J685" s="695"/>
      <c r="K685" s="695"/>
      <c r="L685" s="695"/>
      <c r="M685" s="695"/>
      <c r="N685" s="695"/>
    </row>
    <row r="686" spans="1:14" x14ac:dyDescent="0.25">
      <c r="A686" s="695"/>
      <c r="B686" s="695"/>
      <c r="C686" s="695"/>
      <c r="D686" s="695"/>
      <c r="E686" s="24"/>
      <c r="F686" s="24"/>
      <c r="G686" s="24"/>
      <c r="H686" s="695"/>
      <c r="I686" s="695"/>
      <c r="J686" s="695"/>
      <c r="K686" s="695"/>
      <c r="L686" s="695"/>
      <c r="M686" s="695"/>
      <c r="N686" s="695"/>
    </row>
    <row r="687" spans="1:14" x14ac:dyDescent="0.25">
      <c r="A687" s="695"/>
      <c r="B687" s="695"/>
      <c r="C687" s="695"/>
      <c r="D687" s="695"/>
      <c r="E687" s="24"/>
      <c r="F687" s="24"/>
      <c r="G687" s="24"/>
      <c r="H687" s="695"/>
      <c r="I687" s="695"/>
      <c r="J687" s="695"/>
      <c r="K687" s="695"/>
      <c r="L687" s="695"/>
      <c r="M687" s="695"/>
      <c r="N687" s="695"/>
    </row>
    <row r="688" spans="1:14" x14ac:dyDescent="0.25">
      <c r="A688" s="695"/>
      <c r="B688" s="695"/>
      <c r="C688" s="695"/>
      <c r="D688" s="695"/>
      <c r="E688" s="24"/>
      <c r="F688" s="24"/>
      <c r="G688" s="24"/>
      <c r="H688" s="695"/>
      <c r="I688" s="695"/>
      <c r="J688" s="695"/>
      <c r="K688" s="695"/>
      <c r="L688" s="695"/>
      <c r="M688" s="695"/>
      <c r="N688" s="695"/>
    </row>
    <row r="689" spans="1:14" x14ac:dyDescent="0.25">
      <c r="A689" s="695"/>
      <c r="B689" s="695"/>
      <c r="C689" s="695"/>
      <c r="D689" s="695"/>
      <c r="E689" s="24"/>
      <c r="F689" s="24"/>
      <c r="G689" s="24"/>
      <c r="H689" s="695"/>
      <c r="I689" s="695"/>
      <c r="J689" s="695"/>
      <c r="K689" s="695"/>
      <c r="L689" s="695"/>
      <c r="M689" s="695"/>
      <c r="N689" s="695"/>
    </row>
    <row r="690" spans="1:14" x14ac:dyDescent="0.25">
      <c r="A690" s="695"/>
      <c r="B690" s="695"/>
      <c r="C690" s="695"/>
      <c r="D690" s="695"/>
      <c r="E690" s="24"/>
      <c r="F690" s="24"/>
      <c r="G690" s="24"/>
      <c r="H690" s="695"/>
      <c r="I690" s="695"/>
      <c r="J690" s="695"/>
      <c r="K690" s="695"/>
      <c r="L690" s="695"/>
      <c r="M690" s="695"/>
      <c r="N690" s="695"/>
    </row>
    <row r="691" spans="1:14" x14ac:dyDescent="0.25">
      <c r="A691" s="695"/>
      <c r="B691" s="695"/>
      <c r="C691" s="695"/>
      <c r="D691" s="695"/>
      <c r="E691" s="24"/>
      <c r="F691" s="24"/>
      <c r="G691" s="24"/>
      <c r="H691" s="695"/>
      <c r="I691" s="695"/>
      <c r="J691" s="695"/>
      <c r="K691" s="695"/>
      <c r="L691" s="695"/>
      <c r="M691" s="695"/>
      <c r="N691" s="695"/>
    </row>
    <row r="692" spans="1:14" x14ac:dyDescent="0.25">
      <c r="A692" s="695"/>
      <c r="B692" s="695"/>
      <c r="C692" s="695"/>
      <c r="D692" s="695"/>
      <c r="E692" s="24"/>
      <c r="F692" s="24"/>
      <c r="G692" s="24"/>
      <c r="H692" s="695"/>
      <c r="I692" s="695"/>
      <c r="J692" s="695"/>
      <c r="K692" s="695"/>
      <c r="L692" s="695"/>
      <c r="M692" s="695"/>
      <c r="N692" s="695"/>
    </row>
    <row r="693" spans="1:14" x14ac:dyDescent="0.25">
      <c r="A693" s="695"/>
      <c r="B693" s="695"/>
      <c r="C693" s="695"/>
      <c r="D693" s="695"/>
      <c r="E693" s="24"/>
      <c r="F693" s="24"/>
      <c r="G693" s="24"/>
      <c r="H693" s="695"/>
      <c r="I693" s="695"/>
      <c r="J693" s="695"/>
      <c r="K693" s="695"/>
      <c r="L693" s="695"/>
      <c r="M693" s="695"/>
      <c r="N693" s="695"/>
    </row>
    <row r="694" spans="1:14" x14ac:dyDescent="0.25">
      <c r="A694" s="695"/>
      <c r="B694" s="695"/>
      <c r="C694" s="695"/>
      <c r="D694" s="695"/>
      <c r="E694" s="24"/>
      <c r="F694" s="24"/>
      <c r="G694" s="24"/>
      <c r="H694" s="695"/>
      <c r="I694" s="695"/>
      <c r="J694" s="695"/>
      <c r="K694" s="695"/>
      <c r="L694" s="695"/>
      <c r="M694" s="695"/>
      <c r="N694" s="695"/>
    </row>
    <row r="695" spans="1:14" x14ac:dyDescent="0.25">
      <c r="A695" s="695"/>
      <c r="B695" s="695"/>
      <c r="C695" s="695"/>
      <c r="D695" s="695"/>
      <c r="E695" s="24"/>
      <c r="F695" s="24"/>
      <c r="G695" s="24"/>
      <c r="H695" s="695"/>
      <c r="I695" s="695"/>
      <c r="J695" s="695"/>
      <c r="K695" s="695"/>
      <c r="L695" s="695"/>
      <c r="M695" s="695"/>
      <c r="N695" s="695"/>
    </row>
    <row r="696" spans="1:14" x14ac:dyDescent="0.25">
      <c r="A696" s="695"/>
      <c r="B696" s="695"/>
      <c r="C696" s="695"/>
      <c r="D696" s="695"/>
      <c r="E696" s="24"/>
      <c r="F696" s="24"/>
      <c r="G696" s="24"/>
      <c r="H696" s="695"/>
      <c r="I696" s="695"/>
      <c r="J696" s="695"/>
      <c r="K696" s="695"/>
      <c r="L696" s="695"/>
      <c r="M696" s="695"/>
      <c r="N696" s="695"/>
    </row>
    <row r="697" spans="1:14" x14ac:dyDescent="0.25">
      <c r="A697" s="695"/>
      <c r="B697" s="695"/>
      <c r="C697" s="695"/>
      <c r="D697" s="695"/>
      <c r="E697" s="24"/>
      <c r="F697" s="24"/>
      <c r="G697" s="24"/>
      <c r="H697" s="695"/>
      <c r="I697" s="695"/>
      <c r="J697" s="695"/>
      <c r="K697" s="695"/>
      <c r="L697" s="695"/>
      <c r="M697" s="695"/>
      <c r="N697" s="695"/>
    </row>
    <row r="698" spans="1:14" x14ac:dyDescent="0.25">
      <c r="A698" s="695"/>
      <c r="B698" s="695"/>
      <c r="C698" s="695"/>
      <c r="D698" s="695"/>
      <c r="E698" s="24"/>
      <c r="F698" s="24"/>
      <c r="G698" s="24"/>
      <c r="H698" s="695"/>
      <c r="I698" s="695"/>
      <c r="J698" s="695"/>
      <c r="K698" s="695"/>
      <c r="L698" s="695"/>
      <c r="M698" s="695"/>
      <c r="N698" s="695"/>
    </row>
    <row r="699" spans="1:14" x14ac:dyDescent="0.25">
      <c r="A699" s="695"/>
      <c r="B699" s="695"/>
      <c r="C699" s="695"/>
      <c r="D699" s="695"/>
      <c r="E699" s="24"/>
      <c r="F699" s="24"/>
      <c r="G699" s="24"/>
      <c r="H699" s="695"/>
      <c r="I699" s="695"/>
      <c r="J699" s="695"/>
      <c r="K699" s="695"/>
      <c r="L699" s="695"/>
      <c r="M699" s="695"/>
      <c r="N699" s="695"/>
    </row>
    <row r="700" spans="1:14" x14ac:dyDescent="0.25">
      <c r="A700" s="695"/>
      <c r="B700" s="695"/>
      <c r="C700" s="695"/>
      <c r="D700" s="695"/>
      <c r="E700" s="24"/>
      <c r="F700" s="24"/>
      <c r="G700" s="24"/>
      <c r="H700" s="695"/>
      <c r="I700" s="695"/>
      <c r="J700" s="695"/>
      <c r="K700" s="695"/>
      <c r="L700" s="695"/>
      <c r="M700" s="695"/>
      <c r="N700" s="695"/>
    </row>
    <row r="701" spans="1:14" x14ac:dyDescent="0.25">
      <c r="A701" s="695"/>
      <c r="B701" s="695"/>
      <c r="C701" s="695"/>
      <c r="D701" s="695"/>
      <c r="E701" s="24"/>
      <c r="F701" s="24"/>
      <c r="G701" s="24"/>
      <c r="H701" s="695"/>
      <c r="I701" s="695"/>
      <c r="J701" s="695"/>
      <c r="K701" s="695"/>
      <c r="L701" s="695"/>
      <c r="M701" s="695"/>
      <c r="N701" s="695"/>
    </row>
    <row r="702" spans="1:14" x14ac:dyDescent="0.25">
      <c r="A702" s="695"/>
      <c r="B702" s="695"/>
      <c r="C702" s="695"/>
      <c r="D702" s="695"/>
      <c r="E702" s="24"/>
      <c r="F702" s="24"/>
      <c r="G702" s="24"/>
      <c r="H702" s="695"/>
      <c r="I702" s="695"/>
      <c r="J702" s="695"/>
      <c r="K702" s="695"/>
      <c r="L702" s="695"/>
      <c r="M702" s="695"/>
      <c r="N702" s="695"/>
    </row>
    <row r="703" spans="1:14" x14ac:dyDescent="0.25">
      <c r="A703" s="695"/>
      <c r="B703" s="695"/>
      <c r="C703" s="695"/>
      <c r="D703" s="695"/>
      <c r="E703" s="24"/>
      <c r="F703" s="24"/>
      <c r="G703" s="24"/>
      <c r="H703" s="695"/>
      <c r="I703" s="695"/>
      <c r="J703" s="695"/>
      <c r="K703" s="695"/>
      <c r="L703" s="695"/>
      <c r="M703" s="695"/>
      <c r="N703" s="695"/>
    </row>
    <row r="1448" spans="5:7" x14ac:dyDescent="0.25">
      <c r="E1448" s="401" t="s">
        <v>115</v>
      </c>
      <c r="F1448" s="25"/>
      <c r="G1448" s="25"/>
    </row>
  </sheetData>
  <autoFilter ref="A2:N122"/>
  <mergeCells count="1">
    <mergeCell ref="A1:N1"/>
  </mergeCells>
  <pageMargins left="0.7" right="0.7" top="0.75" bottom="0.75" header="0.3" footer="0.3"/>
  <pageSetup paperSize="9"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G11" sqref="G11"/>
    </sheetView>
  </sheetViews>
  <sheetFormatPr defaultColWidth="10.85546875" defaultRowHeight="15" x14ac:dyDescent="0.25"/>
  <cols>
    <col min="1" max="1" width="12.28515625" style="25" customWidth="1"/>
    <col min="2" max="2" width="25.7109375" style="25" customWidth="1"/>
    <col min="3" max="3" width="19.42578125" style="25" customWidth="1"/>
    <col min="4" max="4" width="15.7109375" style="25" bestFit="1" customWidth="1"/>
    <col min="5" max="5" width="13.7109375" style="62" customWidth="1"/>
    <col min="6" max="6" width="12.28515625" style="62" customWidth="1"/>
    <col min="7" max="7" width="14.42578125" style="62" bestFit="1" customWidth="1"/>
    <col min="8" max="8" width="14.42578125" style="25" bestFit="1" customWidth="1"/>
    <col min="9" max="9" width="21.140625" style="25" customWidth="1"/>
    <col min="10" max="10" width="26.140625" style="25" customWidth="1"/>
    <col min="11" max="12" width="10.85546875" style="25"/>
    <col min="13" max="13" width="14.85546875" style="25" customWidth="1"/>
    <col min="14" max="14" width="28" style="25" customWidth="1"/>
    <col min="15" max="16384" width="10.85546875" style="25"/>
  </cols>
  <sheetData>
    <row r="1" spans="1:19" s="2" customFormat="1" ht="36" customHeight="1" x14ac:dyDescent="0.25">
      <c r="A1" s="922" t="s">
        <v>42</v>
      </c>
      <c r="B1" s="923"/>
      <c r="C1" s="923"/>
      <c r="D1" s="923"/>
      <c r="E1" s="923"/>
      <c r="F1" s="923"/>
      <c r="G1" s="923"/>
      <c r="H1" s="923"/>
      <c r="I1" s="923"/>
      <c r="J1" s="923"/>
      <c r="K1" s="923"/>
      <c r="L1" s="923"/>
      <c r="M1" s="923"/>
      <c r="N1" s="923"/>
    </row>
    <row r="2" spans="1:19" s="2" customFormat="1" ht="18.75" x14ac:dyDescent="0.25">
      <c r="A2" s="924" t="s">
        <v>130</v>
      </c>
      <c r="B2" s="924"/>
      <c r="C2" s="924"/>
      <c r="D2" s="924"/>
      <c r="E2" s="924"/>
      <c r="F2" s="924"/>
      <c r="G2" s="924"/>
      <c r="H2" s="924"/>
      <c r="I2" s="924"/>
      <c r="J2" s="924"/>
      <c r="K2" s="924"/>
      <c r="L2" s="924"/>
      <c r="M2" s="924"/>
      <c r="N2" s="924"/>
    </row>
    <row r="3" spans="1:19" s="2" customFormat="1" ht="45" x14ac:dyDescent="0.25">
      <c r="A3" s="26" t="s">
        <v>0</v>
      </c>
      <c r="B3" s="19" t="s">
        <v>5</v>
      </c>
      <c r="C3" s="19" t="s">
        <v>10</v>
      </c>
      <c r="D3" s="20" t="s">
        <v>8</v>
      </c>
      <c r="E3" s="20" t="s">
        <v>61</v>
      </c>
      <c r="F3" s="20" t="s">
        <v>34</v>
      </c>
      <c r="G3" s="21" t="s">
        <v>40</v>
      </c>
      <c r="H3" s="21" t="s">
        <v>2</v>
      </c>
      <c r="I3" s="21" t="s">
        <v>3</v>
      </c>
      <c r="J3" s="19" t="s">
        <v>9</v>
      </c>
      <c r="K3" s="19" t="s">
        <v>1</v>
      </c>
      <c r="L3" s="19" t="s">
        <v>4</v>
      </c>
      <c r="M3" s="22" t="s">
        <v>12</v>
      </c>
      <c r="N3" s="23" t="s">
        <v>11</v>
      </c>
    </row>
    <row r="4" spans="1:19" s="11" customFormat="1" ht="15.75" thickBot="1" x14ac:dyDescent="0.3">
      <c r="A4" s="404">
        <v>45505</v>
      </c>
      <c r="B4" s="140" t="s">
        <v>174</v>
      </c>
      <c r="C4" s="287"/>
      <c r="D4" s="287"/>
      <c r="E4" s="311"/>
      <c r="F4" s="328">
        <v>5</v>
      </c>
      <c r="G4" s="329">
        <v>5</v>
      </c>
      <c r="H4" s="18"/>
      <c r="I4" s="29"/>
      <c r="J4" s="27"/>
      <c r="K4" s="29"/>
      <c r="L4" s="29"/>
      <c r="M4" s="29"/>
      <c r="N4" s="29"/>
    </row>
    <row r="5" spans="1:19" s="51" customFormat="1" ht="15.75" thickBot="1" x14ac:dyDescent="0.3">
      <c r="A5" s="86"/>
      <c r="B5" s="85"/>
      <c r="C5" s="137"/>
      <c r="D5" s="139"/>
      <c r="E5" s="334">
        <f>SUM(E4:E4)</f>
        <v>0</v>
      </c>
      <c r="F5" s="334">
        <f>SUM(F4:F4)</f>
        <v>5</v>
      </c>
      <c r="G5" s="330">
        <f>F5-E5</f>
        <v>5</v>
      </c>
      <c r="H5" s="138"/>
      <c r="I5" s="85"/>
      <c r="J5" s="85"/>
      <c r="K5" s="37"/>
      <c r="L5" s="37"/>
      <c r="M5" s="37"/>
      <c r="N5" s="37"/>
      <c r="O5" s="87"/>
      <c r="P5" s="87"/>
      <c r="Q5" s="87"/>
      <c r="R5" s="87"/>
      <c r="S5" s="87"/>
    </row>
    <row r="6" spans="1:19" s="15" customFormat="1" x14ac:dyDescent="0.25">
      <c r="A6"/>
      <c r="B6"/>
      <c r="C6" s="111"/>
      <c r="D6" s="115"/>
      <c r="E6" s="118"/>
      <c r="F6" s="119"/>
      <c r="G6" s="118"/>
      <c r="H6" s="120"/>
      <c r="I6" s="121"/>
      <c r="J6" s="122"/>
      <c r="K6" s="116"/>
      <c r="L6" s="116"/>
      <c r="M6" s="117"/>
      <c r="N6" s="113"/>
      <c r="O6" s="117"/>
      <c r="P6" s="38"/>
      <c r="Q6" s="38"/>
      <c r="R6" s="38"/>
      <c r="S6" s="38"/>
    </row>
    <row r="7" spans="1:19" s="15" customFormat="1" x14ac:dyDescent="0.25">
      <c r="A7"/>
      <c r="B7"/>
      <c r="C7" s="111"/>
      <c r="D7" s="115"/>
      <c r="E7" s="118"/>
      <c r="F7" s="119"/>
      <c r="G7" s="118"/>
      <c r="H7" s="120"/>
      <c r="I7" s="121"/>
      <c r="J7" s="122"/>
      <c r="K7" s="116"/>
      <c r="L7" s="116"/>
      <c r="M7" s="117"/>
      <c r="N7" s="113"/>
      <c r="O7" s="117"/>
      <c r="P7" s="38"/>
      <c r="Q7" s="38"/>
      <c r="R7" s="38"/>
      <c r="S7" s="38"/>
    </row>
    <row r="8" spans="1:19" s="15" customFormat="1" x14ac:dyDescent="0.25">
      <c r="A8"/>
      <c r="B8"/>
      <c r="C8" s="111"/>
      <c r="D8" s="115"/>
      <c r="E8" s="118"/>
      <c r="F8" s="119"/>
      <c r="G8" s="118"/>
      <c r="H8" s="120"/>
      <c r="I8" s="121"/>
      <c r="J8" s="122"/>
      <c r="K8" s="116"/>
      <c r="L8" s="116"/>
      <c r="M8" s="117"/>
      <c r="N8" s="113"/>
      <c r="O8" s="117"/>
      <c r="P8" s="38"/>
      <c r="Q8" s="38"/>
      <c r="R8" s="38"/>
      <c r="S8" s="38"/>
    </row>
    <row r="9" spans="1:19" s="15" customFormat="1" x14ac:dyDescent="0.25">
      <c r="A9"/>
      <c r="B9"/>
      <c r="C9" s="111"/>
      <c r="D9" s="115"/>
      <c r="E9" s="118"/>
      <c r="F9" s="119"/>
      <c r="G9" s="118"/>
      <c r="H9" s="120"/>
      <c r="I9" s="121"/>
      <c r="J9" s="122"/>
      <c r="K9" s="116"/>
      <c r="L9" s="116"/>
      <c r="M9" s="117"/>
      <c r="N9" s="123"/>
      <c r="O9" s="117"/>
      <c r="P9" s="38"/>
      <c r="Q9" s="38"/>
      <c r="R9" s="38"/>
      <c r="S9" s="38"/>
    </row>
    <row r="10" spans="1:19" s="73" customFormat="1" x14ac:dyDescent="0.25">
      <c r="A10"/>
      <c r="B10"/>
      <c r="C10" s="111"/>
      <c r="D10" s="124"/>
      <c r="E10" s="118"/>
      <c r="F10" s="118"/>
      <c r="G10" s="118"/>
      <c r="H10" s="120"/>
      <c r="I10" s="124"/>
      <c r="J10" s="125"/>
      <c r="K10" s="112"/>
      <c r="L10" s="112"/>
      <c r="M10" s="112"/>
      <c r="N10" s="113"/>
      <c r="O10" s="114"/>
      <c r="P10" s="54"/>
      <c r="Q10" s="54"/>
      <c r="R10" s="54"/>
      <c r="S10" s="54"/>
    </row>
    <row r="11" spans="1:19" s="15" customFormat="1" x14ac:dyDescent="0.25">
      <c r="A11"/>
      <c r="B11"/>
      <c r="C11" s="111"/>
      <c r="D11" s="115"/>
      <c r="E11" s="118"/>
      <c r="F11" s="119"/>
      <c r="G11" s="115"/>
      <c r="H11" s="120"/>
      <c r="I11" s="121"/>
      <c r="J11" s="122"/>
      <c r="K11" s="116"/>
      <c r="L11" s="116"/>
      <c r="M11" s="117"/>
      <c r="N11" s="123"/>
      <c r="O11" s="117"/>
      <c r="P11" s="38"/>
      <c r="Q11" s="38"/>
      <c r="R11" s="38"/>
      <c r="S11" s="38"/>
    </row>
    <row r="12" spans="1:19" s="15" customFormat="1" x14ac:dyDescent="0.25">
      <c r="A12"/>
      <c r="B12"/>
      <c r="C12" s="111"/>
      <c r="D12" s="115"/>
      <c r="E12" s="118"/>
      <c r="F12" s="119"/>
      <c r="G12" s="115"/>
      <c r="H12" s="120"/>
      <c r="I12" s="121"/>
      <c r="J12" s="122"/>
      <c r="K12" s="116"/>
      <c r="L12" s="116"/>
      <c r="M12" s="117"/>
      <c r="N12" s="123"/>
      <c r="O12" s="117"/>
      <c r="P12" s="38"/>
      <c r="Q12" s="38"/>
      <c r="R12" s="38"/>
      <c r="S12" s="38"/>
    </row>
    <row r="13" spans="1:19" s="15" customFormat="1" x14ac:dyDescent="0.25">
      <c r="A13"/>
      <c r="B13"/>
      <c r="C13" s="111"/>
      <c r="D13" s="115"/>
      <c r="E13" s="118"/>
      <c r="F13" s="119"/>
      <c r="G13" s="115"/>
      <c r="H13" s="120"/>
      <c r="I13" s="121"/>
      <c r="J13" s="122"/>
      <c r="K13" s="116"/>
      <c r="L13" s="116"/>
      <c r="M13" s="117"/>
      <c r="N13" s="123"/>
      <c r="O13" s="117"/>
      <c r="P13" s="38"/>
      <c r="Q13" s="38"/>
      <c r="R13" s="38"/>
      <c r="S13" s="38"/>
    </row>
    <row r="14" spans="1:19" s="15" customFormat="1" x14ac:dyDescent="0.25">
      <c r="A14"/>
      <c r="B14"/>
      <c r="C14" s="111"/>
      <c r="D14" s="115"/>
      <c r="E14" s="118"/>
      <c r="F14" s="119"/>
      <c r="G14" s="115"/>
      <c r="H14" s="120"/>
      <c r="I14" s="121"/>
      <c r="J14" s="122"/>
      <c r="K14" s="116"/>
      <c r="L14" s="116"/>
      <c r="M14" s="117"/>
      <c r="N14" s="123"/>
      <c r="O14" s="117"/>
      <c r="P14" s="38"/>
      <c r="Q14" s="38"/>
      <c r="R14" s="38"/>
      <c r="S14" s="38"/>
    </row>
    <row r="15" spans="1:19" s="15" customFormat="1" x14ac:dyDescent="0.25">
      <c r="A15"/>
      <c r="B15"/>
      <c r="C15" s="111"/>
      <c r="D15" s="115"/>
      <c r="E15" s="118"/>
      <c r="F15" s="119"/>
      <c r="G15" s="115"/>
      <c r="H15" s="120"/>
      <c r="I15" s="121"/>
      <c r="J15" s="122"/>
      <c r="K15" s="116"/>
      <c r="L15" s="116"/>
      <c r="M15" s="117"/>
      <c r="N15" s="123"/>
      <c r="O15" s="117"/>
      <c r="P15" s="38"/>
      <c r="Q15" s="38"/>
      <c r="R15" s="38"/>
      <c r="S15" s="38"/>
    </row>
    <row r="16" spans="1:19" s="15" customFormat="1" x14ac:dyDescent="0.25">
      <c r="A16" s="93"/>
      <c r="B16" s="102"/>
      <c r="C16" s="121"/>
      <c r="D16" s="115"/>
      <c r="E16" s="118"/>
      <c r="F16" s="119"/>
      <c r="G16" s="115"/>
      <c r="H16" s="120"/>
      <c r="I16" s="121"/>
      <c r="J16" s="122"/>
      <c r="K16" s="116"/>
      <c r="L16" s="116"/>
      <c r="M16" s="117"/>
      <c r="N16" s="123"/>
      <c r="O16" s="117"/>
      <c r="P16" s="38"/>
      <c r="Q16" s="38"/>
      <c r="R16" s="38"/>
      <c r="S16" s="38"/>
    </row>
    <row r="17" spans="1:19" s="15" customFormat="1" x14ac:dyDescent="0.25">
      <c r="A17" s="93"/>
      <c r="B17" s="102"/>
      <c r="C17" s="121"/>
      <c r="D17" s="115"/>
      <c r="E17" s="118"/>
      <c r="F17" s="119"/>
      <c r="G17" s="115"/>
      <c r="H17" s="120"/>
      <c r="I17" s="121"/>
      <c r="J17" s="122"/>
      <c r="K17" s="116"/>
      <c r="L17" s="116"/>
      <c r="M17" s="117"/>
      <c r="N17" s="123"/>
      <c r="O17" s="117"/>
      <c r="P17" s="38"/>
      <c r="Q17" s="38"/>
      <c r="R17" s="38"/>
      <c r="S17" s="38"/>
    </row>
    <row r="18" spans="1:19" s="15" customFormat="1" x14ac:dyDescent="0.25">
      <c r="A18" s="93"/>
      <c r="B18" s="102"/>
      <c r="C18" s="121"/>
      <c r="D18" s="115"/>
      <c r="E18" s="118"/>
      <c r="F18" s="119"/>
      <c r="G18" s="115"/>
      <c r="H18" s="120"/>
      <c r="I18" s="121"/>
      <c r="J18" s="122"/>
      <c r="K18" s="116"/>
      <c r="L18" s="116"/>
      <c r="M18" s="117"/>
      <c r="N18" s="123"/>
      <c r="O18" s="117"/>
      <c r="P18" s="38"/>
      <c r="Q18" s="38"/>
      <c r="R18" s="38"/>
      <c r="S18" s="38"/>
    </row>
    <row r="19" spans="1:19" s="15" customFormat="1" x14ac:dyDescent="0.25">
      <c r="A19" s="93"/>
      <c r="B19" s="102"/>
      <c r="C19" s="121"/>
      <c r="D19" s="115"/>
      <c r="E19" s="118"/>
      <c r="F19" s="119"/>
      <c r="G19" s="115"/>
      <c r="H19" s="120"/>
      <c r="I19" s="121"/>
      <c r="J19" s="122"/>
      <c r="K19" s="116"/>
      <c r="L19" s="116"/>
      <c r="M19" s="117"/>
      <c r="N19" s="123"/>
      <c r="O19" s="117"/>
      <c r="P19" s="38"/>
      <c r="Q19" s="38"/>
      <c r="R19" s="38"/>
      <c r="S19" s="38"/>
    </row>
    <row r="20" spans="1:19" s="15" customFormat="1" x14ac:dyDescent="0.25">
      <c r="A20" s="93"/>
      <c r="B20" s="102"/>
      <c r="C20" s="121"/>
      <c r="D20" s="115"/>
      <c r="E20" s="118"/>
      <c r="F20" s="119"/>
      <c r="G20" s="115"/>
      <c r="H20" s="120"/>
      <c r="I20" s="121"/>
      <c r="J20" s="122"/>
      <c r="K20" s="116"/>
      <c r="L20" s="116"/>
      <c r="M20" s="117"/>
      <c r="N20" s="123"/>
      <c r="O20" s="117"/>
      <c r="P20" s="38"/>
      <c r="Q20" s="38"/>
      <c r="R20" s="38"/>
      <c r="S20" s="38"/>
    </row>
    <row r="21" spans="1:19" s="15" customFormat="1" x14ac:dyDescent="0.25">
      <c r="A21" s="93"/>
      <c r="B21" s="102"/>
      <c r="C21" s="121"/>
      <c r="D21" s="115"/>
      <c r="E21" s="118"/>
      <c r="F21" s="119"/>
      <c r="G21" s="115"/>
      <c r="H21" s="120"/>
      <c r="I21" s="121"/>
      <c r="J21" s="122"/>
      <c r="K21" s="116"/>
      <c r="L21" s="116"/>
      <c r="M21" s="117"/>
      <c r="N21" s="123"/>
      <c r="O21" s="117"/>
      <c r="P21" s="38"/>
      <c r="Q21" s="38"/>
      <c r="R21" s="38"/>
      <c r="S21" s="38"/>
    </row>
    <row r="22" spans="1:19" s="15" customFormat="1" x14ac:dyDescent="0.25">
      <c r="A22" s="92"/>
      <c r="B22" s="103"/>
      <c r="C22" s="126"/>
      <c r="D22" s="127"/>
      <c r="E22" s="128"/>
      <c r="F22" s="128"/>
      <c r="G22" s="128"/>
      <c r="H22" s="120"/>
      <c r="I22" s="121"/>
      <c r="J22" s="118"/>
      <c r="K22" s="116"/>
      <c r="L22" s="116"/>
      <c r="M22" s="112"/>
      <c r="N22" s="113"/>
      <c r="O22" s="117"/>
      <c r="P22" s="38"/>
      <c r="Q22" s="38"/>
      <c r="R22" s="38"/>
      <c r="S22" s="38"/>
    </row>
    <row r="23" spans="1:19" s="71" customFormat="1" x14ac:dyDescent="0.25">
      <c r="A23" s="92"/>
      <c r="B23" s="103"/>
      <c r="C23" s="126"/>
      <c r="D23" s="127"/>
      <c r="E23" s="128"/>
      <c r="F23" s="128"/>
      <c r="G23" s="128"/>
      <c r="H23" s="120"/>
      <c r="I23" s="124"/>
      <c r="J23" s="125"/>
      <c r="K23" s="112"/>
      <c r="L23" s="112"/>
      <c r="M23" s="112"/>
      <c r="N23" s="113"/>
      <c r="O23" s="114"/>
      <c r="P23" s="54"/>
      <c r="Q23" s="54"/>
      <c r="R23" s="54"/>
      <c r="S23" s="54"/>
    </row>
    <row r="24" spans="1:19" s="15" customFormat="1" x14ac:dyDescent="0.25">
      <c r="A24" s="93"/>
      <c r="B24" s="102"/>
      <c r="C24" s="121"/>
      <c r="D24" s="115"/>
      <c r="E24" s="118"/>
      <c r="F24" s="119"/>
      <c r="G24" s="118"/>
      <c r="H24" s="120"/>
      <c r="I24" s="121"/>
      <c r="J24" s="122"/>
      <c r="K24" s="116"/>
      <c r="L24" s="116"/>
      <c r="M24" s="117"/>
      <c r="N24" s="123"/>
      <c r="O24" s="117"/>
      <c r="P24" s="38"/>
      <c r="Q24" s="38"/>
      <c r="R24" s="38"/>
      <c r="S24" s="38"/>
    </row>
    <row r="25" spans="1:19" s="15" customFormat="1" x14ac:dyDescent="0.25">
      <c r="A25" s="93"/>
      <c r="B25" s="102"/>
      <c r="C25" s="121"/>
      <c r="D25" s="115"/>
      <c r="E25" s="118"/>
      <c r="F25" s="119"/>
      <c r="G25" s="118"/>
      <c r="H25" s="120"/>
      <c r="I25" s="121"/>
      <c r="J25" s="122"/>
      <c r="K25" s="116"/>
      <c r="L25" s="116"/>
      <c r="M25" s="117"/>
      <c r="N25" s="123"/>
      <c r="O25" s="117"/>
      <c r="P25" s="38"/>
      <c r="Q25" s="38"/>
      <c r="R25" s="38"/>
      <c r="S25" s="38"/>
    </row>
    <row r="26" spans="1:19" s="15" customFormat="1" x14ac:dyDescent="0.25">
      <c r="A26" s="93"/>
      <c r="B26" s="102"/>
      <c r="C26" s="121"/>
      <c r="D26" s="115"/>
      <c r="E26" s="118"/>
      <c r="F26" s="119"/>
      <c r="G26" s="118"/>
      <c r="H26" s="120"/>
      <c r="I26" s="121"/>
      <c r="J26" s="122"/>
      <c r="K26" s="116"/>
      <c r="L26" s="116"/>
      <c r="M26" s="117"/>
      <c r="N26" s="123"/>
      <c r="O26" s="117"/>
      <c r="P26" s="38"/>
      <c r="Q26" s="38"/>
      <c r="R26" s="38"/>
      <c r="S26" s="38"/>
    </row>
    <row r="27" spans="1:19" s="15" customFormat="1" x14ac:dyDescent="0.25">
      <c r="A27" s="93"/>
      <c r="B27" s="102"/>
      <c r="C27" s="121"/>
      <c r="D27" s="115"/>
      <c r="E27" s="118"/>
      <c r="F27" s="119"/>
      <c r="G27" s="118"/>
      <c r="H27" s="120"/>
      <c r="I27" s="121"/>
      <c r="J27" s="122"/>
      <c r="K27" s="116"/>
      <c r="L27" s="116"/>
      <c r="M27" s="117"/>
      <c r="N27" s="123"/>
      <c r="O27" s="117"/>
      <c r="P27" s="38"/>
      <c r="Q27" s="38"/>
      <c r="R27" s="38"/>
      <c r="S27" s="38"/>
    </row>
    <row r="28" spans="1:19" s="15" customFormat="1" x14ac:dyDescent="0.25">
      <c r="A28" s="93"/>
      <c r="B28" s="102"/>
      <c r="C28" s="121"/>
      <c r="D28" s="115"/>
      <c r="E28" s="118"/>
      <c r="F28" s="119"/>
      <c r="G28" s="118"/>
      <c r="H28" s="120"/>
      <c r="I28" s="121"/>
      <c r="J28" s="122"/>
      <c r="K28" s="116"/>
      <c r="L28" s="116"/>
      <c r="M28" s="117"/>
      <c r="N28" s="123"/>
      <c r="O28" s="117"/>
      <c r="P28" s="38"/>
      <c r="Q28" s="38"/>
      <c r="R28" s="38"/>
      <c r="S28" s="38"/>
    </row>
    <row r="29" spans="1:19" s="15" customFormat="1" x14ac:dyDescent="0.25">
      <c r="A29" s="93"/>
      <c r="B29" s="102"/>
      <c r="C29" s="121"/>
      <c r="D29" s="115"/>
      <c r="E29" s="118"/>
      <c r="F29" s="119"/>
      <c r="G29" s="118"/>
      <c r="H29" s="120"/>
      <c r="I29" s="121"/>
      <c r="J29" s="122"/>
      <c r="K29" s="116"/>
      <c r="L29" s="116"/>
      <c r="M29" s="117"/>
      <c r="N29" s="123"/>
      <c r="O29" s="117"/>
      <c r="P29" s="38"/>
      <c r="Q29" s="38"/>
      <c r="R29" s="38"/>
      <c r="S29" s="38"/>
    </row>
    <row r="30" spans="1:19" s="15" customFormat="1" x14ac:dyDescent="0.25">
      <c r="A30" s="93"/>
      <c r="B30" s="102"/>
      <c r="C30" s="121"/>
      <c r="D30" s="115"/>
      <c r="E30" s="118"/>
      <c r="F30" s="119"/>
      <c r="G30" s="118"/>
      <c r="H30" s="120"/>
      <c r="I30" s="121"/>
      <c r="J30" s="122"/>
      <c r="K30" s="116"/>
      <c r="L30" s="116"/>
      <c r="M30" s="117"/>
      <c r="N30" s="123"/>
      <c r="O30" s="117"/>
      <c r="P30" s="38"/>
      <c r="Q30" s="38"/>
      <c r="R30" s="38"/>
      <c r="S30" s="38"/>
    </row>
    <row r="31" spans="1:19" s="15" customFormat="1" x14ac:dyDescent="0.25">
      <c r="A31" s="93"/>
      <c r="B31" s="102"/>
      <c r="C31" s="121"/>
      <c r="D31" s="115"/>
      <c r="E31" s="118"/>
      <c r="F31" s="119"/>
      <c r="G31" s="118"/>
      <c r="H31" s="120"/>
      <c r="I31" s="121"/>
      <c r="J31" s="122"/>
      <c r="K31" s="116"/>
      <c r="L31" s="116"/>
      <c r="M31" s="117"/>
      <c r="N31" s="123"/>
      <c r="O31" s="117"/>
      <c r="P31" s="38"/>
      <c r="Q31" s="38"/>
      <c r="R31" s="38"/>
      <c r="S31" s="38"/>
    </row>
    <row r="32" spans="1:19" s="15" customFormat="1" x14ac:dyDescent="0.25">
      <c r="A32" s="92"/>
      <c r="B32" s="103"/>
      <c r="C32" s="126"/>
      <c r="D32" s="127"/>
      <c r="E32" s="128"/>
      <c r="F32" s="128"/>
      <c r="G32" s="128"/>
      <c r="H32" s="120"/>
      <c r="I32" s="121"/>
      <c r="J32" s="118"/>
      <c r="K32" s="116"/>
      <c r="L32" s="116"/>
      <c r="M32" s="112"/>
      <c r="N32" s="113"/>
      <c r="O32" s="117"/>
      <c r="P32" s="38"/>
      <c r="Q32" s="38"/>
      <c r="R32" s="38"/>
      <c r="S32" s="38"/>
    </row>
    <row r="33" spans="1:19" s="71" customFormat="1" x14ac:dyDescent="0.25">
      <c r="A33" s="92"/>
      <c r="B33" s="103"/>
      <c r="C33" s="126"/>
      <c r="D33" s="127"/>
      <c r="E33" s="128"/>
      <c r="F33" s="128"/>
      <c r="G33" s="128"/>
      <c r="H33" s="120"/>
      <c r="I33" s="124"/>
      <c r="J33" s="125"/>
      <c r="K33" s="112"/>
      <c r="L33" s="112"/>
      <c r="M33" s="112"/>
      <c r="N33" s="113"/>
      <c r="O33" s="114"/>
      <c r="P33" s="54"/>
      <c r="Q33" s="54"/>
      <c r="R33" s="54"/>
      <c r="S33" s="54"/>
    </row>
    <row r="34" spans="1:19" s="15" customFormat="1" x14ac:dyDescent="0.25">
      <c r="A34" s="93"/>
      <c r="B34" s="102"/>
      <c r="C34" s="121"/>
      <c r="D34" s="115"/>
      <c r="E34" s="118"/>
      <c r="F34" s="119"/>
      <c r="G34" s="118"/>
      <c r="H34" s="120"/>
      <c r="I34" s="121"/>
      <c r="J34" s="122"/>
      <c r="K34" s="116"/>
      <c r="L34" s="116"/>
      <c r="M34" s="117"/>
      <c r="N34" s="123"/>
      <c r="O34" s="117"/>
      <c r="P34" s="38"/>
      <c r="Q34" s="38"/>
      <c r="R34" s="38"/>
      <c r="S34" s="38"/>
    </row>
    <row r="35" spans="1:19" s="15" customFormat="1" x14ac:dyDescent="0.25">
      <c r="A35" s="93"/>
      <c r="B35" s="102"/>
      <c r="C35" s="121"/>
      <c r="D35" s="115"/>
      <c r="E35" s="118"/>
      <c r="F35" s="119"/>
      <c r="G35" s="118"/>
      <c r="H35" s="120"/>
      <c r="I35" s="121"/>
      <c r="J35" s="122"/>
      <c r="K35" s="116"/>
      <c r="L35" s="116"/>
      <c r="M35" s="117"/>
      <c r="N35" s="123"/>
      <c r="O35" s="117"/>
      <c r="P35" s="38"/>
      <c r="Q35" s="38"/>
      <c r="R35" s="38"/>
      <c r="S35" s="38"/>
    </row>
    <row r="36" spans="1:19" s="15" customFormat="1" x14ac:dyDescent="0.25">
      <c r="A36" s="93"/>
      <c r="B36" s="102"/>
      <c r="C36" s="121"/>
      <c r="D36" s="115"/>
      <c r="E36" s="118"/>
      <c r="F36" s="119"/>
      <c r="G36" s="118"/>
      <c r="H36" s="120"/>
      <c r="I36" s="121"/>
      <c r="J36" s="122"/>
      <c r="K36" s="116"/>
      <c r="L36" s="116"/>
      <c r="M36" s="117"/>
      <c r="N36" s="123"/>
      <c r="O36" s="117"/>
      <c r="P36" s="38"/>
      <c r="Q36" s="38"/>
      <c r="R36" s="38"/>
      <c r="S36" s="38"/>
    </row>
    <row r="37" spans="1:19" s="15" customFormat="1" x14ac:dyDescent="0.25">
      <c r="A37" s="93"/>
      <c r="B37" s="102"/>
      <c r="C37" s="121"/>
      <c r="D37" s="115"/>
      <c r="E37" s="118"/>
      <c r="F37" s="119"/>
      <c r="G37" s="118"/>
      <c r="H37" s="120"/>
      <c r="I37" s="121"/>
      <c r="J37" s="122"/>
      <c r="K37" s="116"/>
      <c r="L37" s="116"/>
      <c r="M37" s="117"/>
      <c r="N37" s="123"/>
      <c r="O37" s="117"/>
      <c r="P37" s="38"/>
      <c r="Q37" s="38"/>
      <c r="R37" s="38"/>
      <c r="S37" s="38"/>
    </row>
    <row r="38" spans="1:19" s="15" customFormat="1" x14ac:dyDescent="0.25">
      <c r="A38" s="93"/>
      <c r="B38" s="102"/>
      <c r="C38" s="121"/>
      <c r="D38" s="115"/>
      <c r="E38" s="118"/>
      <c r="F38" s="119"/>
      <c r="G38" s="118"/>
      <c r="H38" s="120"/>
      <c r="I38" s="121"/>
      <c r="J38" s="122"/>
      <c r="K38" s="116"/>
      <c r="L38" s="116"/>
      <c r="M38" s="117"/>
      <c r="N38" s="123"/>
      <c r="O38" s="117"/>
      <c r="P38" s="38"/>
      <c r="Q38" s="38"/>
      <c r="R38" s="38"/>
      <c r="S38" s="38"/>
    </row>
    <row r="39" spans="1:19" s="15" customFormat="1" x14ac:dyDescent="0.25">
      <c r="A39" s="93"/>
      <c r="B39" s="102"/>
      <c r="C39" s="121"/>
      <c r="D39" s="115"/>
      <c r="E39" s="118"/>
      <c r="F39" s="119"/>
      <c r="G39" s="118"/>
      <c r="H39" s="120"/>
      <c r="I39" s="121"/>
      <c r="J39" s="122"/>
      <c r="K39" s="116"/>
      <c r="L39" s="116"/>
      <c r="M39" s="117"/>
      <c r="N39" s="123"/>
      <c r="O39" s="117"/>
      <c r="P39" s="38"/>
      <c r="Q39" s="38"/>
      <c r="R39" s="38"/>
      <c r="S39" s="38"/>
    </row>
    <row r="40" spans="1:19" s="15" customFormat="1" x14ac:dyDescent="0.25">
      <c r="A40" s="93"/>
      <c r="B40" s="102"/>
      <c r="C40" s="121"/>
      <c r="D40" s="115"/>
      <c r="E40" s="118"/>
      <c r="F40" s="119"/>
      <c r="G40" s="118"/>
      <c r="H40" s="120"/>
      <c r="I40" s="121"/>
      <c r="J40" s="122"/>
      <c r="K40" s="116"/>
      <c r="L40" s="116"/>
      <c r="M40" s="117"/>
      <c r="N40" s="123"/>
      <c r="O40" s="117"/>
      <c r="P40" s="38"/>
      <c r="Q40" s="38"/>
      <c r="R40" s="38"/>
      <c r="S40" s="38"/>
    </row>
    <row r="41" spans="1:19" s="15" customFormat="1" x14ac:dyDescent="0.25">
      <c r="A41" s="93"/>
      <c r="B41" s="102"/>
      <c r="C41" s="121"/>
      <c r="D41" s="115"/>
      <c r="E41" s="118"/>
      <c r="F41" s="119"/>
      <c r="G41" s="118"/>
      <c r="H41" s="120"/>
      <c r="I41" s="121"/>
      <c r="J41" s="122"/>
      <c r="K41" s="116"/>
      <c r="L41" s="116"/>
      <c r="M41" s="117"/>
      <c r="N41" s="123"/>
      <c r="O41" s="117"/>
      <c r="P41" s="38"/>
      <c r="Q41" s="38"/>
      <c r="R41" s="38"/>
      <c r="S41" s="38"/>
    </row>
    <row r="42" spans="1:19" s="15" customFormat="1" x14ac:dyDescent="0.25">
      <c r="A42" s="93"/>
      <c r="B42" s="102"/>
      <c r="C42" s="121"/>
      <c r="D42" s="115"/>
      <c r="E42" s="118"/>
      <c r="F42" s="119"/>
      <c r="G42" s="118"/>
      <c r="H42" s="120"/>
      <c r="I42" s="121"/>
      <c r="J42" s="122"/>
      <c r="K42" s="116"/>
      <c r="L42" s="116"/>
      <c r="M42" s="117"/>
      <c r="N42" s="123"/>
      <c r="O42" s="117"/>
      <c r="P42" s="38"/>
      <c r="Q42" s="38"/>
      <c r="R42" s="38"/>
      <c r="S42" s="38"/>
    </row>
    <row r="43" spans="1:19" s="15" customFormat="1" x14ac:dyDescent="0.25">
      <c r="A43" s="93"/>
      <c r="B43" s="102"/>
      <c r="C43" s="121"/>
      <c r="D43" s="115"/>
      <c r="E43" s="118"/>
      <c r="F43" s="119"/>
      <c r="G43" s="118"/>
      <c r="H43" s="120"/>
      <c r="I43" s="121"/>
      <c r="J43" s="122"/>
      <c r="K43" s="116"/>
      <c r="L43" s="116"/>
      <c r="M43" s="117"/>
      <c r="N43" s="123"/>
      <c r="O43" s="117"/>
      <c r="P43" s="38"/>
      <c r="Q43" s="38"/>
      <c r="R43" s="38"/>
      <c r="S43" s="38"/>
    </row>
    <row r="44" spans="1:19" s="15" customFormat="1" x14ac:dyDescent="0.25">
      <c r="A44" s="93"/>
      <c r="B44" s="102"/>
      <c r="C44" s="121"/>
      <c r="D44" s="115"/>
      <c r="E44" s="118"/>
      <c r="F44" s="119"/>
      <c r="G44" s="118"/>
      <c r="H44" s="120"/>
      <c r="I44" s="121"/>
      <c r="J44" s="122"/>
      <c r="K44" s="116"/>
      <c r="L44" s="116"/>
      <c r="M44" s="117"/>
      <c r="N44" s="123"/>
      <c r="O44" s="117"/>
      <c r="P44" s="38"/>
      <c r="Q44" s="38"/>
      <c r="R44" s="38"/>
      <c r="S44" s="38"/>
    </row>
    <row r="45" spans="1:19" s="15" customFormat="1" x14ac:dyDescent="0.25">
      <c r="A45" s="92"/>
      <c r="B45" s="103"/>
      <c r="C45" s="126"/>
      <c r="D45" s="127"/>
      <c r="E45" s="128"/>
      <c r="F45" s="128"/>
      <c r="G45" s="128"/>
      <c r="H45" s="120"/>
      <c r="I45" s="121"/>
      <c r="J45" s="118"/>
      <c r="K45" s="116"/>
      <c r="L45" s="116"/>
      <c r="M45" s="112"/>
      <c r="N45" s="113"/>
      <c r="O45" s="117"/>
      <c r="P45" s="38"/>
      <c r="Q45" s="38"/>
      <c r="R45" s="38"/>
      <c r="S45" s="38"/>
    </row>
    <row r="46" spans="1:19" s="15" customFormat="1" x14ac:dyDescent="0.25">
      <c r="A46" s="92"/>
      <c r="B46" s="104"/>
      <c r="C46" s="126"/>
      <c r="D46" s="127"/>
      <c r="E46" s="128"/>
      <c r="F46" s="128"/>
      <c r="G46" s="128"/>
      <c r="H46" s="120"/>
      <c r="I46" s="124"/>
      <c r="J46" s="125"/>
      <c r="K46" s="112"/>
      <c r="L46" s="112"/>
      <c r="M46" s="112"/>
      <c r="N46" s="113"/>
      <c r="O46" s="114"/>
      <c r="P46" s="38"/>
      <c r="Q46" s="38"/>
      <c r="R46" s="38"/>
      <c r="S46" s="38"/>
    </row>
    <row r="47" spans="1:19" s="15" customFormat="1" ht="41.25" customHeight="1" x14ac:dyDescent="0.25">
      <c r="A47" s="93"/>
      <c r="B47" s="102"/>
      <c r="C47" s="121"/>
      <c r="D47" s="115"/>
      <c r="E47" s="118"/>
      <c r="F47" s="118"/>
      <c r="G47" s="115"/>
      <c r="H47" s="120"/>
      <c r="I47" s="121"/>
      <c r="J47" s="122"/>
      <c r="K47" s="116"/>
      <c r="L47" s="116"/>
      <c r="M47" s="117"/>
      <c r="N47" s="123"/>
      <c r="O47" s="117"/>
      <c r="P47" s="38"/>
      <c r="Q47" s="38"/>
      <c r="R47" s="38"/>
      <c r="S47" s="38"/>
    </row>
    <row r="48" spans="1:19" s="15" customFormat="1" x14ac:dyDescent="0.25">
      <c r="A48" s="93"/>
      <c r="B48" s="102"/>
      <c r="C48" s="121"/>
      <c r="D48" s="115"/>
      <c r="E48" s="118"/>
      <c r="F48" s="118"/>
      <c r="G48" s="115"/>
      <c r="H48" s="120"/>
      <c r="I48" s="121"/>
      <c r="J48" s="122"/>
      <c r="K48" s="116"/>
      <c r="L48" s="116"/>
      <c r="M48" s="117"/>
      <c r="N48" s="123"/>
      <c r="O48" s="117"/>
      <c r="P48" s="38"/>
      <c r="Q48" s="38"/>
      <c r="R48" s="38"/>
      <c r="S48" s="38"/>
    </row>
    <row r="49" spans="1:19" s="15" customFormat="1" x14ac:dyDescent="0.25">
      <c r="A49" s="93"/>
      <c r="B49" s="102"/>
      <c r="C49" s="121"/>
      <c r="D49" s="115"/>
      <c r="E49" s="118"/>
      <c r="F49" s="118"/>
      <c r="G49" s="115"/>
      <c r="H49" s="120"/>
      <c r="I49" s="121"/>
      <c r="J49" s="122"/>
      <c r="K49" s="116"/>
      <c r="L49" s="116"/>
      <c r="M49" s="117"/>
      <c r="N49" s="123"/>
      <c r="O49" s="117"/>
      <c r="P49" s="38"/>
      <c r="Q49" s="38"/>
      <c r="R49" s="38"/>
      <c r="S49" s="38"/>
    </row>
    <row r="50" spans="1:19" s="15" customFormat="1" x14ac:dyDescent="0.25">
      <c r="A50" s="93"/>
      <c r="B50" s="102"/>
      <c r="C50" s="121"/>
      <c r="D50" s="115"/>
      <c r="E50" s="118"/>
      <c r="F50" s="118"/>
      <c r="G50" s="115"/>
      <c r="H50" s="120"/>
      <c r="I50" s="121"/>
      <c r="J50" s="122"/>
      <c r="K50" s="116"/>
      <c r="L50" s="116"/>
      <c r="M50" s="117"/>
      <c r="N50" s="123"/>
      <c r="O50" s="117"/>
      <c r="P50" s="38"/>
      <c r="Q50" s="38"/>
      <c r="R50" s="38"/>
      <c r="S50" s="38"/>
    </row>
    <row r="51" spans="1:19" s="15" customFormat="1" x14ac:dyDescent="0.25">
      <c r="A51" s="93"/>
      <c r="B51" s="102"/>
      <c r="C51" s="121"/>
      <c r="D51" s="115"/>
      <c r="E51" s="118"/>
      <c r="F51" s="118"/>
      <c r="G51" s="115"/>
      <c r="H51" s="120"/>
      <c r="I51" s="121"/>
      <c r="J51" s="122"/>
      <c r="K51" s="116"/>
      <c r="L51" s="116"/>
      <c r="M51" s="117"/>
      <c r="N51" s="123"/>
      <c r="O51" s="117"/>
      <c r="P51" s="38"/>
      <c r="Q51" s="38"/>
      <c r="R51" s="38"/>
      <c r="S51" s="38"/>
    </row>
    <row r="52" spans="1:19" s="15" customFormat="1" x14ac:dyDescent="0.25">
      <c r="A52" s="93"/>
      <c r="B52" s="102"/>
      <c r="C52" s="121"/>
      <c r="D52" s="115"/>
      <c r="E52" s="118"/>
      <c r="F52" s="118"/>
      <c r="G52" s="115"/>
      <c r="H52" s="120"/>
      <c r="I52" s="121"/>
      <c r="J52" s="122"/>
      <c r="K52" s="116"/>
      <c r="L52" s="116"/>
      <c r="M52" s="117"/>
      <c r="N52" s="123"/>
      <c r="O52" s="117"/>
      <c r="P52" s="38"/>
      <c r="Q52" s="38"/>
      <c r="R52" s="38"/>
      <c r="S52" s="38"/>
    </row>
    <row r="53" spans="1:19" s="71" customFormat="1" x14ac:dyDescent="0.25">
      <c r="A53" s="92"/>
      <c r="B53" s="103"/>
      <c r="C53" s="126"/>
      <c r="D53" s="127"/>
      <c r="E53" s="128"/>
      <c r="F53" s="128"/>
      <c r="G53" s="128"/>
      <c r="H53" s="120"/>
      <c r="I53" s="124"/>
      <c r="J53" s="125"/>
      <c r="K53" s="112"/>
      <c r="L53" s="112"/>
      <c r="M53" s="112"/>
      <c r="N53" s="113"/>
      <c r="O53" s="114"/>
      <c r="P53" s="54"/>
      <c r="Q53" s="54"/>
      <c r="R53" s="54"/>
      <c r="S53" s="54"/>
    </row>
    <row r="54" spans="1:19" s="15" customFormat="1" x14ac:dyDescent="0.25">
      <c r="A54" s="93"/>
      <c r="B54" s="102"/>
      <c r="C54" s="125"/>
      <c r="D54" s="115"/>
      <c r="E54" s="118"/>
      <c r="F54" s="119"/>
      <c r="G54" s="118"/>
      <c r="H54" s="120"/>
      <c r="I54" s="121"/>
      <c r="J54" s="122"/>
      <c r="K54" s="116"/>
      <c r="L54" s="116"/>
      <c r="M54" s="117"/>
      <c r="N54" s="123"/>
      <c r="O54" s="117"/>
      <c r="P54" s="38"/>
      <c r="Q54" s="38"/>
      <c r="R54" s="38"/>
      <c r="S54" s="38"/>
    </row>
    <row r="55" spans="1:19" s="15" customFormat="1" x14ac:dyDescent="0.25">
      <c r="A55" s="93"/>
      <c r="B55" s="102"/>
      <c r="C55" s="125"/>
      <c r="D55" s="115"/>
      <c r="E55" s="118"/>
      <c r="F55" s="119"/>
      <c r="G55" s="118"/>
      <c r="H55" s="120"/>
      <c r="I55" s="121"/>
      <c r="J55" s="121"/>
      <c r="K55" s="116"/>
      <c r="L55" s="116"/>
      <c r="M55" s="117"/>
      <c r="N55" s="123"/>
      <c r="O55" s="117"/>
      <c r="P55" s="38"/>
      <c r="Q55" s="38"/>
      <c r="R55" s="38"/>
      <c r="S55" s="38"/>
    </row>
    <row r="56" spans="1:19" s="15" customFormat="1" x14ac:dyDescent="0.25">
      <c r="A56" s="93"/>
      <c r="B56" s="102"/>
      <c r="C56" s="125"/>
      <c r="D56" s="115"/>
      <c r="E56" s="118"/>
      <c r="F56" s="119"/>
      <c r="G56" s="118"/>
      <c r="H56" s="120"/>
      <c r="I56" s="121"/>
      <c r="J56" s="121"/>
      <c r="K56" s="116"/>
      <c r="L56" s="116"/>
      <c r="M56" s="117"/>
      <c r="N56" s="113"/>
      <c r="O56" s="117"/>
      <c r="P56" s="38"/>
      <c r="Q56" s="38"/>
      <c r="R56" s="38"/>
      <c r="S56" s="38"/>
    </row>
    <row r="57" spans="1:19" s="15" customFormat="1" x14ac:dyDescent="0.25">
      <c r="A57" s="93"/>
      <c r="B57" s="102"/>
      <c r="C57" s="121"/>
      <c r="D57" s="115"/>
      <c r="E57" s="118"/>
      <c r="F57" s="119"/>
      <c r="G57" s="118"/>
      <c r="H57" s="120"/>
      <c r="I57" s="121"/>
      <c r="J57" s="122"/>
      <c r="K57" s="116"/>
      <c r="L57" s="116"/>
      <c r="M57" s="117"/>
      <c r="N57" s="123"/>
      <c r="O57" s="117"/>
      <c r="P57" s="38"/>
      <c r="Q57" s="38"/>
      <c r="R57" s="38"/>
      <c r="S57" s="38"/>
    </row>
    <row r="58" spans="1:19" s="15" customFormat="1" x14ac:dyDescent="0.25">
      <c r="A58" s="93"/>
      <c r="B58" s="102"/>
      <c r="C58" s="121"/>
      <c r="D58" s="115"/>
      <c r="E58" s="118"/>
      <c r="F58" s="119"/>
      <c r="G58" s="118"/>
      <c r="H58" s="120"/>
      <c r="I58" s="121"/>
      <c r="J58" s="122"/>
      <c r="K58" s="116"/>
      <c r="L58" s="116"/>
      <c r="M58" s="117"/>
      <c r="N58" s="123"/>
      <c r="O58" s="117"/>
      <c r="P58" s="38"/>
      <c r="Q58" s="38"/>
      <c r="R58" s="38"/>
      <c r="S58" s="38"/>
    </row>
    <row r="59" spans="1:19" s="15" customFormat="1" x14ac:dyDescent="0.25">
      <c r="A59" s="93"/>
      <c r="B59" s="102"/>
      <c r="C59" s="125"/>
      <c r="D59" s="115"/>
      <c r="E59" s="118"/>
      <c r="F59" s="119"/>
      <c r="G59" s="118"/>
      <c r="H59" s="120"/>
      <c r="I59" s="121"/>
      <c r="J59" s="122"/>
      <c r="K59" s="116"/>
      <c r="L59" s="116"/>
      <c r="M59" s="117"/>
      <c r="N59" s="123"/>
      <c r="O59" s="117"/>
      <c r="P59" s="38"/>
      <c r="Q59" s="38"/>
      <c r="R59" s="38"/>
      <c r="S59" s="38"/>
    </row>
    <row r="60" spans="1:19" s="15" customFormat="1" x14ac:dyDescent="0.25">
      <c r="A60" s="93"/>
      <c r="B60" s="102"/>
      <c r="C60" s="125"/>
      <c r="D60" s="115"/>
      <c r="E60" s="118"/>
      <c r="F60" s="119"/>
      <c r="G60" s="118"/>
      <c r="H60" s="120"/>
      <c r="I60" s="121"/>
      <c r="J60" s="121"/>
      <c r="K60" s="116"/>
      <c r="L60" s="116"/>
      <c r="M60" s="117"/>
      <c r="N60" s="123"/>
      <c r="O60" s="117"/>
      <c r="P60" s="38"/>
      <c r="Q60" s="38"/>
      <c r="R60" s="38"/>
      <c r="S60" s="38"/>
    </row>
    <row r="61" spans="1:19" s="15" customFormat="1" x14ac:dyDescent="0.25">
      <c r="A61" s="93"/>
      <c r="B61" s="102"/>
      <c r="C61" s="125"/>
      <c r="D61" s="115"/>
      <c r="E61" s="118"/>
      <c r="F61" s="119"/>
      <c r="G61" s="118"/>
      <c r="H61" s="120"/>
      <c r="I61" s="121"/>
      <c r="J61" s="121"/>
      <c r="K61" s="116"/>
      <c r="L61" s="116"/>
      <c r="M61" s="112"/>
      <c r="N61" s="123"/>
      <c r="O61" s="117"/>
      <c r="P61" s="38"/>
      <c r="Q61" s="38"/>
      <c r="R61" s="38"/>
      <c r="S61" s="38"/>
    </row>
    <row r="62" spans="1:19" s="15" customFormat="1" x14ac:dyDescent="0.25">
      <c r="A62" s="93"/>
      <c r="B62" s="102"/>
      <c r="C62" s="125"/>
      <c r="D62" s="115"/>
      <c r="E62" s="118"/>
      <c r="F62" s="119"/>
      <c r="G62" s="118"/>
      <c r="H62" s="120"/>
      <c r="I62" s="121"/>
      <c r="J62" s="121"/>
      <c r="K62" s="116"/>
      <c r="L62" s="116"/>
      <c r="M62" s="112"/>
      <c r="N62" s="123"/>
      <c r="O62" s="117"/>
      <c r="P62" s="38"/>
      <c r="Q62" s="38"/>
      <c r="R62" s="38"/>
      <c r="S62" s="38"/>
    </row>
    <row r="63" spans="1:19" s="15" customFormat="1" x14ac:dyDescent="0.25">
      <c r="A63" s="42"/>
      <c r="B63" s="105"/>
      <c r="C63" s="112"/>
      <c r="D63" s="129"/>
      <c r="E63" s="113"/>
      <c r="F63" s="123"/>
      <c r="G63" s="113"/>
      <c r="H63" s="114"/>
      <c r="I63" s="117"/>
      <c r="J63" s="130"/>
      <c r="K63" s="116"/>
      <c r="L63" s="116"/>
      <c r="M63" s="112"/>
      <c r="N63" s="123"/>
      <c r="O63" s="117"/>
      <c r="P63" s="38"/>
      <c r="Q63" s="38"/>
      <c r="R63" s="38"/>
      <c r="S63" s="38"/>
    </row>
    <row r="64" spans="1:19" s="71" customFormat="1" x14ac:dyDescent="0.25">
      <c r="A64" s="88"/>
      <c r="B64" s="106"/>
      <c r="C64" s="131"/>
      <c r="D64" s="132"/>
      <c r="E64" s="133"/>
      <c r="F64" s="133"/>
      <c r="G64" s="133"/>
      <c r="H64" s="114"/>
      <c r="I64" s="134"/>
      <c r="J64" s="112"/>
      <c r="K64" s="112"/>
      <c r="L64" s="112"/>
      <c r="M64" s="112"/>
      <c r="N64" s="113"/>
      <c r="O64" s="114"/>
      <c r="P64" s="54"/>
      <c r="Q64" s="54"/>
      <c r="R64" s="54"/>
      <c r="S64" s="54"/>
    </row>
    <row r="65" spans="1:19" s="15" customFormat="1" x14ac:dyDescent="0.25">
      <c r="A65" s="44"/>
      <c r="B65" s="105"/>
      <c r="C65" s="112"/>
      <c r="D65" s="129"/>
      <c r="E65" s="113"/>
      <c r="F65" s="123"/>
      <c r="G65" s="113"/>
      <c r="H65" s="114"/>
      <c r="I65" s="117"/>
      <c r="J65" s="130"/>
      <c r="K65" s="116"/>
      <c r="L65" s="116"/>
      <c r="M65" s="112"/>
      <c r="N65" s="123"/>
      <c r="O65" s="117"/>
      <c r="P65" s="38"/>
      <c r="Q65" s="38"/>
      <c r="R65" s="38"/>
      <c r="S65" s="38"/>
    </row>
    <row r="66" spans="1:19" s="15" customFormat="1" x14ac:dyDescent="0.25">
      <c r="A66" s="44"/>
      <c r="B66" s="105"/>
      <c r="C66" s="112"/>
      <c r="D66" s="129"/>
      <c r="E66" s="113"/>
      <c r="F66" s="123"/>
      <c r="G66" s="113"/>
      <c r="H66" s="114"/>
      <c r="I66" s="117"/>
      <c r="J66" s="130"/>
      <c r="K66" s="116"/>
      <c r="L66" s="116"/>
      <c r="M66" s="112"/>
      <c r="N66" s="123"/>
      <c r="O66" s="117"/>
      <c r="P66" s="38"/>
      <c r="Q66" s="38"/>
      <c r="R66" s="38"/>
      <c r="S66" s="38"/>
    </row>
    <row r="67" spans="1:19" s="15" customFormat="1" x14ac:dyDescent="0.25">
      <c r="A67" s="44"/>
      <c r="B67" s="105"/>
      <c r="C67" s="112"/>
      <c r="D67" s="129"/>
      <c r="E67" s="113"/>
      <c r="F67" s="123"/>
      <c r="G67" s="113"/>
      <c r="H67" s="114"/>
      <c r="I67" s="117"/>
      <c r="J67" s="130"/>
      <c r="K67" s="116"/>
      <c r="L67" s="116"/>
      <c r="M67" s="112"/>
      <c r="N67" s="123"/>
      <c r="O67" s="117"/>
      <c r="P67" s="38"/>
      <c r="Q67" s="38"/>
      <c r="R67" s="38"/>
      <c r="S67" s="38"/>
    </row>
    <row r="68" spans="1:19" s="15" customFormat="1" x14ac:dyDescent="0.25">
      <c r="A68" s="44"/>
      <c r="B68" s="105"/>
      <c r="C68" s="112"/>
      <c r="D68" s="129"/>
      <c r="E68" s="113"/>
      <c r="F68" s="123"/>
      <c r="G68" s="113"/>
      <c r="H68" s="114"/>
      <c r="I68" s="117"/>
      <c r="J68" s="130"/>
      <c r="K68" s="116"/>
      <c r="L68" s="116"/>
      <c r="M68" s="112"/>
      <c r="N68" s="123"/>
      <c r="O68" s="117"/>
      <c r="P68" s="38"/>
      <c r="Q68" s="38"/>
      <c r="R68" s="38"/>
      <c r="S68" s="38"/>
    </row>
    <row r="69" spans="1:19" s="15" customFormat="1" x14ac:dyDescent="0.25">
      <c r="A69" s="44"/>
      <c r="B69" s="105"/>
      <c r="C69" s="112"/>
      <c r="D69" s="129"/>
      <c r="E69" s="113"/>
      <c r="F69" s="123"/>
      <c r="G69" s="113"/>
      <c r="H69" s="114"/>
      <c r="I69" s="113"/>
      <c r="J69" s="113"/>
      <c r="K69" s="116"/>
      <c r="L69" s="116"/>
      <c r="M69" s="112"/>
      <c r="N69" s="123"/>
      <c r="O69" s="117"/>
      <c r="P69" s="38"/>
      <c r="Q69" s="38"/>
      <c r="R69" s="38"/>
      <c r="S69" s="38"/>
    </row>
    <row r="70" spans="1:19" s="15" customFormat="1" x14ac:dyDescent="0.25">
      <c r="A70" s="44"/>
      <c r="B70" s="105"/>
      <c r="C70" s="112"/>
      <c r="D70" s="129"/>
      <c r="E70" s="113"/>
      <c r="F70" s="123"/>
      <c r="G70" s="113"/>
      <c r="H70" s="114"/>
      <c r="I70" s="113"/>
      <c r="J70" s="113"/>
      <c r="K70" s="116"/>
      <c r="L70" s="116"/>
      <c r="M70" s="112"/>
      <c r="N70" s="123"/>
      <c r="O70" s="117"/>
      <c r="P70" s="38"/>
      <c r="Q70" s="38"/>
      <c r="R70" s="38"/>
      <c r="S70" s="38"/>
    </row>
    <row r="71" spans="1:19" s="15" customFormat="1" x14ac:dyDescent="0.25">
      <c r="A71" s="44"/>
      <c r="B71" s="105"/>
      <c r="C71" s="112"/>
      <c r="D71" s="129"/>
      <c r="E71" s="113"/>
      <c r="F71" s="123"/>
      <c r="G71" s="113"/>
      <c r="H71" s="114"/>
      <c r="I71" s="130"/>
      <c r="J71" s="113"/>
      <c r="K71" s="116"/>
      <c r="L71" s="116"/>
      <c r="M71" s="117"/>
      <c r="N71" s="123"/>
      <c r="O71" s="117"/>
      <c r="P71" s="38"/>
      <c r="Q71" s="38"/>
      <c r="R71" s="38"/>
      <c r="S71" s="38"/>
    </row>
    <row r="72" spans="1:19" s="15" customFormat="1" x14ac:dyDescent="0.25">
      <c r="A72" s="44"/>
      <c r="B72" s="105"/>
      <c r="C72" s="112"/>
      <c r="D72" s="129"/>
      <c r="E72" s="113"/>
      <c r="F72" s="123"/>
      <c r="G72" s="113"/>
      <c r="H72" s="114"/>
      <c r="I72" s="130"/>
      <c r="J72" s="113"/>
      <c r="K72" s="116"/>
      <c r="L72" s="116"/>
      <c r="M72" s="117"/>
      <c r="N72" s="123"/>
      <c r="O72" s="117"/>
      <c r="P72" s="38"/>
      <c r="Q72" s="38"/>
      <c r="R72" s="38"/>
      <c r="S72" s="38"/>
    </row>
    <row r="73" spans="1:19" s="15" customFormat="1" x14ac:dyDescent="0.25">
      <c r="A73" s="44"/>
      <c r="B73" s="105"/>
      <c r="C73" s="112"/>
      <c r="D73" s="129"/>
      <c r="E73" s="113"/>
      <c r="F73" s="123"/>
      <c r="G73" s="113"/>
      <c r="H73" s="114"/>
      <c r="I73" s="130"/>
      <c r="J73" s="117"/>
      <c r="K73" s="116"/>
      <c r="L73" s="116"/>
      <c r="M73" s="117"/>
      <c r="N73" s="123"/>
      <c r="O73" s="117"/>
      <c r="P73" s="38"/>
      <c r="Q73" s="38"/>
      <c r="R73" s="38"/>
      <c r="S73" s="38"/>
    </row>
    <row r="74" spans="1:19" s="15" customFormat="1" x14ac:dyDescent="0.25">
      <c r="A74" s="44"/>
      <c r="B74" s="105"/>
      <c r="C74" s="117"/>
      <c r="D74" s="129"/>
      <c r="E74" s="113"/>
      <c r="F74" s="123"/>
      <c r="G74" s="113"/>
      <c r="H74" s="114"/>
      <c r="I74" s="130"/>
      <c r="J74" s="117"/>
      <c r="K74" s="116"/>
      <c r="L74" s="116"/>
      <c r="M74" s="117"/>
      <c r="N74" s="123"/>
      <c r="O74" s="117"/>
      <c r="P74" s="38"/>
      <c r="Q74" s="38"/>
      <c r="R74" s="38"/>
      <c r="S74" s="38"/>
    </row>
    <row r="75" spans="1:19" s="15" customFormat="1" x14ac:dyDescent="0.25">
      <c r="A75" s="44"/>
      <c r="B75" s="105"/>
      <c r="C75" s="117"/>
      <c r="D75" s="129"/>
      <c r="E75" s="113"/>
      <c r="F75" s="123"/>
      <c r="G75" s="113"/>
      <c r="H75" s="114"/>
      <c r="I75" s="130"/>
      <c r="J75" s="117"/>
      <c r="K75" s="116"/>
      <c r="L75" s="116"/>
      <c r="M75" s="117"/>
      <c r="N75" s="123"/>
      <c r="O75" s="117"/>
      <c r="P75" s="38"/>
      <c r="Q75" s="38"/>
      <c r="R75" s="38"/>
      <c r="S75" s="38"/>
    </row>
    <row r="76" spans="1:19" s="31" customFormat="1" x14ac:dyDescent="0.25">
      <c r="A76" s="44"/>
      <c r="B76" s="105"/>
      <c r="C76" s="117"/>
      <c r="D76" s="129"/>
      <c r="E76" s="113"/>
      <c r="F76" s="123"/>
      <c r="G76" s="113"/>
      <c r="H76" s="114"/>
      <c r="I76" s="117"/>
      <c r="J76" s="117"/>
      <c r="K76" s="117"/>
      <c r="L76" s="117"/>
      <c r="M76" s="117"/>
      <c r="N76" s="117"/>
      <c r="O76" s="117"/>
      <c r="P76" s="43"/>
      <c r="Q76" s="43"/>
      <c r="R76" s="43"/>
      <c r="S76" s="43"/>
    </row>
    <row r="77" spans="1:19" s="71" customFormat="1" x14ac:dyDescent="0.25">
      <c r="A77" s="88"/>
      <c r="B77" s="106"/>
      <c r="C77" s="131"/>
      <c r="D77" s="132"/>
      <c r="E77" s="133"/>
      <c r="F77" s="133"/>
      <c r="G77" s="133"/>
      <c r="H77" s="114"/>
      <c r="I77" s="134"/>
      <c r="J77" s="112"/>
      <c r="K77" s="112"/>
      <c r="L77" s="112"/>
      <c r="M77" s="112"/>
      <c r="N77" s="113"/>
      <c r="O77" s="114"/>
      <c r="P77" s="54"/>
      <c r="Q77" s="54"/>
      <c r="R77" s="54"/>
      <c r="S77" s="54"/>
    </row>
    <row r="78" spans="1:19" s="15" customFormat="1" x14ac:dyDescent="0.25">
      <c r="A78" s="33"/>
      <c r="B78" s="107"/>
      <c r="C78" s="117"/>
      <c r="D78" s="117"/>
      <c r="E78" s="113"/>
      <c r="F78" s="123"/>
      <c r="G78" s="113"/>
      <c r="H78" s="114"/>
      <c r="I78" s="117"/>
      <c r="J78" s="117"/>
      <c r="K78" s="117"/>
      <c r="L78" s="117"/>
      <c r="M78" s="117"/>
      <c r="N78" s="117"/>
      <c r="O78" s="117"/>
      <c r="P78" s="38"/>
      <c r="Q78" s="38"/>
      <c r="R78" s="38"/>
      <c r="S78" s="38"/>
    </row>
    <row r="79" spans="1:19" s="15" customFormat="1" x14ac:dyDescent="0.25">
      <c r="A79" s="33"/>
      <c r="B79" s="107"/>
      <c r="C79" s="117"/>
      <c r="D79" s="117"/>
      <c r="E79" s="113"/>
      <c r="F79" s="123"/>
      <c r="G79" s="113"/>
      <c r="H79" s="114"/>
      <c r="I79" s="117"/>
      <c r="J79" s="117"/>
      <c r="K79" s="117"/>
      <c r="L79" s="117"/>
      <c r="M79" s="117"/>
      <c r="N79" s="117"/>
      <c r="O79" s="117"/>
      <c r="P79" s="38"/>
      <c r="Q79" s="38"/>
      <c r="R79" s="38"/>
      <c r="S79" s="38"/>
    </row>
    <row r="80" spans="1:19" s="15" customFormat="1" x14ac:dyDescent="0.25">
      <c r="A80" s="33"/>
      <c r="B80" s="107"/>
      <c r="C80" s="117"/>
      <c r="D80" s="117"/>
      <c r="E80" s="113"/>
      <c r="F80" s="123"/>
      <c r="G80" s="113"/>
      <c r="H80" s="114"/>
      <c r="I80" s="117"/>
      <c r="J80" s="117"/>
      <c r="K80" s="117"/>
      <c r="L80" s="117"/>
      <c r="M80" s="117"/>
      <c r="N80" s="117"/>
      <c r="O80" s="117"/>
      <c r="P80" s="38"/>
      <c r="Q80" s="38"/>
      <c r="R80" s="38"/>
      <c r="S80" s="38"/>
    </row>
    <row r="81" spans="1:19" s="15" customFormat="1" x14ac:dyDescent="0.25">
      <c r="A81" s="33"/>
      <c r="B81" s="107"/>
      <c r="C81" s="117"/>
      <c r="D81" s="117"/>
      <c r="E81" s="113"/>
      <c r="F81" s="123"/>
      <c r="G81" s="113"/>
      <c r="H81" s="114"/>
      <c r="I81" s="117"/>
      <c r="J81" s="117"/>
      <c r="K81" s="117"/>
      <c r="L81" s="117"/>
      <c r="M81" s="117"/>
      <c r="N81" s="117"/>
      <c r="O81" s="117"/>
      <c r="P81" s="38"/>
      <c r="Q81" s="38"/>
      <c r="R81" s="38"/>
      <c r="S81" s="38"/>
    </row>
    <row r="82" spans="1:19" s="71" customFormat="1" x14ac:dyDescent="0.25">
      <c r="A82" s="88"/>
      <c r="B82" s="106"/>
      <c r="C82" s="131"/>
      <c r="D82" s="132"/>
      <c r="E82" s="133"/>
      <c r="F82" s="133"/>
      <c r="G82" s="133"/>
      <c r="H82" s="114"/>
      <c r="I82" s="134"/>
      <c r="J82" s="112"/>
      <c r="K82" s="112"/>
      <c r="L82" s="112"/>
      <c r="M82" s="112"/>
      <c r="N82" s="113"/>
      <c r="O82" s="114"/>
      <c r="P82" s="54"/>
      <c r="Q82" s="54"/>
      <c r="R82" s="54"/>
      <c r="S82" s="54"/>
    </row>
    <row r="83" spans="1:19" s="15" customFormat="1" x14ac:dyDescent="0.25">
      <c r="A83" s="33"/>
      <c r="B83" s="107"/>
      <c r="C83" s="117"/>
      <c r="D83" s="117"/>
      <c r="E83" s="113"/>
      <c r="F83" s="123"/>
      <c r="G83" s="113"/>
      <c r="H83" s="114"/>
      <c r="I83" s="117"/>
      <c r="J83" s="117"/>
      <c r="K83" s="117"/>
      <c r="L83" s="117"/>
      <c r="M83" s="117"/>
      <c r="N83" s="117"/>
      <c r="O83" s="117"/>
      <c r="P83" s="38"/>
      <c r="Q83" s="38"/>
      <c r="R83" s="38"/>
      <c r="S83" s="38"/>
    </row>
    <row r="84" spans="1:19" s="15" customFormat="1" x14ac:dyDescent="0.25">
      <c r="A84" s="33"/>
      <c r="B84" s="107"/>
      <c r="C84" s="117"/>
      <c r="D84" s="117"/>
      <c r="E84" s="113"/>
      <c r="F84" s="123"/>
      <c r="G84" s="113"/>
      <c r="H84" s="114"/>
      <c r="I84" s="117"/>
      <c r="J84" s="117"/>
      <c r="K84" s="117"/>
      <c r="L84" s="117"/>
      <c r="M84" s="117"/>
      <c r="N84" s="117"/>
      <c r="O84" s="117"/>
      <c r="P84" s="38"/>
      <c r="Q84" s="38"/>
      <c r="R84" s="38"/>
      <c r="S84" s="38"/>
    </row>
    <row r="85" spans="1:19" s="15" customFormat="1" x14ac:dyDescent="0.25">
      <c r="A85" s="33"/>
      <c r="B85" s="107"/>
      <c r="C85" s="117"/>
      <c r="D85" s="117"/>
      <c r="E85" s="113"/>
      <c r="F85" s="123"/>
      <c r="G85" s="113"/>
      <c r="H85" s="114"/>
      <c r="I85" s="117"/>
      <c r="J85" s="117"/>
      <c r="K85" s="117"/>
      <c r="L85" s="117"/>
      <c r="M85" s="117"/>
      <c r="N85" s="117"/>
      <c r="O85" s="117"/>
      <c r="P85" s="38"/>
      <c r="Q85" s="38"/>
      <c r="R85" s="38"/>
      <c r="S85" s="38"/>
    </row>
    <row r="86" spans="1:19" s="15" customFormat="1" x14ac:dyDescent="0.25">
      <c r="A86" s="33"/>
      <c r="B86" s="107"/>
      <c r="C86" s="117"/>
      <c r="D86" s="117"/>
      <c r="E86" s="113"/>
      <c r="F86" s="123"/>
      <c r="G86" s="113"/>
      <c r="H86" s="114"/>
      <c r="I86" s="117"/>
      <c r="J86" s="117"/>
      <c r="K86" s="117"/>
      <c r="L86" s="117"/>
      <c r="M86" s="117"/>
      <c r="N86" s="117"/>
      <c r="O86" s="117"/>
      <c r="P86" s="38"/>
      <c r="Q86" s="38"/>
      <c r="R86" s="38"/>
      <c r="S86" s="38"/>
    </row>
    <row r="87" spans="1:19" s="15" customFormat="1" x14ac:dyDescent="0.25">
      <c r="A87" s="33"/>
      <c r="B87" s="107"/>
      <c r="C87" s="117"/>
      <c r="D87" s="117"/>
      <c r="E87" s="113"/>
      <c r="F87" s="123"/>
      <c r="G87" s="113"/>
      <c r="H87" s="114"/>
      <c r="I87" s="117"/>
      <c r="J87" s="117"/>
      <c r="K87" s="117"/>
      <c r="L87" s="117"/>
      <c r="M87" s="117"/>
      <c r="N87" s="117"/>
      <c r="O87" s="117"/>
      <c r="P87" s="38"/>
      <c r="Q87" s="38"/>
      <c r="R87" s="38"/>
      <c r="S87" s="38"/>
    </row>
    <row r="88" spans="1:19" s="15" customFormat="1" x14ac:dyDescent="0.25">
      <c r="A88" s="33"/>
      <c r="B88" s="37"/>
      <c r="C88" s="108"/>
      <c r="D88" s="108"/>
      <c r="E88" s="109"/>
      <c r="F88" s="47"/>
      <c r="G88" s="109"/>
      <c r="H88" s="110"/>
      <c r="I88" s="108"/>
      <c r="J88" s="108"/>
      <c r="K88" s="108"/>
      <c r="L88" s="108"/>
      <c r="M88" s="108"/>
      <c r="N88" s="108"/>
      <c r="O88" s="38"/>
      <c r="P88" s="38"/>
      <c r="Q88" s="38"/>
      <c r="R88" s="38"/>
      <c r="S88" s="38"/>
    </row>
    <row r="89" spans="1:19" s="15" customFormat="1" x14ac:dyDescent="0.25">
      <c r="A89" s="33"/>
      <c r="B89" s="37"/>
      <c r="C89" s="34"/>
      <c r="D89" s="34"/>
      <c r="E89" s="39"/>
      <c r="F89" s="47"/>
      <c r="G89" s="39"/>
      <c r="H89" s="52"/>
      <c r="I89" s="34"/>
      <c r="J89" s="34"/>
      <c r="K89" s="34"/>
      <c r="L89" s="34"/>
      <c r="M89" s="34"/>
      <c r="N89" s="34"/>
      <c r="O89" s="38"/>
      <c r="P89" s="38"/>
      <c r="Q89" s="38"/>
      <c r="R89" s="38"/>
      <c r="S89" s="38"/>
    </row>
    <row r="90" spans="1:19" s="71" customFormat="1" x14ac:dyDescent="0.25">
      <c r="A90" s="65"/>
      <c r="B90" s="66"/>
      <c r="C90" s="66"/>
      <c r="D90" s="30"/>
      <c r="E90" s="61"/>
      <c r="F90" s="49"/>
      <c r="G90" s="49"/>
      <c r="H90" s="75"/>
      <c r="I90" s="67"/>
      <c r="J90" s="68"/>
      <c r="K90" s="68"/>
      <c r="L90" s="68"/>
      <c r="M90" s="69"/>
      <c r="N90" s="82"/>
    </row>
    <row r="91" spans="1:19" s="15" customFormat="1" x14ac:dyDescent="0.25">
      <c r="A91" s="32"/>
      <c r="B91" s="13"/>
      <c r="C91" s="14"/>
      <c r="D91" s="14"/>
      <c r="E91" s="45"/>
      <c r="F91" s="48"/>
      <c r="G91" s="40"/>
      <c r="H91" s="75"/>
      <c r="I91" s="14"/>
      <c r="J91" s="14"/>
      <c r="K91" s="14"/>
      <c r="L91" s="14"/>
      <c r="M91" s="14"/>
      <c r="N91" s="14"/>
    </row>
    <row r="92" spans="1:19" s="15" customFormat="1" x14ac:dyDescent="0.25">
      <c r="A92" s="32"/>
      <c r="B92" s="13"/>
      <c r="C92" s="14"/>
      <c r="D92" s="14"/>
      <c r="E92" s="45"/>
      <c r="F92" s="48"/>
      <c r="G92" s="40"/>
      <c r="H92" s="75"/>
      <c r="I92" s="14"/>
      <c r="J92" s="14"/>
      <c r="K92" s="14"/>
      <c r="L92" s="14"/>
      <c r="M92" s="14"/>
      <c r="N92" s="14"/>
    </row>
    <row r="93" spans="1:19" s="15" customFormat="1" x14ac:dyDescent="0.25">
      <c r="A93" s="32"/>
      <c r="B93" s="13"/>
      <c r="C93" s="14"/>
      <c r="D93" s="14"/>
      <c r="E93" s="45"/>
      <c r="F93" s="48"/>
      <c r="G93" s="40"/>
      <c r="H93" s="75"/>
      <c r="I93" s="14"/>
      <c r="J93" s="14"/>
      <c r="K93" s="14"/>
      <c r="L93" s="14"/>
      <c r="M93" s="14"/>
      <c r="N93" s="14"/>
    </row>
    <row r="94" spans="1:19" s="15" customFormat="1" x14ac:dyDescent="0.25">
      <c r="A94" s="32"/>
      <c r="B94" s="13"/>
      <c r="C94" s="14"/>
      <c r="D94" s="14"/>
      <c r="E94" s="45"/>
      <c r="F94" s="48"/>
      <c r="G94" s="40"/>
      <c r="H94" s="75"/>
      <c r="I94" s="14"/>
      <c r="J94" s="14"/>
      <c r="K94" s="14"/>
      <c r="L94" s="14"/>
      <c r="M94" s="14"/>
      <c r="N94" s="14"/>
    </row>
    <row r="95" spans="1:19" s="15" customFormat="1" x14ac:dyDescent="0.25">
      <c r="A95" s="32"/>
      <c r="B95" s="13"/>
      <c r="C95" s="14"/>
      <c r="D95" s="14"/>
      <c r="E95" s="45"/>
      <c r="F95" s="48"/>
      <c r="G95" s="40"/>
      <c r="H95" s="75"/>
      <c r="I95" s="14"/>
      <c r="J95" s="14"/>
      <c r="K95" s="14"/>
      <c r="L95" s="14"/>
      <c r="M95" s="14"/>
      <c r="N95" s="14"/>
    </row>
    <row r="96" spans="1:19" s="15" customFormat="1" x14ac:dyDescent="0.25">
      <c r="A96" s="32"/>
      <c r="B96" s="13"/>
      <c r="C96" s="14"/>
      <c r="D96" s="14"/>
      <c r="E96" s="45"/>
      <c r="F96" s="48"/>
      <c r="G96" s="40"/>
      <c r="H96" s="75"/>
      <c r="I96" s="14"/>
      <c r="J96" s="14"/>
      <c r="K96" s="14"/>
      <c r="L96" s="14"/>
      <c r="M96" s="14"/>
      <c r="N96" s="14"/>
    </row>
    <row r="97" spans="1:15" s="15" customFormat="1" x14ac:dyDescent="0.25">
      <c r="A97" s="32"/>
      <c r="B97" s="13"/>
      <c r="C97" s="14"/>
      <c r="D97" s="14"/>
      <c r="E97" s="45"/>
      <c r="F97" s="48"/>
      <c r="G97" s="40"/>
      <c r="H97" s="75"/>
      <c r="I97" s="14"/>
      <c r="J97" s="14"/>
      <c r="K97" s="14"/>
      <c r="L97" s="14"/>
      <c r="M97" s="14"/>
      <c r="N97" s="14"/>
    </row>
    <row r="98" spans="1:15" s="15" customFormat="1" x14ac:dyDescent="0.25">
      <c r="A98" s="32"/>
      <c r="B98" s="13"/>
      <c r="C98" s="14"/>
      <c r="D98" s="14"/>
      <c r="E98" s="45"/>
      <c r="F98" s="48"/>
      <c r="G98" s="40"/>
      <c r="H98" s="75"/>
      <c r="I98" s="14"/>
      <c r="J98" s="14"/>
      <c r="K98" s="14"/>
      <c r="L98" s="14"/>
      <c r="M98" s="14"/>
      <c r="N98" s="14"/>
    </row>
    <row r="99" spans="1:15" s="36" customFormat="1" x14ac:dyDescent="0.25">
      <c r="A99" s="33"/>
      <c r="B99" s="37"/>
      <c r="C99" s="34"/>
      <c r="D99" s="34"/>
      <c r="E99" s="46"/>
      <c r="F99" s="47"/>
      <c r="G99" s="40"/>
      <c r="H99" s="75"/>
      <c r="I99" s="35"/>
      <c r="J99" s="35"/>
      <c r="K99" s="35"/>
      <c r="L99" s="35"/>
      <c r="M99" s="35"/>
      <c r="N99" s="35"/>
    </row>
    <row r="100" spans="1:15" s="36" customFormat="1" x14ac:dyDescent="0.25">
      <c r="A100" s="33"/>
      <c r="B100" s="37"/>
      <c r="C100" s="34"/>
      <c r="D100" s="34"/>
      <c r="E100" s="46"/>
      <c r="F100" s="47"/>
      <c r="G100" s="63"/>
      <c r="H100" s="75"/>
      <c r="I100" s="35"/>
      <c r="J100" s="35"/>
      <c r="K100" s="35"/>
      <c r="L100" s="35"/>
      <c r="M100" s="35"/>
      <c r="N100" s="35"/>
    </row>
    <row r="101" spans="1:15" s="72" customFormat="1" x14ac:dyDescent="0.25">
      <c r="A101" s="65"/>
      <c r="B101" s="66"/>
      <c r="C101" s="66"/>
      <c r="D101" s="30"/>
      <c r="E101" s="61"/>
      <c r="F101" s="49"/>
      <c r="G101" s="49"/>
      <c r="H101" s="89"/>
      <c r="I101" s="67"/>
      <c r="J101" s="68"/>
      <c r="K101" s="68"/>
      <c r="L101" s="68"/>
      <c r="M101" s="69"/>
      <c r="N101" s="76"/>
    </row>
    <row r="102" spans="1:15" s="15" customFormat="1" x14ac:dyDescent="0.25">
      <c r="A102" s="27"/>
      <c r="B102" s="74"/>
      <c r="C102" s="74"/>
      <c r="D102" s="12"/>
      <c r="E102" s="50"/>
      <c r="F102" s="41"/>
      <c r="G102" s="24"/>
      <c r="H102" s="75"/>
      <c r="I102" s="50"/>
      <c r="J102" s="77"/>
      <c r="K102" s="77"/>
      <c r="L102" s="77"/>
      <c r="M102" s="78"/>
      <c r="N102" s="79"/>
      <c r="O102" s="80"/>
    </row>
    <row r="103" spans="1:15" s="15" customFormat="1" x14ac:dyDescent="0.25">
      <c r="A103" s="27"/>
      <c r="B103" s="74"/>
      <c r="C103" s="74"/>
      <c r="D103" s="12"/>
      <c r="E103" s="50"/>
      <c r="F103" s="41"/>
      <c r="G103" s="24"/>
      <c r="H103" s="75"/>
      <c r="I103" s="50"/>
      <c r="J103" s="77"/>
      <c r="K103" s="77"/>
      <c r="L103" s="77"/>
      <c r="M103" s="78"/>
      <c r="N103" s="79"/>
      <c r="O103" s="80"/>
    </row>
    <row r="104" spans="1:15" s="15" customFormat="1" x14ac:dyDescent="0.25">
      <c r="A104" s="27"/>
      <c r="B104" s="74"/>
      <c r="C104" s="74"/>
      <c r="D104" s="12"/>
      <c r="E104" s="50"/>
      <c r="F104" s="41"/>
      <c r="G104" s="24"/>
      <c r="H104" s="75"/>
      <c r="I104" s="50"/>
      <c r="J104" s="77"/>
      <c r="K104" s="77"/>
      <c r="L104" s="77"/>
      <c r="M104" s="78"/>
      <c r="N104" s="79"/>
      <c r="O104" s="80"/>
    </row>
    <row r="105" spans="1:15" s="15" customFormat="1" x14ac:dyDescent="0.25">
      <c r="A105" s="27"/>
      <c r="B105" s="74"/>
      <c r="C105" s="74"/>
      <c r="D105" s="12"/>
      <c r="E105" s="50"/>
      <c r="F105" s="41"/>
      <c r="G105" s="24"/>
      <c r="H105" s="75"/>
      <c r="I105" s="50"/>
      <c r="J105" s="77"/>
      <c r="K105" s="77"/>
      <c r="L105" s="77"/>
      <c r="M105" s="78"/>
      <c r="N105" s="79"/>
      <c r="O105" s="80"/>
    </row>
    <row r="106" spans="1:15" s="15" customFormat="1" ht="27.95" customHeight="1" x14ac:dyDescent="0.25">
      <c r="A106" s="27"/>
      <c r="B106" s="74"/>
      <c r="C106" s="74"/>
      <c r="D106" s="12"/>
      <c r="E106" s="50"/>
      <c r="F106" s="41"/>
      <c r="G106" s="24"/>
      <c r="H106" s="75"/>
      <c r="I106" s="50"/>
      <c r="J106" s="77"/>
      <c r="K106" s="77"/>
      <c r="L106" s="77"/>
      <c r="M106" s="81"/>
      <c r="N106" s="81"/>
      <c r="O106" s="80"/>
    </row>
    <row r="107" spans="1:15" s="15" customFormat="1" x14ac:dyDescent="0.25">
      <c r="A107" s="27"/>
      <c r="B107" s="74"/>
      <c r="C107" s="74"/>
      <c r="D107" s="12"/>
      <c r="E107" s="50"/>
      <c r="F107" s="41"/>
      <c r="G107" s="24"/>
      <c r="H107" s="75"/>
      <c r="I107" s="50"/>
      <c r="J107" s="77"/>
      <c r="K107" s="77"/>
      <c r="L107" s="77"/>
      <c r="M107" s="81"/>
      <c r="N107" s="81"/>
      <c r="O107" s="80"/>
    </row>
    <row r="108" spans="1:15" s="72" customFormat="1" x14ac:dyDescent="0.25">
      <c r="A108" s="65"/>
      <c r="B108" s="66"/>
      <c r="C108" s="66"/>
      <c r="D108" s="30"/>
      <c r="E108" s="61"/>
      <c r="F108" s="49"/>
      <c r="G108" s="49"/>
      <c r="H108" s="89"/>
      <c r="I108" s="67"/>
      <c r="J108" s="68"/>
      <c r="K108" s="68"/>
      <c r="L108" s="68"/>
      <c r="M108" s="69"/>
      <c r="N108" s="82"/>
    </row>
    <row r="109" spans="1:15" s="15" customFormat="1" x14ac:dyDescent="0.25">
      <c r="A109" s="27"/>
      <c r="B109" s="13"/>
      <c r="C109" s="13"/>
      <c r="D109" s="12"/>
      <c r="E109" s="50"/>
      <c r="F109" s="41"/>
      <c r="G109" s="40"/>
      <c r="H109" s="75"/>
      <c r="I109" s="50"/>
      <c r="J109" s="83"/>
      <c r="K109" s="81"/>
      <c r="L109" s="81"/>
      <c r="M109" s="81"/>
      <c r="N109" s="81"/>
      <c r="O109" s="80"/>
    </row>
    <row r="110" spans="1:15" s="15" customFormat="1" x14ac:dyDescent="0.25">
      <c r="A110" s="27"/>
      <c r="B110" s="13"/>
      <c r="C110" s="13"/>
      <c r="D110" s="12"/>
      <c r="E110" s="50"/>
      <c r="F110" s="41"/>
      <c r="G110" s="40"/>
      <c r="H110" s="75"/>
      <c r="I110" s="50"/>
      <c r="J110" s="83"/>
      <c r="K110" s="81"/>
      <c r="L110" s="81"/>
      <c r="M110" s="81"/>
      <c r="N110" s="81"/>
      <c r="O110" s="80"/>
    </row>
    <row r="111" spans="1:15" s="15" customFormat="1" x14ac:dyDescent="0.25">
      <c r="A111" s="27"/>
      <c r="B111" s="13"/>
      <c r="C111" s="13"/>
      <c r="D111" s="12"/>
      <c r="E111" s="50"/>
      <c r="F111" s="41"/>
      <c r="G111" s="40"/>
      <c r="H111" s="75"/>
      <c r="I111" s="50"/>
      <c r="J111" s="83"/>
      <c r="K111" s="81"/>
      <c r="L111" s="81"/>
      <c r="M111" s="81"/>
      <c r="N111" s="81"/>
      <c r="O111" s="80"/>
    </row>
    <row r="112" spans="1:15" s="15" customFormat="1" x14ac:dyDescent="0.25">
      <c r="A112" s="27"/>
      <c r="B112" s="13"/>
      <c r="C112" s="13"/>
      <c r="D112" s="12"/>
      <c r="E112" s="50"/>
      <c r="F112" s="41"/>
      <c r="G112" s="40"/>
      <c r="H112" s="75"/>
      <c r="I112" s="53"/>
      <c r="J112" s="81"/>
      <c r="K112" s="77"/>
      <c r="L112" s="77"/>
      <c r="M112" s="81"/>
      <c r="N112" s="81"/>
      <c r="O112" s="80"/>
    </row>
    <row r="113" spans="1:15" s="15" customFormat="1" x14ac:dyDescent="0.25">
      <c r="A113" s="27"/>
      <c r="B113" s="81"/>
      <c r="C113" s="81"/>
      <c r="D113" s="12"/>
      <c r="E113" s="53"/>
      <c r="F113" s="41"/>
      <c r="G113" s="40"/>
      <c r="H113" s="75"/>
      <c r="I113" s="53"/>
      <c r="J113" s="77"/>
      <c r="K113" s="77"/>
      <c r="L113" s="77"/>
      <c r="M113" s="81"/>
      <c r="N113" s="81"/>
      <c r="O113" s="80"/>
    </row>
    <row r="114" spans="1:15" x14ac:dyDescent="0.25">
      <c r="A114" s="65"/>
      <c r="B114" s="66"/>
      <c r="C114" s="66"/>
      <c r="D114" s="30"/>
      <c r="E114" s="61"/>
      <c r="F114" s="49"/>
      <c r="G114" s="49"/>
      <c r="H114" s="89"/>
      <c r="I114" s="67"/>
      <c r="J114" s="68"/>
      <c r="K114" s="68"/>
      <c r="L114" s="68"/>
      <c r="M114" s="69"/>
      <c r="N114" s="70"/>
    </row>
    <row r="115" spans="1:15" x14ac:dyDescent="0.25">
      <c r="A115" s="27"/>
      <c r="B115" s="74"/>
      <c r="C115" s="74"/>
      <c r="D115" s="12"/>
      <c r="E115" s="28"/>
      <c r="F115" s="41"/>
      <c r="G115" s="24"/>
      <c r="H115" s="75"/>
      <c r="I115" s="84"/>
      <c r="J115" s="77"/>
      <c r="K115" s="77"/>
      <c r="L115" s="77"/>
      <c r="M115" s="78"/>
      <c r="N115" s="79"/>
    </row>
    <row r="116" spans="1:15" x14ac:dyDescent="0.25">
      <c r="A116" s="27"/>
      <c r="B116" s="74"/>
      <c r="C116" s="74"/>
      <c r="D116" s="12"/>
      <c r="E116" s="28"/>
      <c r="F116" s="41"/>
      <c r="G116" s="24"/>
      <c r="H116" s="75"/>
      <c r="I116" s="84"/>
      <c r="J116" s="77"/>
      <c r="K116" s="77"/>
      <c r="L116" s="77"/>
      <c r="M116" s="78"/>
      <c r="N116" s="79"/>
    </row>
    <row r="117" spans="1:15" x14ac:dyDescent="0.25">
      <c r="A117" s="27"/>
      <c r="B117" s="74"/>
      <c r="C117" s="74"/>
      <c r="D117" s="12"/>
      <c r="E117" s="28"/>
      <c r="F117" s="41"/>
      <c r="G117" s="24"/>
      <c r="H117" s="75"/>
      <c r="I117" s="84"/>
      <c r="J117" s="77"/>
      <c r="K117" s="77"/>
      <c r="L117" s="77"/>
      <c r="M117" s="78"/>
      <c r="N117" s="79"/>
    </row>
    <row r="118" spans="1:15" x14ac:dyDescent="0.25">
      <c r="A118" s="27"/>
      <c r="B118" s="74"/>
      <c r="C118" s="74"/>
      <c r="D118" s="12"/>
      <c r="E118" s="28"/>
      <c r="F118" s="41"/>
      <c r="G118" s="24"/>
      <c r="H118" s="75"/>
      <c r="I118" s="14"/>
      <c r="J118" s="14"/>
      <c r="K118" s="14"/>
      <c r="L118" s="14"/>
      <c r="M118" s="14"/>
      <c r="N118" s="14"/>
    </row>
    <row r="119" spans="1:15" x14ac:dyDescent="0.25">
      <c r="A119" s="27"/>
      <c r="B119" s="74"/>
      <c r="C119" s="74"/>
      <c r="D119" s="12"/>
      <c r="E119" s="28"/>
      <c r="F119" s="41"/>
      <c r="G119" s="24"/>
      <c r="H119" s="75"/>
      <c r="I119" s="14"/>
      <c r="J119" s="14"/>
      <c r="K119" s="14"/>
      <c r="L119" s="14"/>
      <c r="M119" s="14"/>
      <c r="N119" s="14"/>
    </row>
    <row r="120" spans="1:15" x14ac:dyDescent="0.25">
      <c r="A120" s="32"/>
      <c r="B120" s="74"/>
      <c r="C120" s="74"/>
      <c r="D120" s="12"/>
      <c r="E120" s="28"/>
      <c r="F120" s="41"/>
      <c r="G120" s="24"/>
      <c r="H120" s="75"/>
      <c r="I120" s="14"/>
      <c r="J120" s="14"/>
      <c r="K120" s="14"/>
      <c r="L120" s="14"/>
      <c r="M120" s="14"/>
      <c r="N120" s="14"/>
    </row>
    <row r="121" spans="1:15" x14ac:dyDescent="0.25">
      <c r="A121" s="32"/>
      <c r="B121" s="74"/>
      <c r="C121" s="74"/>
      <c r="D121" s="12"/>
      <c r="E121" s="28"/>
      <c r="F121" s="41"/>
      <c r="G121" s="24"/>
      <c r="H121" s="75"/>
      <c r="I121" s="14"/>
      <c r="J121" s="14"/>
      <c r="K121" s="14"/>
      <c r="L121" s="14"/>
      <c r="M121" s="14"/>
      <c r="N121" s="14"/>
    </row>
    <row r="122" spans="1:15" x14ac:dyDescent="0.25">
      <c r="A122" s="32"/>
      <c r="B122" s="74"/>
      <c r="C122" s="74"/>
      <c r="D122" s="12"/>
      <c r="E122" s="28"/>
      <c r="F122" s="41"/>
      <c r="G122" s="24"/>
      <c r="H122" s="75"/>
      <c r="I122" s="14"/>
      <c r="J122" s="14"/>
      <c r="K122" s="14"/>
      <c r="L122" s="14"/>
      <c r="M122" s="14"/>
      <c r="N122" s="14"/>
    </row>
    <row r="123" spans="1:15" x14ac:dyDescent="0.25">
      <c r="A123" s="65"/>
      <c r="B123" s="66"/>
      <c r="C123" s="66"/>
      <c r="D123" s="30"/>
      <c r="E123" s="61"/>
      <c r="F123" s="49"/>
      <c r="G123" s="49"/>
      <c r="H123" s="75"/>
      <c r="I123" s="67"/>
      <c r="J123" s="68"/>
      <c r="K123" s="68"/>
      <c r="L123" s="68"/>
      <c r="M123" s="69"/>
      <c r="N123" s="70"/>
    </row>
    <row r="124" spans="1:15" x14ac:dyDescent="0.25">
      <c r="A124" s="27"/>
      <c r="B124" s="74"/>
      <c r="C124" s="74"/>
      <c r="D124" s="12"/>
      <c r="E124" s="28"/>
      <c r="F124" s="41"/>
      <c r="G124" s="24"/>
      <c r="H124" s="12"/>
      <c r="I124" s="84"/>
      <c r="J124" s="77"/>
      <c r="K124" s="77"/>
      <c r="L124" s="77"/>
      <c r="M124" s="78"/>
      <c r="N124" s="79"/>
    </row>
    <row r="125" spans="1:15" s="71" customFormat="1" x14ac:dyDescent="0.25">
      <c r="A125" s="65"/>
      <c r="B125" s="66"/>
      <c r="C125" s="66"/>
      <c r="D125" s="30"/>
      <c r="E125" s="61"/>
      <c r="F125" s="49"/>
      <c r="G125" s="49"/>
      <c r="H125" s="75"/>
      <c r="I125" s="67"/>
      <c r="J125" s="68"/>
      <c r="K125" s="68"/>
      <c r="L125" s="68"/>
      <c r="M125" s="69"/>
      <c r="N125" s="70"/>
    </row>
    <row r="126" spans="1:15" s="15" customFormat="1" x14ac:dyDescent="0.25">
      <c r="A126" s="27"/>
      <c r="B126" s="74"/>
      <c r="C126" s="74"/>
      <c r="D126" s="12"/>
      <c r="E126" s="28"/>
      <c r="F126" s="41"/>
      <c r="G126" s="24"/>
      <c r="H126" s="12"/>
      <c r="I126" s="84"/>
      <c r="J126" s="77"/>
      <c r="K126" s="77"/>
      <c r="L126" s="77"/>
      <c r="M126" s="78"/>
      <c r="N126" s="79"/>
      <c r="O126" s="80"/>
    </row>
  </sheetData>
  <autoFilter ref="A3:S4"/>
  <mergeCells count="2">
    <mergeCell ref="A1:N1"/>
    <mergeCell ref="A2:N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abSelected="1" topLeftCell="C16" zoomScale="115" zoomScaleNormal="115" workbookViewId="0">
      <selection activeCell="D27" sqref="D27"/>
    </sheetView>
  </sheetViews>
  <sheetFormatPr defaultColWidth="10.85546875" defaultRowHeight="12.75" x14ac:dyDescent="0.25"/>
  <cols>
    <col min="1" max="1" width="16.42578125" style="95" customWidth="1"/>
    <col min="2" max="3" width="15.42578125" style="95" customWidth="1"/>
    <col min="4" max="4" width="16.85546875" style="95" customWidth="1"/>
    <col min="5" max="5" width="17" style="95" customWidth="1"/>
    <col min="6" max="7" width="22.42578125" style="95" customWidth="1"/>
    <col min="8" max="8" width="16.28515625" style="95" customWidth="1"/>
    <col min="9" max="9" width="15.42578125" style="95" customWidth="1"/>
    <col min="10" max="10" width="23" style="95" customWidth="1"/>
    <col min="11" max="11" width="12.28515625" style="90" bestFit="1" customWidth="1"/>
    <col min="12" max="12" width="10.85546875" style="90"/>
    <col min="13" max="13" width="14" style="90" customWidth="1"/>
    <col min="14" max="16384" width="10.85546875" style="90"/>
  </cols>
  <sheetData>
    <row r="1" spans="1:13" ht="38.25" x14ac:dyDescent="0.25">
      <c r="A1" s="184" t="s">
        <v>2</v>
      </c>
      <c r="B1" s="185" t="s">
        <v>8</v>
      </c>
      <c r="C1" s="185" t="s">
        <v>599</v>
      </c>
      <c r="D1" s="185" t="s">
        <v>34</v>
      </c>
      <c r="E1" s="186" t="s">
        <v>35</v>
      </c>
      <c r="F1" s="186" t="s">
        <v>85</v>
      </c>
      <c r="G1" s="187" t="s">
        <v>87</v>
      </c>
      <c r="H1" s="185" t="s">
        <v>600</v>
      </c>
      <c r="I1" s="188" t="s">
        <v>36</v>
      </c>
      <c r="J1" s="189" t="s">
        <v>72</v>
      </c>
      <c r="L1" s="135" t="s">
        <v>64</v>
      </c>
      <c r="M1" s="174"/>
    </row>
    <row r="2" spans="1:13" ht="15" x14ac:dyDescent="0.25">
      <c r="A2" s="94" t="s">
        <v>41</v>
      </c>
      <c r="B2" s="94" t="s">
        <v>14</v>
      </c>
      <c r="C2" s="190">
        <f>Advances!I8+Lydia!G4</f>
        <v>2845250</v>
      </c>
      <c r="D2" s="191">
        <f>'Personal Recieved'!D9+'Balance UGX'!M2</f>
        <v>4942500</v>
      </c>
      <c r="E2" s="191">
        <f>GETPIVOTDATA("Sum of Spent  in national currency (UGX)",'Personal Costs'!$A$3,"Name","Lydia")</f>
        <v>6050500</v>
      </c>
      <c r="F2" s="191"/>
      <c r="G2" s="190"/>
      <c r="H2" s="192">
        <f>Advances!J8+Lydia!G174</f>
        <v>1737250</v>
      </c>
      <c r="I2" s="193">
        <f>C2+D2-E2+F2-G2</f>
        <v>1737250</v>
      </c>
      <c r="J2" s="194">
        <f>H2-I2</f>
        <v>0</v>
      </c>
      <c r="K2" s="90" t="s">
        <v>15</v>
      </c>
      <c r="L2" s="94" t="s">
        <v>41</v>
      </c>
      <c r="M2" s="136">
        <f>GETPIVOTDATA("Spent  in national currency (UGX)",'Airtime summary'!$A$34,"Name","Lydia")</f>
        <v>175000</v>
      </c>
    </row>
    <row r="3" spans="1:13" ht="15" x14ac:dyDescent="0.25">
      <c r="A3" s="94" t="s">
        <v>154</v>
      </c>
      <c r="B3" s="94" t="s">
        <v>14</v>
      </c>
      <c r="C3" s="190">
        <v>0</v>
      </c>
      <c r="D3" s="191">
        <f>0+M3</f>
        <v>50000</v>
      </c>
      <c r="E3" s="191">
        <f>GETPIVOTDATA("Sum of Spent  in national currency (UGX)",'Personal Costs'!$A$3,"Name","Rebecca")</f>
        <v>50000</v>
      </c>
      <c r="F3" s="191"/>
      <c r="G3" s="190"/>
      <c r="H3" s="192">
        <v>0</v>
      </c>
      <c r="I3" s="193">
        <f t="shared" ref="I3:I7" si="0">C3+D3-E3+F3-G3</f>
        <v>0</v>
      </c>
      <c r="J3" s="194">
        <f t="shared" ref="J3" si="1">H3-I3</f>
        <v>0</v>
      </c>
      <c r="L3" s="94" t="s">
        <v>154</v>
      </c>
      <c r="M3" s="136">
        <f>GETPIVOTDATA("Spent  in national currency (UGX)",'Airtime summary'!$A$34,"Name","Rebecca")</f>
        <v>50000</v>
      </c>
    </row>
    <row r="4" spans="1:13" ht="15" x14ac:dyDescent="0.25">
      <c r="A4" s="94" t="s">
        <v>127</v>
      </c>
      <c r="B4" s="94" t="s">
        <v>111</v>
      </c>
      <c r="C4" s="190">
        <f>Grace!G4</f>
        <v>-3300</v>
      </c>
      <c r="D4" s="191">
        <f>'Personal Recieved'!D6+'Balance UGX'!M4</f>
        <v>386300</v>
      </c>
      <c r="E4" s="191">
        <f>GETPIVOTDATA("Sum of Spent  in national currency (UGX)",'Personal Costs'!$A$3,"Name","Grace")</f>
        <v>383000</v>
      </c>
      <c r="F4" s="191"/>
      <c r="G4" s="190"/>
      <c r="H4" s="192">
        <f>Grace!G56</f>
        <v>0</v>
      </c>
      <c r="I4" s="193">
        <f t="shared" si="0"/>
        <v>0</v>
      </c>
      <c r="J4" s="194">
        <f t="shared" ref="J4:J8" si="2">H4-I4</f>
        <v>0</v>
      </c>
      <c r="L4" s="94" t="s">
        <v>127</v>
      </c>
      <c r="M4" s="136">
        <f>GETPIVOTDATA("Spent  in national currency (UGX)",'Airtime summary'!$A$34,"Name","Grace")</f>
        <v>85000</v>
      </c>
    </row>
    <row r="5" spans="1:13" ht="15" x14ac:dyDescent="0.25">
      <c r="A5" s="94" t="s">
        <v>370</v>
      </c>
      <c r="B5" s="94" t="s">
        <v>111</v>
      </c>
      <c r="C5" s="190">
        <f>Ashiraf!G4</f>
        <v>0</v>
      </c>
      <c r="D5" s="191">
        <f>'Personal Recieved'!D5+'Balance UGX'!M5</f>
        <v>445000</v>
      </c>
      <c r="E5" s="191">
        <f>GETPIVOTDATA("Sum of Spent  in national currency (UGX)",'Personal Costs'!$A$3,"Name","Ashiraf")</f>
        <v>461000</v>
      </c>
      <c r="F5" s="191"/>
      <c r="G5" s="190"/>
      <c r="H5" s="192">
        <f>Ashiraf!G47</f>
        <v>-16000</v>
      </c>
      <c r="I5" s="193">
        <f t="shared" si="0"/>
        <v>-16000</v>
      </c>
      <c r="J5" s="194">
        <f t="shared" si="2"/>
        <v>0</v>
      </c>
      <c r="L5" s="94" t="s">
        <v>604</v>
      </c>
      <c r="M5" s="136">
        <f>GETPIVOTDATA("Spent  in national currency (UGX)",'Airtime summary'!$A$34,"Name","Ashiraf")</f>
        <v>45000</v>
      </c>
    </row>
    <row r="6" spans="1:13" ht="15" x14ac:dyDescent="0.25">
      <c r="A6" s="94" t="s">
        <v>126</v>
      </c>
      <c r="B6" s="94" t="s">
        <v>120</v>
      </c>
      <c r="C6" s="190">
        <f>'i18'!G4</f>
        <v>2000</v>
      </c>
      <c r="D6" s="191">
        <f>'Personal Recieved'!D8+'Balance UGX'!M6</f>
        <v>1891000</v>
      </c>
      <c r="E6" s="191">
        <f>GETPIVOTDATA("Sum of Spent  in national currency (UGX)",'Personal Costs'!$A$3,"Name","i18")</f>
        <v>1892000</v>
      </c>
      <c r="F6" s="191"/>
      <c r="G6" s="190"/>
      <c r="H6" s="192">
        <f>'i18'!G153</f>
        <v>1000</v>
      </c>
      <c r="I6" s="193">
        <f t="shared" si="0"/>
        <v>1000</v>
      </c>
      <c r="J6" s="194">
        <f t="shared" si="2"/>
        <v>0</v>
      </c>
      <c r="L6" s="94" t="s">
        <v>126</v>
      </c>
      <c r="M6" s="136">
        <f>GETPIVOTDATA("Spent  in national currency (UGX)",'Airtime summary'!$A$34,"Name","i18")</f>
        <v>115000</v>
      </c>
    </row>
    <row r="7" spans="1:13" ht="15" x14ac:dyDescent="0.25">
      <c r="A7" s="94" t="s">
        <v>153</v>
      </c>
      <c r="B7" s="94" t="s">
        <v>120</v>
      </c>
      <c r="C7" s="190">
        <f>'i07'!G4</f>
        <v>20900</v>
      </c>
      <c r="D7" s="191">
        <f>'Personal Recieved'!D7+'Balance UGX'!M7</f>
        <v>3581500</v>
      </c>
      <c r="E7" s="191">
        <f>GETPIVOTDATA("Sum of Spent  in national currency (UGX)",'Personal Costs'!$A$3,"Name","i07")</f>
        <v>3582000</v>
      </c>
      <c r="F7" s="191"/>
      <c r="G7" s="190"/>
      <c r="H7" s="192">
        <f>'i07'!G119</f>
        <v>20400</v>
      </c>
      <c r="I7" s="193">
        <f t="shared" si="0"/>
        <v>20400</v>
      </c>
      <c r="J7" s="194">
        <f t="shared" si="2"/>
        <v>0</v>
      </c>
      <c r="L7" s="94" t="s">
        <v>153</v>
      </c>
      <c r="M7" s="136">
        <f>GETPIVOTDATA("Spent  in national currency (UGX)",'Airtime summary'!$A$34,"Name","i07")</f>
        <v>120000</v>
      </c>
    </row>
    <row r="8" spans="1:13" ht="15" x14ac:dyDescent="0.25">
      <c r="A8" s="94" t="s">
        <v>63</v>
      </c>
      <c r="B8" s="164"/>
      <c r="C8" s="190">
        <f>'Airtime summary'!G4</f>
        <v>0</v>
      </c>
      <c r="D8" s="191"/>
      <c r="E8" s="191"/>
      <c r="F8" s="191"/>
      <c r="G8" s="190"/>
      <c r="H8" s="192">
        <f>'Airtime summary'!G30</f>
        <v>0</v>
      </c>
      <c r="I8" s="193">
        <f>'Airtime summary'!G31</f>
        <v>0</v>
      </c>
      <c r="J8" s="194">
        <f t="shared" si="2"/>
        <v>0</v>
      </c>
      <c r="L8" s="175" t="s">
        <v>63</v>
      </c>
      <c r="M8" s="174"/>
    </row>
    <row r="9" spans="1:13" s="91" customFormat="1" ht="15" x14ac:dyDescent="0.25">
      <c r="A9" s="195"/>
      <c r="B9" s="196"/>
      <c r="C9" s="197"/>
      <c r="D9" s="197"/>
      <c r="E9" s="198"/>
      <c r="F9" s="271" t="s">
        <v>86</v>
      </c>
      <c r="G9" s="272" t="s">
        <v>71</v>
      </c>
      <c r="H9" s="197"/>
      <c r="I9" s="199"/>
      <c r="J9" s="194"/>
      <c r="L9"/>
      <c r="M9" s="242">
        <f>SUM(M2:M7)</f>
        <v>590000</v>
      </c>
    </row>
    <row r="10" spans="1:13" x14ac:dyDescent="0.2">
      <c r="A10" s="200" t="s">
        <v>73</v>
      </c>
      <c r="B10" s="201"/>
      <c r="C10" s="202">
        <f>SUM(C2:C9)</f>
        <v>2864850</v>
      </c>
      <c r="D10" s="202">
        <f>SUM(D2:D9)</f>
        <v>11296300</v>
      </c>
      <c r="E10" s="202">
        <f>SUM(E2:E9)</f>
        <v>12418500</v>
      </c>
      <c r="F10" s="201"/>
      <c r="G10" s="203"/>
      <c r="H10" s="204">
        <f>SUM(H2:H9)</f>
        <v>1742650</v>
      </c>
      <c r="I10" s="205">
        <f>SUM(I2:I9)</f>
        <v>1742650</v>
      </c>
      <c r="J10" s="206">
        <f>H10-I10</f>
        <v>0</v>
      </c>
    </row>
    <row r="11" spans="1:13" x14ac:dyDescent="0.2">
      <c r="A11" s="207"/>
      <c r="B11" s="208"/>
      <c r="C11" s="209"/>
      <c r="D11" s="210"/>
      <c r="E11" s="210"/>
      <c r="F11" s="210"/>
      <c r="G11" s="210"/>
      <c r="H11" s="209"/>
      <c r="I11" s="211"/>
      <c r="J11" s="194"/>
    </row>
    <row r="12" spans="1:13" x14ac:dyDescent="0.2">
      <c r="A12" s="212" t="s">
        <v>74</v>
      </c>
      <c r="B12" s="213"/>
      <c r="C12" s="214">
        <f>'Bank reconciliation UGX'!D11</f>
        <v>11461943</v>
      </c>
      <c r="D12" s="249">
        <f>'Bank reconciliation UGX'!D13</f>
        <v>71093310</v>
      </c>
      <c r="E12" s="214">
        <f>GETPIVOTDATA("Sum of Spent  in national currency (UGX)",'Personal Costs'!$A$3,"Name","Bank UGX")</f>
        <v>4000</v>
      </c>
      <c r="F12" s="214"/>
      <c r="G12" s="214">
        <f>'Bank reconciliation UGX'!E12+'Bank reconciliation UGX'!E14</f>
        <v>29236528</v>
      </c>
      <c r="H12" s="249">
        <f>'Bank reconciliation UGX'!D44</f>
        <v>53314725</v>
      </c>
      <c r="I12" s="215">
        <f>C12+D12-E12+F12-G12</f>
        <v>53314725</v>
      </c>
      <c r="J12" s="194">
        <f>H12-I12</f>
        <v>0</v>
      </c>
    </row>
    <row r="13" spans="1:13" x14ac:dyDescent="0.2">
      <c r="A13" s="212" t="s">
        <v>90</v>
      </c>
      <c r="B13" s="213"/>
      <c r="C13" s="214">
        <f>'UGX-Operational Account'!D14</f>
        <v>13300745</v>
      </c>
      <c r="D13" s="249">
        <v>0</v>
      </c>
      <c r="E13" s="214">
        <f>GETPIVOTDATA("Sum of Spent  in national currency (UGX)",'Personal Costs'!$A$3,"Name","Bank Opp")</f>
        <v>14877628</v>
      </c>
      <c r="F13" s="214">
        <f>'UGX-Operational Account'!D18+'UGX-Operational Account'!D23</f>
        <v>29236528</v>
      </c>
      <c r="G13" s="214">
        <f>'UGX-Operational Account'!E19+'UGX-Operational Account'!E20+'UGX-Operational Account'!E24</f>
        <v>15710000</v>
      </c>
      <c r="H13" s="249">
        <f>'UGX-Operational Account'!D59</f>
        <v>11949645</v>
      </c>
      <c r="I13" s="215">
        <f>C13+D13-E13+F13-G13</f>
        <v>11949645</v>
      </c>
      <c r="J13" s="194">
        <f>H13-I13</f>
        <v>0</v>
      </c>
    </row>
    <row r="14" spans="1:13" x14ac:dyDescent="0.2">
      <c r="A14" s="216" t="s">
        <v>75</v>
      </c>
      <c r="B14" s="217"/>
      <c r="C14" s="217">
        <f t="shared" ref="C14:I14" si="3">SUM(C12:C13)</f>
        <v>24762688</v>
      </c>
      <c r="D14" s="217">
        <f t="shared" si="3"/>
        <v>71093310</v>
      </c>
      <c r="E14" s="326">
        <f t="shared" si="3"/>
        <v>14881628</v>
      </c>
      <c r="F14" s="217">
        <f t="shared" si="3"/>
        <v>29236528</v>
      </c>
      <c r="G14" s="217">
        <f t="shared" si="3"/>
        <v>44946528</v>
      </c>
      <c r="H14" s="217">
        <f t="shared" si="3"/>
        <v>65264370</v>
      </c>
      <c r="I14" s="218">
        <f t="shared" si="3"/>
        <v>65264370</v>
      </c>
      <c r="J14" s="219">
        <f>H14-I14</f>
        <v>0</v>
      </c>
    </row>
    <row r="15" spans="1:13" x14ac:dyDescent="0.2">
      <c r="A15" s="220" t="s">
        <v>76</v>
      </c>
      <c r="B15" s="221"/>
      <c r="C15" s="221"/>
      <c r="D15" s="279"/>
      <c r="E15" s="325"/>
      <c r="F15" s="221"/>
      <c r="G15" s="221"/>
      <c r="H15" s="221"/>
      <c r="I15" s="222"/>
      <c r="J15" s="223"/>
    </row>
    <row r="16" spans="1:13" ht="13.5" thickBot="1" x14ac:dyDescent="0.25">
      <c r="A16" s="224"/>
      <c r="B16" s="225"/>
      <c r="C16" s="225"/>
      <c r="D16" s="225"/>
      <c r="E16" s="225"/>
      <c r="F16" s="225"/>
      <c r="G16" s="225"/>
      <c r="H16" s="225"/>
      <c r="I16" s="226"/>
      <c r="J16" s="194"/>
    </row>
    <row r="17" spans="1:11" ht="13.5" thickBot="1" x14ac:dyDescent="0.25">
      <c r="A17" s="227" t="s">
        <v>77</v>
      </c>
      <c r="B17" s="228"/>
      <c r="C17" s="228"/>
      <c r="D17" s="228"/>
      <c r="E17" s="228">
        <f>E10+E14</f>
        <v>27300128</v>
      </c>
      <c r="F17" s="228"/>
      <c r="G17" s="228"/>
      <c r="H17" s="228"/>
      <c r="I17" s="229"/>
      <c r="J17" s="230"/>
    </row>
    <row r="18" spans="1:11" x14ac:dyDescent="0.2">
      <c r="A18" s="231"/>
      <c r="B18" s="232"/>
      <c r="C18" s="232"/>
      <c r="D18" s="232"/>
      <c r="E18" s="232"/>
      <c r="F18" s="232"/>
      <c r="G18" s="232"/>
      <c r="H18" s="232"/>
      <c r="I18" s="233"/>
      <c r="J18" s="194"/>
    </row>
    <row r="19" spans="1:11" ht="15.75" x14ac:dyDescent="0.25">
      <c r="A19" s="234" t="s">
        <v>37</v>
      </c>
      <c r="B19" s="235"/>
      <c r="C19" s="236">
        <f>'UGX Cash Box August 24'!G3</f>
        <v>3906276</v>
      </c>
      <c r="D19" s="237">
        <f>'Personal Recieved'!C12</f>
        <v>267700</v>
      </c>
      <c r="E19" s="237">
        <f>GETPIVOTDATA("Sum of spent in national currency (Ugx)",'Personal Recieved'!$A$3)</f>
        <v>11564000</v>
      </c>
      <c r="F19" s="237">
        <f>'UGX-Operational Account'!E19+'UGX-Operational Account'!E20+'UGX-Operational Account'!E24</f>
        <v>15710000</v>
      </c>
      <c r="G19" s="237">
        <v>0</v>
      </c>
      <c r="H19" s="237">
        <f>'UGX Cash Box August 24'!G122</f>
        <v>8319976</v>
      </c>
      <c r="I19" s="238">
        <f>C19+D19-E19+F19</f>
        <v>8319976</v>
      </c>
      <c r="J19" s="194">
        <f t="shared" ref="J19" si="4">H19-I19</f>
        <v>0</v>
      </c>
      <c r="K19" s="244"/>
    </row>
    <row r="20" spans="1:11" ht="16.5" thickBot="1" x14ac:dyDescent="0.3">
      <c r="A20" s="239"/>
      <c r="B20" s="240"/>
      <c r="C20" s="240"/>
      <c r="D20" s="240"/>
      <c r="E20" s="240"/>
      <c r="F20" s="240"/>
      <c r="G20" s="240"/>
      <c r="H20" s="240"/>
      <c r="I20" s="240"/>
      <c r="J20" s="762"/>
      <c r="K20" s="245"/>
    </row>
    <row r="21" spans="1:11" ht="15.75" x14ac:dyDescent="0.25">
      <c r="A21" s="759"/>
      <c r="B21" s="763"/>
      <c r="C21" s="177"/>
      <c r="D21" s="925" t="s">
        <v>38</v>
      </c>
      <c r="E21" s="925"/>
      <c r="F21" s="177"/>
      <c r="G21" s="177"/>
      <c r="H21" s="177"/>
      <c r="I21" s="247"/>
      <c r="J21" s="178"/>
      <c r="K21" s="246"/>
    </row>
    <row r="22" spans="1:11" ht="47.25" x14ac:dyDescent="0.25">
      <c r="A22" s="760"/>
      <c r="B22" s="764"/>
      <c r="C22" s="180" t="s">
        <v>601</v>
      </c>
      <c r="D22" s="180" t="s">
        <v>65</v>
      </c>
      <c r="E22" s="180" t="s">
        <v>66</v>
      </c>
      <c r="F22" s="180"/>
      <c r="G22" s="180"/>
      <c r="H22" s="180" t="s">
        <v>602</v>
      </c>
      <c r="I22" s="180" t="s">
        <v>67</v>
      </c>
      <c r="J22" s="181" t="s">
        <v>68</v>
      </c>
    </row>
    <row r="23" spans="1:11" ht="32.25" thickBot="1" x14ac:dyDescent="0.3">
      <c r="A23" s="761" t="s">
        <v>69</v>
      </c>
      <c r="B23" s="765"/>
      <c r="C23" s="182">
        <f>C19+C14+C10</f>
        <v>31533814</v>
      </c>
      <c r="D23" s="182">
        <f>D12</f>
        <v>71093310</v>
      </c>
      <c r="E23" s="182">
        <f>E17</f>
        <v>27300128</v>
      </c>
      <c r="F23" s="766"/>
      <c r="G23" s="182">
        <f>G2</f>
        <v>0</v>
      </c>
      <c r="H23" s="182">
        <f>H19+H14+H10</f>
        <v>75326996</v>
      </c>
      <c r="I23" s="182">
        <f>C23+D23-E23</f>
        <v>75326996</v>
      </c>
      <c r="J23" s="183">
        <f>G23+H23-I23</f>
        <v>0</v>
      </c>
      <c r="K23" s="248"/>
    </row>
    <row r="25" spans="1:11" x14ac:dyDescent="0.25">
      <c r="K25" s="95"/>
    </row>
    <row r="27" spans="1:11" x14ac:dyDescent="0.25">
      <c r="G27" s="357"/>
    </row>
    <row r="184" spans="1:15" x14ac:dyDescent="0.25">
      <c r="A184" s="243"/>
      <c r="B184" s="243"/>
      <c r="C184" s="243"/>
      <c r="D184" s="243"/>
      <c r="E184" s="243"/>
      <c r="F184" s="243"/>
      <c r="G184" s="243"/>
      <c r="H184" s="243"/>
      <c r="I184" s="243"/>
      <c r="J184" s="243"/>
      <c r="K184" s="278"/>
      <c r="L184" s="278"/>
      <c r="M184" s="278"/>
      <c r="N184" s="278"/>
      <c r="O184" s="278"/>
    </row>
    <row r="185" spans="1:15" x14ac:dyDescent="0.25">
      <c r="A185" s="243"/>
      <c r="B185" s="243"/>
      <c r="C185" s="243"/>
      <c r="D185" s="243"/>
      <c r="E185" s="243"/>
      <c r="F185" s="243"/>
      <c r="G185" s="243"/>
      <c r="H185" s="243"/>
      <c r="I185" s="243"/>
      <c r="J185" s="243"/>
      <c r="K185" s="278"/>
      <c r="L185" s="278"/>
      <c r="M185" s="278"/>
      <c r="N185" s="278"/>
      <c r="O185" s="278"/>
    </row>
    <row r="186" spans="1:15" x14ac:dyDescent="0.25">
      <c r="A186" s="243"/>
      <c r="B186" s="243"/>
      <c r="C186" s="243"/>
      <c r="D186" s="243"/>
      <c r="E186" s="243"/>
      <c r="F186" s="243"/>
      <c r="G186" s="243"/>
      <c r="H186" s="243"/>
      <c r="I186" s="243"/>
      <c r="J186" s="243"/>
      <c r="K186" s="278"/>
      <c r="L186" s="278"/>
      <c r="M186" s="278"/>
      <c r="N186" s="278"/>
      <c r="O186" s="278"/>
    </row>
    <row r="187" spans="1:15" x14ac:dyDescent="0.25">
      <c r="A187" s="243"/>
      <c r="B187" s="243"/>
      <c r="C187" s="243"/>
      <c r="D187" s="243"/>
      <c r="E187" s="243"/>
      <c r="F187" s="243"/>
      <c r="G187" s="243"/>
      <c r="H187" s="243"/>
      <c r="I187" s="243"/>
      <c r="J187" s="243"/>
      <c r="K187" s="278"/>
      <c r="L187" s="278"/>
      <c r="M187" s="278"/>
      <c r="N187" s="278"/>
      <c r="O187" s="278"/>
    </row>
    <row r="188" spans="1:15" x14ac:dyDescent="0.25">
      <c r="A188" s="243"/>
      <c r="B188" s="243"/>
      <c r="C188" s="243"/>
      <c r="D188" s="243"/>
      <c r="E188" s="243"/>
      <c r="F188" s="243"/>
      <c r="G188" s="243"/>
      <c r="H188" s="243"/>
      <c r="I188" s="243"/>
      <c r="J188" s="243"/>
      <c r="K188" s="278"/>
      <c r="L188" s="278"/>
      <c r="M188" s="278"/>
      <c r="N188" s="278"/>
      <c r="O188" s="278"/>
    </row>
    <row r="189" spans="1:15" x14ac:dyDescent="0.25">
      <c r="A189" s="243"/>
      <c r="B189" s="243"/>
      <c r="C189" s="243"/>
      <c r="D189" s="243"/>
      <c r="E189" s="243"/>
      <c r="F189" s="243"/>
      <c r="G189" s="243"/>
      <c r="H189" s="243"/>
      <c r="I189" s="243"/>
      <c r="J189" s="243"/>
      <c r="K189" s="278"/>
      <c r="L189" s="278"/>
      <c r="M189" s="278"/>
      <c r="N189" s="278"/>
      <c r="O189" s="278"/>
    </row>
    <row r="190" spans="1:15" x14ac:dyDescent="0.25">
      <c r="A190" s="243"/>
      <c r="B190" s="243"/>
      <c r="C190" s="243"/>
      <c r="D190" s="243"/>
      <c r="E190" s="243"/>
      <c r="F190" s="243"/>
      <c r="G190" s="243"/>
      <c r="H190" s="243"/>
      <c r="I190" s="243"/>
      <c r="J190" s="243"/>
      <c r="K190" s="278"/>
      <c r="L190" s="278"/>
      <c r="M190" s="278"/>
      <c r="N190" s="278"/>
      <c r="O190" s="278"/>
    </row>
    <row r="191" spans="1:15" x14ac:dyDescent="0.25">
      <c r="A191" s="243"/>
      <c r="B191" s="243"/>
      <c r="C191" s="243"/>
      <c r="D191" s="243"/>
      <c r="E191" s="243"/>
      <c r="F191" s="243"/>
      <c r="G191" s="243"/>
      <c r="H191" s="243"/>
      <c r="I191" s="243"/>
      <c r="J191" s="243"/>
      <c r="K191" s="278"/>
      <c r="L191" s="278"/>
      <c r="M191" s="278"/>
      <c r="N191" s="278"/>
      <c r="O191" s="278"/>
    </row>
    <row r="192" spans="1:15" x14ac:dyDescent="0.25">
      <c r="A192" s="243"/>
      <c r="B192" s="243"/>
      <c r="C192" s="243"/>
      <c r="D192" s="243"/>
      <c r="E192" s="243"/>
      <c r="F192" s="243"/>
      <c r="G192" s="243"/>
      <c r="H192" s="243"/>
      <c r="I192" s="243"/>
      <c r="J192" s="243"/>
      <c r="K192" s="278"/>
      <c r="L192" s="278"/>
      <c r="M192" s="278"/>
      <c r="N192" s="278"/>
      <c r="O192" s="278"/>
    </row>
    <row r="193" spans="1:15" x14ac:dyDescent="0.25">
      <c r="A193" s="243"/>
      <c r="B193" s="243"/>
      <c r="C193" s="243"/>
      <c r="D193" s="243"/>
      <c r="E193" s="243"/>
      <c r="F193" s="243"/>
      <c r="G193" s="243"/>
      <c r="H193" s="243"/>
      <c r="I193" s="243"/>
      <c r="J193" s="243"/>
      <c r="K193" s="278"/>
      <c r="L193" s="278"/>
      <c r="M193" s="278"/>
      <c r="N193" s="278"/>
      <c r="O193" s="278"/>
    </row>
    <row r="194" spans="1:15" x14ac:dyDescent="0.25">
      <c r="A194" s="243"/>
      <c r="B194" s="243"/>
      <c r="C194" s="243"/>
      <c r="D194" s="243"/>
      <c r="E194" s="243"/>
      <c r="F194" s="243"/>
      <c r="G194" s="243"/>
      <c r="H194" s="243"/>
      <c r="I194" s="243"/>
      <c r="J194" s="243"/>
      <c r="K194" s="278"/>
      <c r="L194" s="278"/>
      <c r="M194" s="278"/>
      <c r="N194" s="278"/>
      <c r="O194" s="278"/>
    </row>
    <row r="195" spans="1:15" x14ac:dyDescent="0.25">
      <c r="A195" s="243"/>
      <c r="B195" s="243"/>
      <c r="C195" s="243"/>
      <c r="D195" s="243"/>
      <c r="E195" s="243"/>
      <c r="F195" s="243"/>
      <c r="G195" s="243"/>
      <c r="H195" s="243"/>
      <c r="I195" s="243"/>
      <c r="J195" s="243"/>
      <c r="K195" s="278"/>
      <c r="L195" s="278"/>
      <c r="M195" s="278"/>
      <c r="N195" s="278"/>
      <c r="O195" s="278"/>
    </row>
    <row r="196" spans="1:15" x14ac:dyDescent="0.25">
      <c r="A196" s="243"/>
      <c r="B196" s="243"/>
      <c r="C196" s="243"/>
      <c r="D196" s="243"/>
      <c r="E196" s="243"/>
      <c r="F196" s="243"/>
      <c r="G196" s="243"/>
      <c r="H196" s="243"/>
      <c r="I196" s="243"/>
      <c r="J196" s="243"/>
      <c r="K196" s="278"/>
      <c r="L196" s="278"/>
      <c r="M196" s="278"/>
      <c r="N196" s="278"/>
      <c r="O196" s="278"/>
    </row>
    <row r="197" spans="1:15" x14ac:dyDescent="0.25">
      <c r="A197" s="243"/>
      <c r="B197" s="243"/>
      <c r="C197" s="243"/>
      <c r="D197" s="243"/>
      <c r="E197" s="243"/>
      <c r="F197" s="243"/>
      <c r="G197" s="243"/>
      <c r="H197" s="243"/>
      <c r="I197" s="243"/>
      <c r="J197" s="243"/>
      <c r="K197" s="278"/>
      <c r="L197" s="278"/>
      <c r="M197" s="278"/>
      <c r="N197" s="278"/>
      <c r="O197" s="278"/>
    </row>
    <row r="198" spans="1:15" x14ac:dyDescent="0.25">
      <c r="A198" s="243"/>
      <c r="B198" s="243"/>
      <c r="C198" s="243"/>
      <c r="D198" s="243"/>
      <c r="E198" s="243"/>
      <c r="F198" s="243"/>
      <c r="G198" s="243"/>
      <c r="H198" s="243"/>
      <c r="I198" s="243"/>
      <c r="J198" s="243"/>
      <c r="K198" s="278"/>
      <c r="L198" s="278"/>
      <c r="M198" s="278"/>
      <c r="N198" s="278"/>
      <c r="O198" s="278"/>
    </row>
    <row r="199" spans="1:15" x14ac:dyDescent="0.25">
      <c r="A199" s="243"/>
      <c r="B199" s="243"/>
      <c r="C199" s="243"/>
      <c r="D199" s="243"/>
      <c r="E199" s="243"/>
      <c r="F199" s="243"/>
      <c r="G199" s="243"/>
      <c r="H199" s="243"/>
      <c r="I199" s="243"/>
      <c r="J199" s="243"/>
      <c r="K199" s="278"/>
      <c r="L199" s="278"/>
      <c r="M199" s="278"/>
      <c r="N199" s="278"/>
      <c r="O199" s="278"/>
    </row>
    <row r="200" spans="1:15" x14ac:dyDescent="0.25">
      <c r="A200" s="243"/>
      <c r="B200" s="243"/>
      <c r="C200" s="243"/>
      <c r="D200" s="243"/>
      <c r="E200" s="243"/>
      <c r="F200" s="243"/>
      <c r="G200" s="243"/>
      <c r="H200" s="243"/>
      <c r="I200" s="243"/>
      <c r="J200" s="243"/>
      <c r="K200" s="278"/>
      <c r="L200" s="278"/>
      <c r="M200" s="278"/>
      <c r="N200" s="278"/>
      <c r="O200" s="278"/>
    </row>
    <row r="201" spans="1:15" x14ac:dyDescent="0.25">
      <c r="A201" s="243"/>
      <c r="B201" s="243"/>
      <c r="C201" s="243"/>
      <c r="D201" s="243"/>
      <c r="E201" s="243"/>
      <c r="F201" s="243"/>
      <c r="G201" s="243"/>
      <c r="H201" s="243"/>
      <c r="I201" s="243"/>
      <c r="J201" s="243"/>
      <c r="K201" s="278"/>
      <c r="L201" s="278"/>
      <c r="M201" s="278"/>
      <c r="N201" s="278"/>
      <c r="O201" s="278"/>
    </row>
    <row r="202" spans="1:15" x14ac:dyDescent="0.25">
      <c r="A202" s="243"/>
      <c r="B202" s="243"/>
      <c r="C202" s="243"/>
      <c r="D202" s="243"/>
      <c r="E202" s="243"/>
      <c r="F202" s="243"/>
      <c r="G202" s="243"/>
      <c r="H202" s="243"/>
      <c r="I202" s="243"/>
      <c r="J202" s="243"/>
      <c r="K202" s="278"/>
      <c r="L202" s="278"/>
      <c r="M202" s="278"/>
      <c r="N202" s="278"/>
      <c r="O202" s="278"/>
    </row>
    <row r="203" spans="1:15" x14ac:dyDescent="0.25">
      <c r="A203" s="243"/>
      <c r="B203" s="243"/>
      <c r="C203" s="243"/>
      <c r="D203" s="243"/>
      <c r="E203" s="243"/>
      <c r="F203" s="243"/>
      <c r="G203" s="243"/>
      <c r="H203" s="243"/>
      <c r="I203" s="243"/>
      <c r="J203" s="243"/>
      <c r="K203" s="278"/>
      <c r="L203" s="278"/>
      <c r="M203" s="278"/>
      <c r="N203" s="278"/>
      <c r="O203" s="278"/>
    </row>
    <row r="204" spans="1:15" x14ac:dyDescent="0.25">
      <c r="A204" s="243"/>
      <c r="B204" s="243"/>
      <c r="C204" s="243"/>
      <c r="D204" s="243"/>
      <c r="E204" s="243"/>
      <c r="F204" s="243"/>
      <c r="G204" s="243"/>
      <c r="H204" s="243"/>
      <c r="I204" s="243"/>
      <c r="J204" s="243"/>
      <c r="K204" s="278"/>
      <c r="L204" s="278"/>
      <c r="M204" s="278"/>
      <c r="N204" s="278"/>
      <c r="O204" s="278"/>
    </row>
    <row r="205" spans="1:15" x14ac:dyDescent="0.25">
      <c r="A205" s="243"/>
      <c r="B205" s="243"/>
      <c r="C205" s="243"/>
      <c r="D205" s="243"/>
      <c r="E205" s="243"/>
      <c r="F205" s="243"/>
      <c r="G205" s="243"/>
      <c r="H205" s="243"/>
      <c r="I205" s="243"/>
      <c r="J205" s="243"/>
      <c r="K205" s="278"/>
      <c r="L205" s="278"/>
      <c r="M205" s="278"/>
      <c r="N205" s="278"/>
      <c r="O205" s="278"/>
    </row>
    <row r="206" spans="1:15" x14ac:dyDescent="0.25">
      <c r="A206" s="243"/>
      <c r="B206" s="243"/>
      <c r="C206" s="243"/>
      <c r="D206" s="243"/>
      <c r="E206" s="243"/>
      <c r="F206" s="243"/>
      <c r="G206" s="243"/>
      <c r="H206" s="243"/>
      <c r="I206" s="243"/>
      <c r="J206" s="243"/>
      <c r="K206" s="278"/>
      <c r="L206" s="278"/>
      <c r="M206" s="278"/>
      <c r="N206" s="278"/>
      <c r="O206" s="278"/>
    </row>
    <row r="207" spans="1:15" x14ac:dyDescent="0.25">
      <c r="A207" s="243"/>
      <c r="B207" s="243"/>
      <c r="C207" s="243"/>
      <c r="D207" s="243"/>
      <c r="E207" s="243"/>
      <c r="F207" s="243"/>
      <c r="G207" s="243"/>
      <c r="H207" s="243"/>
      <c r="I207" s="243"/>
      <c r="J207" s="243"/>
      <c r="K207" s="278"/>
      <c r="L207" s="278"/>
      <c r="M207" s="278"/>
      <c r="N207" s="278"/>
      <c r="O207" s="278"/>
    </row>
    <row r="208" spans="1:15" x14ac:dyDescent="0.25">
      <c r="A208" s="243"/>
      <c r="B208" s="243"/>
      <c r="C208" s="243"/>
      <c r="D208" s="243"/>
      <c r="E208" s="243"/>
      <c r="F208" s="243"/>
      <c r="G208" s="243"/>
      <c r="H208" s="243"/>
      <c r="I208" s="243"/>
      <c r="J208" s="243"/>
      <c r="K208" s="278"/>
      <c r="L208" s="278"/>
      <c r="M208" s="278"/>
      <c r="N208" s="278"/>
      <c r="O208" s="278"/>
    </row>
    <row r="209" spans="1:15" x14ac:dyDescent="0.25">
      <c r="A209" s="243"/>
      <c r="B209" s="243"/>
      <c r="C209" s="243"/>
      <c r="D209" s="243"/>
      <c r="E209" s="243"/>
      <c r="F209" s="243"/>
      <c r="G209" s="243"/>
      <c r="H209" s="243"/>
      <c r="I209" s="243"/>
      <c r="J209" s="243"/>
      <c r="K209" s="278"/>
      <c r="L209" s="278"/>
      <c r="M209" s="278"/>
      <c r="N209" s="278"/>
      <c r="O209" s="278"/>
    </row>
    <row r="210" spans="1:15" x14ac:dyDescent="0.25">
      <c r="A210" s="243"/>
      <c r="B210" s="243"/>
      <c r="C210" s="243"/>
      <c r="D210" s="243"/>
      <c r="E210" s="243"/>
      <c r="F210" s="243"/>
      <c r="G210" s="243"/>
      <c r="H210" s="243"/>
      <c r="I210" s="243"/>
      <c r="J210" s="243"/>
      <c r="K210" s="278"/>
      <c r="L210" s="278"/>
      <c r="M210" s="278"/>
      <c r="N210" s="278"/>
      <c r="O210" s="278"/>
    </row>
    <row r="211" spans="1:15" x14ac:dyDescent="0.25">
      <c r="A211" s="243"/>
      <c r="B211" s="243"/>
      <c r="C211" s="243"/>
      <c r="D211" s="243"/>
      <c r="E211" s="243"/>
      <c r="F211" s="243"/>
      <c r="G211" s="243"/>
      <c r="H211" s="243"/>
      <c r="I211" s="243"/>
      <c r="J211" s="243"/>
      <c r="K211" s="278"/>
      <c r="L211" s="278"/>
      <c r="M211" s="278"/>
      <c r="N211" s="278"/>
      <c r="O211" s="278"/>
    </row>
    <row r="212" spans="1:15" x14ac:dyDescent="0.25">
      <c r="A212" s="243"/>
      <c r="B212" s="243"/>
      <c r="C212" s="243"/>
      <c r="D212" s="243"/>
      <c r="E212" s="243"/>
      <c r="F212" s="243"/>
      <c r="G212" s="243"/>
      <c r="H212" s="243"/>
      <c r="I212" s="243"/>
      <c r="J212" s="243"/>
      <c r="K212" s="278"/>
      <c r="L212" s="278"/>
      <c r="M212" s="278"/>
      <c r="N212" s="278"/>
      <c r="O212" s="278"/>
    </row>
    <row r="213" spans="1:15" x14ac:dyDescent="0.25">
      <c r="A213" s="243"/>
      <c r="B213" s="243"/>
      <c r="C213" s="243"/>
      <c r="D213" s="243"/>
      <c r="E213" s="243"/>
      <c r="F213" s="243"/>
      <c r="G213" s="243"/>
      <c r="H213" s="243"/>
      <c r="I213" s="243"/>
      <c r="J213" s="243"/>
      <c r="K213" s="278"/>
      <c r="L213" s="278"/>
      <c r="M213" s="278"/>
      <c r="N213" s="278"/>
      <c r="O213" s="278"/>
    </row>
    <row r="214" spans="1:15" x14ac:dyDescent="0.25">
      <c r="A214" s="243"/>
      <c r="B214" s="243"/>
      <c r="C214" s="243"/>
      <c r="D214" s="243"/>
      <c r="E214" s="243"/>
      <c r="F214" s="243"/>
      <c r="G214" s="243"/>
      <c r="H214" s="243"/>
      <c r="I214" s="243"/>
      <c r="J214" s="243"/>
      <c r="K214" s="278"/>
      <c r="L214" s="278"/>
      <c r="M214" s="278"/>
      <c r="N214" s="278"/>
      <c r="O214" s="278"/>
    </row>
    <row r="215" spans="1:15" x14ac:dyDescent="0.25">
      <c r="A215" s="243"/>
      <c r="B215" s="243"/>
      <c r="C215" s="243"/>
      <c r="D215" s="243"/>
      <c r="E215" s="243"/>
      <c r="F215" s="243"/>
      <c r="G215" s="243"/>
      <c r="H215" s="243"/>
      <c r="I215" s="243"/>
      <c r="J215" s="243"/>
      <c r="K215" s="278"/>
      <c r="L215" s="278"/>
      <c r="M215" s="278"/>
      <c r="N215" s="278"/>
      <c r="O215" s="278"/>
    </row>
    <row r="216" spans="1:15" x14ac:dyDescent="0.25">
      <c r="A216" s="243"/>
      <c r="B216" s="243"/>
      <c r="C216" s="243"/>
      <c r="D216" s="243"/>
      <c r="E216" s="243"/>
      <c r="F216" s="243"/>
      <c r="G216" s="243"/>
      <c r="H216" s="243"/>
      <c r="I216" s="243"/>
      <c r="J216" s="243"/>
      <c r="K216" s="278"/>
      <c r="L216" s="278"/>
      <c r="M216" s="278"/>
      <c r="N216" s="278"/>
      <c r="O216" s="278"/>
    </row>
    <row r="217" spans="1:15" x14ac:dyDescent="0.25">
      <c r="A217" s="243"/>
      <c r="B217" s="243"/>
      <c r="C217" s="243"/>
      <c r="D217" s="243"/>
      <c r="E217" s="243"/>
      <c r="F217" s="243"/>
      <c r="G217" s="243"/>
      <c r="H217" s="243"/>
      <c r="I217" s="243"/>
      <c r="J217" s="243"/>
      <c r="K217" s="278"/>
      <c r="L217" s="278"/>
      <c r="M217" s="278"/>
      <c r="N217" s="278"/>
      <c r="O217" s="278"/>
    </row>
    <row r="218" spans="1:15" x14ac:dyDescent="0.25">
      <c r="A218" s="243"/>
      <c r="B218" s="243"/>
      <c r="C218" s="243"/>
      <c r="D218" s="243"/>
      <c r="E218" s="243"/>
      <c r="F218" s="243"/>
      <c r="G218" s="243"/>
      <c r="H218" s="243"/>
      <c r="I218" s="243"/>
      <c r="J218" s="243"/>
      <c r="K218" s="278"/>
      <c r="L218" s="278"/>
      <c r="M218" s="278"/>
      <c r="N218" s="278"/>
      <c r="O218" s="278"/>
    </row>
    <row r="219" spans="1:15" x14ac:dyDescent="0.25">
      <c r="A219" s="243"/>
      <c r="B219" s="243"/>
      <c r="C219" s="243"/>
      <c r="D219" s="243"/>
      <c r="E219" s="243"/>
      <c r="F219" s="243"/>
      <c r="G219" s="243"/>
      <c r="H219" s="243"/>
      <c r="I219" s="243"/>
      <c r="J219" s="243"/>
      <c r="K219" s="278"/>
      <c r="L219" s="278"/>
      <c r="M219" s="278"/>
      <c r="N219" s="278"/>
      <c r="O219" s="278"/>
    </row>
    <row r="220" spans="1:15" x14ac:dyDescent="0.25">
      <c r="A220" s="243"/>
      <c r="B220" s="243"/>
      <c r="C220" s="243"/>
      <c r="D220" s="243"/>
      <c r="E220" s="243"/>
      <c r="F220" s="243"/>
      <c r="G220" s="243"/>
      <c r="H220" s="243"/>
      <c r="I220" s="243"/>
      <c r="J220" s="243"/>
      <c r="K220" s="278"/>
      <c r="L220" s="278"/>
      <c r="M220" s="278"/>
      <c r="N220" s="278"/>
      <c r="O220" s="278"/>
    </row>
    <row r="221" spans="1:15" x14ac:dyDescent="0.25">
      <c r="A221" s="243"/>
      <c r="B221" s="243"/>
      <c r="C221" s="243"/>
      <c r="D221" s="243"/>
      <c r="E221" s="243"/>
      <c r="F221" s="243"/>
      <c r="G221" s="243"/>
      <c r="H221" s="243"/>
      <c r="I221" s="243"/>
      <c r="J221" s="243"/>
      <c r="K221" s="278"/>
      <c r="L221" s="278"/>
      <c r="M221" s="278"/>
      <c r="N221" s="278"/>
      <c r="O221" s="278"/>
    </row>
    <row r="222" spans="1:15" x14ac:dyDescent="0.25">
      <c r="A222" s="243"/>
      <c r="B222" s="243"/>
      <c r="C222" s="243"/>
      <c r="D222" s="243"/>
      <c r="E222" s="243"/>
      <c r="F222" s="243"/>
      <c r="G222" s="243"/>
      <c r="H222" s="243"/>
      <c r="I222" s="243"/>
      <c r="J222" s="243"/>
      <c r="K222" s="278"/>
      <c r="L222" s="278"/>
      <c r="M222" s="278"/>
      <c r="N222" s="278"/>
      <c r="O222" s="278"/>
    </row>
    <row r="223" spans="1:15" x14ac:dyDescent="0.25">
      <c r="A223" s="243"/>
      <c r="B223" s="243"/>
      <c r="C223" s="243"/>
      <c r="D223" s="243"/>
      <c r="E223" s="243"/>
      <c r="F223" s="243"/>
      <c r="G223" s="243"/>
      <c r="H223" s="243"/>
      <c r="I223" s="243"/>
      <c r="J223" s="243"/>
      <c r="K223" s="278"/>
      <c r="L223" s="278"/>
      <c r="M223" s="278"/>
      <c r="N223" s="278"/>
      <c r="O223" s="278"/>
    </row>
    <row r="224" spans="1:15" x14ac:dyDescent="0.25">
      <c r="A224" s="243"/>
      <c r="B224" s="243"/>
      <c r="C224" s="243"/>
      <c r="D224" s="243"/>
      <c r="E224" s="243"/>
      <c r="F224" s="243"/>
      <c r="G224" s="243"/>
      <c r="H224" s="243"/>
      <c r="I224" s="243"/>
      <c r="J224" s="243"/>
      <c r="K224" s="278"/>
      <c r="L224" s="278"/>
      <c r="M224" s="278"/>
      <c r="N224" s="278"/>
      <c r="O224" s="278"/>
    </row>
    <row r="225" spans="1:15" x14ac:dyDescent="0.25">
      <c r="A225" s="243"/>
      <c r="B225" s="243"/>
      <c r="C225" s="243"/>
      <c r="D225" s="243"/>
      <c r="E225" s="243"/>
      <c r="F225" s="243"/>
      <c r="G225" s="243"/>
      <c r="H225" s="243"/>
      <c r="I225" s="243"/>
      <c r="J225" s="243"/>
      <c r="K225" s="278"/>
      <c r="L225" s="278"/>
      <c r="M225" s="278"/>
      <c r="N225" s="278"/>
      <c r="O225" s="278"/>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0" workbookViewId="0">
      <selection activeCell="H24" sqref="H24"/>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84" t="s">
        <v>2</v>
      </c>
      <c r="B1" s="185" t="s">
        <v>8</v>
      </c>
      <c r="C1" s="185" t="s">
        <v>603</v>
      </c>
      <c r="D1" s="185" t="s">
        <v>34</v>
      </c>
      <c r="E1" s="186" t="s">
        <v>35</v>
      </c>
      <c r="F1" s="186" t="s">
        <v>70</v>
      </c>
      <c r="G1" s="187" t="s">
        <v>71</v>
      </c>
      <c r="H1" s="185" t="s">
        <v>600</v>
      </c>
      <c r="I1" s="188" t="s">
        <v>36</v>
      </c>
      <c r="J1" s="189" t="s">
        <v>72</v>
      </c>
      <c r="K1" s="90"/>
    </row>
    <row r="2" spans="1:11" x14ac:dyDescent="0.25">
      <c r="A2" s="94" t="s">
        <v>41</v>
      </c>
      <c r="B2" s="94" t="s">
        <v>14</v>
      </c>
      <c r="C2" s="190">
        <v>0</v>
      </c>
      <c r="D2" s="191">
        <v>0</v>
      </c>
      <c r="E2" s="191"/>
      <c r="F2" s="191"/>
      <c r="G2" s="190"/>
      <c r="H2" s="192">
        <v>0</v>
      </c>
      <c r="I2" s="193">
        <f>C2+D2-E2</f>
        <v>0</v>
      </c>
      <c r="J2" s="194">
        <f>H2-I2</f>
        <v>0</v>
      </c>
      <c r="K2" s="90" t="s">
        <v>15</v>
      </c>
    </row>
    <row r="3" spans="1:11" x14ac:dyDescent="0.25">
      <c r="A3" s="94" t="s">
        <v>127</v>
      </c>
      <c r="B3" s="94" t="s">
        <v>111</v>
      </c>
      <c r="C3" s="190">
        <v>0</v>
      </c>
      <c r="D3" s="191">
        <v>0</v>
      </c>
      <c r="E3" s="191"/>
      <c r="F3" s="191"/>
      <c r="G3" s="190"/>
      <c r="H3" s="192">
        <v>0</v>
      </c>
      <c r="I3" s="193">
        <f t="shared" ref="I3:I6" si="0">C3+D3-E3</f>
        <v>0</v>
      </c>
      <c r="J3" s="194">
        <f t="shared" ref="J3" si="1">H3-I3</f>
        <v>0</v>
      </c>
      <c r="K3" s="90"/>
    </row>
    <row r="4" spans="1:11" x14ac:dyDescent="0.25">
      <c r="A4" s="94" t="s">
        <v>126</v>
      </c>
      <c r="B4" s="94" t="s">
        <v>111</v>
      </c>
      <c r="C4" s="190">
        <v>0</v>
      </c>
      <c r="D4" s="191">
        <v>0</v>
      </c>
      <c r="E4" s="191"/>
      <c r="F4" s="191"/>
      <c r="G4" s="190"/>
      <c r="H4" s="192">
        <v>0</v>
      </c>
      <c r="I4" s="193">
        <f t="shared" si="0"/>
        <v>0</v>
      </c>
      <c r="J4" s="194">
        <f t="shared" ref="J4:J6" si="2">H4-I4</f>
        <v>0</v>
      </c>
      <c r="K4" s="90"/>
    </row>
    <row r="5" spans="1:11" x14ac:dyDescent="0.25">
      <c r="A5" s="94" t="s">
        <v>133</v>
      </c>
      <c r="B5" s="94" t="s">
        <v>120</v>
      </c>
      <c r="C5" s="190">
        <v>0</v>
      </c>
      <c r="D5" s="191">
        <v>0</v>
      </c>
      <c r="E5" s="191"/>
      <c r="F5" s="191"/>
      <c r="G5" s="190"/>
      <c r="H5" s="192">
        <v>0</v>
      </c>
      <c r="I5" s="193">
        <v>0</v>
      </c>
      <c r="J5" s="194">
        <f t="shared" si="2"/>
        <v>0</v>
      </c>
      <c r="K5" s="90"/>
    </row>
    <row r="6" spans="1:11" x14ac:dyDescent="0.25">
      <c r="A6" s="94" t="s">
        <v>63</v>
      </c>
      <c r="B6" s="164"/>
      <c r="C6" s="190">
        <v>0</v>
      </c>
      <c r="D6" s="191">
        <v>0</v>
      </c>
      <c r="E6" s="191"/>
      <c r="F6" s="191"/>
      <c r="G6" s="190"/>
      <c r="H6" s="192">
        <v>0</v>
      </c>
      <c r="I6" s="193">
        <f t="shared" si="0"/>
        <v>0</v>
      </c>
      <c r="J6" s="194">
        <f t="shared" si="2"/>
        <v>0</v>
      </c>
      <c r="K6" s="90"/>
    </row>
    <row r="7" spans="1:11" x14ac:dyDescent="0.25">
      <c r="A7" s="195"/>
      <c r="B7" s="196"/>
      <c r="C7" s="197"/>
      <c r="D7" s="197"/>
      <c r="E7" s="198"/>
      <c r="F7" s="198"/>
      <c r="G7" s="197"/>
      <c r="H7" s="197"/>
      <c r="I7" s="199"/>
      <c r="J7" s="194"/>
      <c r="K7" s="91"/>
    </row>
    <row r="8" spans="1:11" x14ac:dyDescent="0.25">
      <c r="A8" s="200" t="s">
        <v>73</v>
      </c>
      <c r="B8" s="201"/>
      <c r="C8" s="202">
        <f>SUM(C2:C7)</f>
        <v>0</v>
      </c>
      <c r="D8" s="202">
        <f>SUM(D2:D7)</f>
        <v>0</v>
      </c>
      <c r="E8" s="202">
        <f>SUM(E2:E7)</f>
        <v>0</v>
      </c>
      <c r="F8" s="201"/>
      <c r="G8" s="203"/>
      <c r="H8" s="204">
        <f>SUM(H2:H7)</f>
        <v>0</v>
      </c>
      <c r="I8" s="205">
        <f>SUM(I2:I7)</f>
        <v>0</v>
      </c>
      <c r="J8" s="206">
        <f>H8-I8</f>
        <v>0</v>
      </c>
      <c r="K8" s="90"/>
    </row>
    <row r="9" spans="1:11" x14ac:dyDescent="0.25">
      <c r="A9" s="207"/>
      <c r="B9" s="208"/>
      <c r="C9" s="209"/>
      <c r="D9" s="210"/>
      <c r="E9" s="210"/>
      <c r="F9" s="210"/>
      <c r="G9" s="210"/>
      <c r="H9" s="209"/>
      <c r="I9" s="211"/>
      <c r="J9" s="206"/>
      <c r="K9" s="90"/>
    </row>
    <row r="10" spans="1:11" x14ac:dyDescent="0.25">
      <c r="A10" s="212" t="s">
        <v>78</v>
      </c>
      <c r="B10" s="213"/>
      <c r="C10" s="214">
        <f>'Bank reconciliation USD'!D14</f>
        <v>19254.28</v>
      </c>
      <c r="D10" s="214">
        <v>0</v>
      </c>
      <c r="E10" s="214"/>
      <c r="F10" s="214"/>
      <c r="G10" s="214">
        <f>'Bank reconciliation USD'!E15</f>
        <v>19230</v>
      </c>
      <c r="H10" s="249">
        <f>'Bank reconciliation USD'!D42</f>
        <v>24.28</v>
      </c>
      <c r="I10" s="215">
        <f>C10+D10-E10+F10-G10</f>
        <v>24.279999999998836</v>
      </c>
      <c r="J10" s="194">
        <f t="shared" ref="J10:J11" si="3">H10-I10</f>
        <v>1.1652900866465643E-12</v>
      </c>
      <c r="K10" s="90"/>
    </row>
    <row r="11" spans="1:11" x14ac:dyDescent="0.25">
      <c r="A11" s="216" t="s">
        <v>75</v>
      </c>
      <c r="B11" s="217"/>
      <c r="C11" s="217">
        <f t="shared" ref="C11:I11" si="4">SUM(C10:C10)</f>
        <v>19254.28</v>
      </c>
      <c r="D11" s="217">
        <f t="shared" si="4"/>
        <v>0</v>
      </c>
      <c r="E11" s="217">
        <f t="shared" si="4"/>
        <v>0</v>
      </c>
      <c r="F11" s="217">
        <f t="shared" si="4"/>
        <v>0</v>
      </c>
      <c r="G11" s="217">
        <f t="shared" si="4"/>
        <v>19230</v>
      </c>
      <c r="H11" s="217">
        <f t="shared" si="4"/>
        <v>24.28</v>
      </c>
      <c r="I11" s="218">
        <f t="shared" si="4"/>
        <v>24.279999999998836</v>
      </c>
      <c r="J11" s="194">
        <f t="shared" si="3"/>
        <v>1.1652900866465643E-12</v>
      </c>
      <c r="K11" s="90"/>
    </row>
    <row r="12" spans="1:11" x14ac:dyDescent="0.25">
      <c r="A12" s="220" t="s">
        <v>76</v>
      </c>
      <c r="B12" s="221"/>
      <c r="C12" s="221"/>
      <c r="D12" s="221"/>
      <c r="E12" s="221"/>
      <c r="F12" s="221">
        <f>F11+F16</f>
        <v>0</v>
      </c>
      <c r="G12" s="221">
        <f>G11</f>
        <v>19230</v>
      </c>
      <c r="H12" s="221"/>
      <c r="I12" s="222"/>
      <c r="J12" s="223"/>
      <c r="K12" s="90"/>
    </row>
    <row r="13" spans="1:11" ht="15.75" thickBot="1" x14ac:dyDescent="0.3">
      <c r="A13" s="224"/>
      <c r="B13" s="225"/>
      <c r="C13" s="225"/>
      <c r="D13" s="225"/>
      <c r="E13" s="225"/>
      <c r="F13" s="225"/>
      <c r="G13" s="225"/>
      <c r="H13" s="225"/>
      <c r="I13" s="226"/>
      <c r="J13" s="194"/>
      <c r="K13" s="90"/>
    </row>
    <row r="14" spans="1:11" ht="15.75" thickBot="1" x14ac:dyDescent="0.3">
      <c r="A14" s="227" t="s">
        <v>77</v>
      </c>
      <c r="B14" s="228"/>
      <c r="C14" s="228"/>
      <c r="D14" s="228"/>
      <c r="E14" s="228">
        <f>E8+E11</f>
        <v>0</v>
      </c>
      <c r="F14" s="228"/>
      <c r="G14" s="228"/>
      <c r="H14" s="228"/>
      <c r="I14" s="229"/>
      <c r="J14" s="230"/>
      <c r="K14" s="90"/>
    </row>
    <row r="15" spans="1:11" ht="15.75" thickBot="1" x14ac:dyDescent="0.3">
      <c r="A15" s="231"/>
      <c r="B15" s="232"/>
      <c r="C15" s="232"/>
      <c r="D15" s="232"/>
      <c r="E15" s="232"/>
      <c r="F15" s="232"/>
      <c r="G15" s="232"/>
      <c r="H15" s="232"/>
      <c r="I15" s="233"/>
      <c r="J15" s="194"/>
      <c r="K15" s="90"/>
    </row>
    <row r="16" spans="1:11" ht="15.75" x14ac:dyDescent="0.25">
      <c r="A16" s="234" t="s">
        <v>37</v>
      </c>
      <c r="B16" s="235"/>
      <c r="C16" s="236">
        <f>'USD-cash box '!G4</f>
        <v>5</v>
      </c>
      <c r="D16" s="237">
        <v>0</v>
      </c>
      <c r="E16" s="237">
        <v>0</v>
      </c>
      <c r="F16" s="237">
        <v>0</v>
      </c>
      <c r="G16" s="237">
        <v>0</v>
      </c>
      <c r="H16" s="237">
        <f>'USD-cash box '!G5</f>
        <v>5</v>
      </c>
      <c r="I16" s="238">
        <f>C16+D16-E16+F16-G16</f>
        <v>5</v>
      </c>
      <c r="J16" s="194">
        <f t="shared" ref="J16" si="5">H16-I16</f>
        <v>0</v>
      </c>
      <c r="K16" s="178"/>
    </row>
    <row r="17" spans="1:11" ht="15" customHeight="1" thickBot="1" x14ac:dyDescent="0.3">
      <c r="A17" s="239"/>
      <c r="B17" s="240"/>
      <c r="C17" s="240"/>
      <c r="D17" s="240"/>
      <c r="E17" s="240"/>
      <c r="F17" s="240"/>
      <c r="G17" s="240"/>
      <c r="H17" s="240"/>
      <c r="I17" s="240"/>
      <c r="J17" s="241"/>
      <c r="K17" s="181" t="s">
        <v>68</v>
      </c>
    </row>
    <row r="18" spans="1:11" ht="16.5" thickBot="1" x14ac:dyDescent="0.3">
      <c r="A18" s="176"/>
      <c r="B18" s="177"/>
      <c r="C18" s="177"/>
      <c r="D18" s="925" t="s">
        <v>38</v>
      </c>
      <c r="E18" s="925"/>
      <c r="F18" s="177"/>
      <c r="G18" s="177"/>
      <c r="H18" s="177"/>
      <c r="I18" s="177"/>
      <c r="J18" s="178"/>
      <c r="K18" s="183">
        <f>I18-J18</f>
        <v>0</v>
      </c>
    </row>
    <row r="19" spans="1:11" ht="48" thickBot="1" x14ac:dyDescent="0.3">
      <c r="A19" s="179"/>
      <c r="B19" s="180"/>
      <c r="C19" s="180" t="s">
        <v>601</v>
      </c>
      <c r="D19" s="180" t="s">
        <v>81</v>
      </c>
      <c r="E19" s="180" t="s">
        <v>82</v>
      </c>
      <c r="F19" s="180"/>
      <c r="G19" s="180"/>
      <c r="H19" s="180" t="s">
        <v>602</v>
      </c>
      <c r="I19" s="180" t="s">
        <v>67</v>
      </c>
      <c r="J19" s="398" t="s">
        <v>68</v>
      </c>
      <c r="K19" s="90"/>
    </row>
    <row r="20" spans="1:11" ht="32.25" thickBot="1" x14ac:dyDescent="0.3">
      <c r="A20" s="291" t="s">
        <v>69</v>
      </c>
      <c r="B20" s="292"/>
      <c r="C20" s="292">
        <f>C16+C11+C8</f>
        <v>19259.28</v>
      </c>
      <c r="D20" s="292">
        <f>D11</f>
        <v>0</v>
      </c>
      <c r="E20" s="292">
        <f>E14</f>
        <v>0</v>
      </c>
      <c r="F20" s="292"/>
      <c r="G20" s="292">
        <f>G10</f>
        <v>19230</v>
      </c>
      <c r="H20" s="292">
        <f>H16+H11+H8</f>
        <v>29.28</v>
      </c>
      <c r="I20" s="397">
        <f>C20+D20-E20-G20</f>
        <v>29.279999999998836</v>
      </c>
      <c r="J20" s="400">
        <f>H20-I20</f>
        <v>1.1652900866465643E-12</v>
      </c>
      <c r="K20" s="90"/>
    </row>
    <row r="21" spans="1:11" x14ac:dyDescent="0.25">
      <c r="A21" s="293"/>
      <c r="B21" s="293"/>
      <c r="C21" s="293"/>
      <c r="D21" s="293"/>
      <c r="E21" s="293"/>
      <c r="F21" s="293"/>
      <c r="G21" s="293"/>
      <c r="H21" s="293"/>
      <c r="I21" s="294"/>
      <c r="J21" s="399"/>
    </row>
    <row r="22" spans="1:11" x14ac:dyDescent="0.25">
      <c r="A22" s="293"/>
      <c r="B22" s="293"/>
      <c r="C22" s="293"/>
      <c r="D22" s="293"/>
      <c r="E22" s="293"/>
      <c r="F22" s="293"/>
      <c r="G22" s="295"/>
      <c r="H22" s="295"/>
      <c r="I22" s="294"/>
      <c r="J22" s="96"/>
    </row>
    <row r="23" spans="1:11" x14ac:dyDescent="0.25">
      <c r="A23" s="295"/>
      <c r="B23" s="295"/>
      <c r="C23" s="293"/>
      <c r="D23" s="295"/>
      <c r="E23" s="295"/>
      <c r="F23" s="293"/>
      <c r="G23" s="293"/>
      <c r="H23" s="293"/>
      <c r="I23" s="294"/>
      <c r="J23" s="96"/>
    </row>
    <row r="24" spans="1:11" x14ac:dyDescent="0.25">
      <c r="A24" s="293"/>
      <c r="B24" s="293"/>
      <c r="C24" s="295"/>
      <c r="D24" s="293"/>
      <c r="E24" s="293"/>
      <c r="F24" s="295"/>
      <c r="G24" s="296"/>
      <c r="H24" s="296"/>
      <c r="I24" s="294"/>
      <c r="J24" s="96"/>
    </row>
    <row r="25" spans="1:11" x14ac:dyDescent="0.25">
      <c r="A25" s="296"/>
      <c r="B25" s="296"/>
      <c r="C25" s="296"/>
      <c r="D25" s="296"/>
      <c r="E25" s="296"/>
      <c r="F25" s="296"/>
      <c r="G25" s="296"/>
      <c r="H25" s="296"/>
      <c r="I25" s="297"/>
      <c r="J25" s="96"/>
    </row>
    <row r="26" spans="1:11" x14ac:dyDescent="0.25">
      <c r="A26" s="296"/>
      <c r="B26" s="296"/>
      <c r="C26" s="296"/>
      <c r="D26" s="298"/>
      <c r="E26" s="298"/>
      <c r="F26" s="299"/>
      <c r="G26" s="296"/>
      <c r="H26" s="296"/>
      <c r="I26" s="297"/>
      <c r="J26" s="96"/>
    </row>
    <row r="27" spans="1:11" x14ac:dyDescent="0.25">
      <c r="A27" s="296"/>
      <c r="B27" s="296"/>
      <c r="C27" s="296"/>
      <c r="D27" s="298"/>
      <c r="E27" s="298"/>
      <c r="F27" s="299"/>
      <c r="G27" s="296"/>
      <c r="H27" s="296"/>
      <c r="I27" s="297"/>
      <c r="J27" s="96"/>
    </row>
    <row r="28" spans="1:11" x14ac:dyDescent="0.25">
      <c r="A28" s="296"/>
      <c r="B28" s="296"/>
      <c r="C28" s="296"/>
      <c r="D28" s="298"/>
      <c r="E28" s="298"/>
      <c r="F28" s="299"/>
      <c r="G28" s="296"/>
      <c r="H28" s="296"/>
      <c r="I28" s="297"/>
      <c r="J28" s="96"/>
    </row>
    <row r="29" spans="1:11" x14ac:dyDescent="0.25">
      <c r="A29" s="300"/>
      <c r="B29" s="300"/>
      <c r="C29" s="300"/>
      <c r="D29" s="300"/>
      <c r="E29" s="300"/>
      <c r="F29" s="300"/>
      <c r="G29" s="300"/>
      <c r="H29" s="300"/>
      <c r="I29" s="96"/>
      <c r="J29" s="96"/>
    </row>
    <row r="30" spans="1:11" x14ac:dyDescent="0.25">
      <c r="A30" s="96"/>
      <c r="B30" s="96"/>
      <c r="C30" s="96"/>
      <c r="D30" s="96"/>
      <c r="E30" s="96"/>
      <c r="F30" s="96"/>
      <c r="G30" s="96"/>
      <c r="H30" s="96"/>
      <c r="I30" s="96"/>
      <c r="J30" s="96"/>
    </row>
    <row r="31" spans="1:11" x14ac:dyDescent="0.25">
      <c r="A31" s="96"/>
      <c r="B31" s="96"/>
      <c r="C31" s="96"/>
      <c r="D31" s="96"/>
      <c r="E31" s="96"/>
      <c r="F31" s="96"/>
      <c r="G31" s="96"/>
      <c r="H31" s="96"/>
      <c r="I31" s="96"/>
      <c r="J31" s="96"/>
    </row>
    <row r="32" spans="1:11" x14ac:dyDescent="0.25">
      <c r="A32" s="96"/>
      <c r="B32" s="96"/>
      <c r="C32" s="96"/>
      <c r="D32" s="96"/>
      <c r="E32" s="96"/>
      <c r="F32" s="96"/>
      <c r="G32" s="96"/>
      <c r="H32" s="96"/>
      <c r="I32" s="96"/>
      <c r="J32" s="96"/>
    </row>
    <row r="33" spans="1:10" x14ac:dyDescent="0.25">
      <c r="A33" s="96"/>
      <c r="B33" s="96"/>
      <c r="C33" s="96"/>
      <c r="D33" s="96"/>
      <c r="E33" s="96"/>
      <c r="F33" s="96"/>
      <c r="G33" s="96"/>
      <c r="H33" s="96"/>
      <c r="I33" s="96"/>
      <c r="J33" s="96"/>
    </row>
  </sheetData>
  <mergeCells count="1">
    <mergeCell ref="D18:E18"/>
  </mergeCells>
  <pageMargins left="0.7" right="0.7" top="0.78740157499999996" bottom="0.78740157499999996"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34" zoomScale="125" workbookViewId="0">
      <selection activeCell="D7" sqref="D7"/>
    </sheetView>
  </sheetViews>
  <sheetFormatPr defaultColWidth="16" defaultRowHeight="12.75" x14ac:dyDescent="0.2"/>
  <cols>
    <col min="1" max="1" width="9.5703125" style="3" customWidth="1"/>
    <col min="2" max="2" width="8.140625" style="3" customWidth="1"/>
    <col min="3" max="3" width="28.7109375" style="3" customWidth="1"/>
    <col min="4" max="4" width="9.5703125" style="17" customWidth="1"/>
    <col min="5" max="5" width="10.140625" style="17" customWidth="1"/>
    <col min="6" max="6" width="3.7109375" style="3" customWidth="1"/>
    <col min="7" max="7" width="10.42578125" style="3" customWidth="1"/>
    <col min="8" max="8" width="3.28515625" style="3" bestFit="1" customWidth="1"/>
    <col min="9" max="9" width="29.28515625" style="3" customWidth="1"/>
    <col min="10" max="10" width="9.42578125" style="17" customWidth="1"/>
    <col min="11" max="11" width="10.28515625" style="17"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33"/>
      <c r="B1" s="933"/>
      <c r="C1" s="933"/>
      <c r="D1" s="933"/>
      <c r="E1" s="933"/>
      <c r="F1" s="933"/>
      <c r="G1" s="933"/>
      <c r="H1" s="933"/>
      <c r="I1" s="933"/>
      <c r="J1" s="933"/>
      <c r="K1" s="933"/>
    </row>
    <row r="2" spans="1:11" x14ac:dyDescent="0.2">
      <c r="A2" s="407"/>
      <c r="B2" s="407"/>
      <c r="C2" s="407"/>
      <c r="D2" s="408"/>
      <c r="E2" s="408"/>
      <c r="F2" s="407"/>
      <c r="G2" s="407"/>
      <c r="H2" s="407"/>
      <c r="I2" s="407"/>
      <c r="J2" s="408"/>
      <c r="K2" s="408"/>
    </row>
    <row r="3" spans="1:11" x14ac:dyDescent="0.2">
      <c r="A3" s="406" t="s">
        <v>16</v>
      </c>
      <c r="B3" s="405"/>
      <c r="C3" s="405"/>
      <c r="D3" s="409"/>
      <c r="E3" s="409"/>
      <c r="F3" s="405"/>
      <c r="G3" s="405"/>
      <c r="H3" s="405"/>
      <c r="I3" s="405"/>
      <c r="J3" s="409"/>
      <c r="K3" s="409"/>
    </row>
    <row r="4" spans="1:11" x14ac:dyDescent="0.2">
      <c r="A4" s="406" t="s">
        <v>19</v>
      </c>
      <c r="B4" s="406"/>
      <c r="C4" s="406" t="s">
        <v>18</v>
      </c>
      <c r="D4" s="410"/>
      <c r="E4" s="411"/>
      <c r="F4" s="406"/>
      <c r="G4" s="406"/>
      <c r="H4" s="406"/>
      <c r="I4" s="405"/>
      <c r="J4" s="409"/>
      <c r="K4" s="409"/>
    </row>
    <row r="5" spans="1:11" x14ac:dyDescent="0.2">
      <c r="A5" s="406" t="s">
        <v>80</v>
      </c>
      <c r="B5" s="406"/>
      <c r="C5" s="459" t="s">
        <v>214</v>
      </c>
      <c r="D5" s="411"/>
      <c r="E5" s="411"/>
      <c r="F5" s="406"/>
      <c r="G5" s="406"/>
      <c r="H5" s="406"/>
      <c r="I5" s="405"/>
      <c r="J5" s="409"/>
      <c r="K5" s="409"/>
    </row>
    <row r="6" spans="1:11" x14ac:dyDescent="0.2">
      <c r="A6" s="406"/>
      <c r="B6" s="406"/>
      <c r="C6" s="412">
        <v>2024</v>
      </c>
      <c r="D6" s="411"/>
      <c r="E6" s="411"/>
      <c r="F6" s="406"/>
      <c r="G6" s="406"/>
      <c r="H6" s="406"/>
      <c r="I6" s="531"/>
      <c r="J6" s="532"/>
      <c r="K6" s="532"/>
    </row>
    <row r="7" spans="1:11" x14ac:dyDescent="0.2">
      <c r="A7" s="405"/>
      <c r="B7" s="406"/>
      <c r="C7" s="406"/>
      <c r="D7" s="411"/>
      <c r="E7" s="411"/>
      <c r="F7" s="406"/>
      <c r="G7" s="406"/>
      <c r="H7" s="406"/>
      <c r="I7" s="934"/>
      <c r="J7" s="934"/>
      <c r="K7" s="934"/>
    </row>
    <row r="8" spans="1:11" ht="15.75" customHeight="1" x14ac:dyDescent="0.2">
      <c r="A8" s="928" t="s">
        <v>148</v>
      </c>
      <c r="B8" s="928"/>
      <c r="C8" s="928"/>
      <c r="D8" s="928"/>
      <c r="E8" s="928"/>
      <c r="F8" s="415"/>
      <c r="G8" s="416"/>
      <c r="H8" s="406"/>
      <c r="I8" s="531"/>
      <c r="J8" s="532"/>
      <c r="K8" s="532"/>
    </row>
    <row r="9" spans="1:11" x14ac:dyDescent="0.2">
      <c r="A9" s="405"/>
      <c r="B9" s="405"/>
      <c r="C9" s="405"/>
      <c r="D9" s="409"/>
      <c r="E9" s="409"/>
      <c r="F9" s="405"/>
      <c r="G9" s="405"/>
      <c r="H9" s="405"/>
      <c r="I9" s="405"/>
      <c r="J9" s="409"/>
      <c r="K9" s="409"/>
    </row>
    <row r="10" spans="1:11" ht="13.5" thickBot="1" x14ac:dyDescent="0.25">
      <c r="A10" s="405"/>
      <c r="B10" s="405"/>
      <c r="C10" s="405"/>
      <c r="D10" s="409"/>
      <c r="E10" s="409"/>
      <c r="F10" s="405"/>
      <c r="G10" s="557"/>
      <c r="H10" s="557"/>
      <c r="I10" s="557"/>
      <c r="J10" s="558"/>
      <c r="K10" s="558"/>
    </row>
    <row r="11" spans="1:11" ht="12.75" customHeight="1" thickBot="1" x14ac:dyDescent="0.25">
      <c r="A11" s="929" t="s">
        <v>25</v>
      </c>
      <c r="B11" s="930"/>
      <c r="C11" s="930"/>
      <c r="D11" s="930"/>
      <c r="E11" s="931"/>
      <c r="F11" s="415"/>
      <c r="G11" s="932"/>
      <c r="H11" s="932"/>
      <c r="I11" s="932"/>
      <c r="J11" s="932"/>
      <c r="K11" s="932"/>
    </row>
    <row r="12" spans="1:11" x14ac:dyDescent="0.2">
      <c r="A12" s="460"/>
      <c r="B12" s="461"/>
      <c r="C12" s="461"/>
      <c r="D12" s="462"/>
      <c r="E12" s="463"/>
      <c r="F12" s="405"/>
      <c r="G12" s="559"/>
      <c r="H12" s="559"/>
      <c r="I12" s="559"/>
      <c r="J12" s="560"/>
      <c r="K12" s="560"/>
    </row>
    <row r="13" spans="1:11" s="6" customFormat="1" ht="13.5" thickBot="1" x14ac:dyDescent="0.25">
      <c r="A13" s="417" t="s">
        <v>0</v>
      </c>
      <c r="B13" s="418" t="s">
        <v>26</v>
      </c>
      <c r="C13" s="418" t="s">
        <v>27</v>
      </c>
      <c r="D13" s="419" t="s">
        <v>28</v>
      </c>
      <c r="E13" s="420" t="s">
        <v>29</v>
      </c>
      <c r="F13" s="421"/>
      <c r="G13" s="561"/>
      <c r="H13" s="561"/>
      <c r="I13" s="561"/>
      <c r="J13" s="562"/>
      <c r="K13" s="562"/>
    </row>
    <row r="14" spans="1:11" ht="12.75" customHeight="1" x14ac:dyDescent="0.2">
      <c r="A14" s="744">
        <v>45505</v>
      </c>
      <c r="B14" s="748"/>
      <c r="C14" s="746" t="s">
        <v>62</v>
      </c>
      <c r="D14" s="498">
        <v>19254.28</v>
      </c>
      <c r="E14" s="499"/>
      <c r="F14" s="305"/>
      <c r="G14" s="534"/>
      <c r="H14" s="535"/>
      <c r="I14" s="535"/>
      <c r="J14" s="536"/>
      <c r="K14" s="537"/>
    </row>
    <row r="15" spans="1:11" ht="12.75" customHeight="1" x14ac:dyDescent="0.2">
      <c r="A15" s="534">
        <v>45530</v>
      </c>
      <c r="B15" s="749">
        <v>1</v>
      </c>
      <c r="C15" s="535" t="s">
        <v>482</v>
      </c>
      <c r="D15" s="743"/>
      <c r="E15" s="732">
        <v>19230</v>
      </c>
      <c r="F15" s="305"/>
      <c r="G15" s="534"/>
      <c r="H15" s="535"/>
      <c r="I15" s="535"/>
      <c r="J15" s="536"/>
      <c r="K15" s="537"/>
    </row>
    <row r="16" spans="1:11" ht="12.75" customHeight="1" thickBot="1" x14ac:dyDescent="0.25">
      <c r="A16" s="745"/>
      <c r="B16" s="749"/>
      <c r="C16" s="747"/>
      <c r="D16" s="734"/>
      <c r="E16" s="735"/>
      <c r="F16" s="305"/>
      <c r="G16" s="534"/>
      <c r="H16" s="535"/>
      <c r="I16" s="535"/>
      <c r="J16" s="536"/>
      <c r="K16" s="537"/>
    </row>
    <row r="17" spans="1:11" ht="12.75" customHeight="1" thickBot="1" x14ac:dyDescent="0.25">
      <c r="A17" s="750">
        <v>45535</v>
      </c>
      <c r="B17" s="751"/>
      <c r="C17" s="722" t="s">
        <v>46</v>
      </c>
      <c r="D17" s="723">
        <f>SUM(D14:D16)-SUM(E14:E16)</f>
        <v>24.279999999998836</v>
      </c>
      <c r="E17" s="724"/>
      <c r="F17" s="500"/>
      <c r="G17" s="538"/>
      <c r="H17" s="535"/>
      <c r="I17" s="539"/>
      <c r="J17" s="540"/>
      <c r="K17" s="541"/>
    </row>
    <row r="18" spans="1:11" ht="12.75" customHeight="1" x14ac:dyDescent="0.2">
      <c r="A18" s="501"/>
      <c r="B18" s="502"/>
      <c r="C18" s="502"/>
      <c r="D18" s="503"/>
      <c r="E18" s="504"/>
      <c r="F18" s="5"/>
      <c r="G18" s="542"/>
      <c r="H18" s="542"/>
      <c r="I18" s="542"/>
      <c r="J18" s="543"/>
      <c r="K18" s="543"/>
    </row>
    <row r="19" spans="1:11" ht="12.75" customHeight="1" x14ac:dyDescent="0.2">
      <c r="A19" s="316"/>
      <c r="B19" s="10"/>
      <c r="C19" s="10"/>
      <c r="D19" s="16"/>
      <c r="E19" s="16"/>
      <c r="F19" s="533"/>
      <c r="G19" s="544"/>
      <c r="H19" s="545"/>
      <c r="I19" s="545"/>
      <c r="J19" s="546"/>
      <c r="K19" s="546"/>
    </row>
    <row r="20" spans="1:11" ht="13.5" thickBot="1" x14ac:dyDescent="0.25">
      <c r="A20" s="733"/>
      <c r="G20" s="353"/>
      <c r="H20" s="353"/>
      <c r="I20" s="353"/>
      <c r="J20" s="547"/>
      <c r="K20" s="547"/>
    </row>
    <row r="21" spans="1:11" ht="18.75" x14ac:dyDescent="0.3">
      <c r="C21" s="97" t="s">
        <v>145</v>
      </c>
      <c r="G21" s="353"/>
      <c r="H21" s="353"/>
      <c r="I21" s="353"/>
      <c r="J21" s="547"/>
      <c r="K21" s="547"/>
    </row>
    <row r="22" spans="1:11" ht="18.75" x14ac:dyDescent="0.3">
      <c r="C22" s="530" t="s">
        <v>214</v>
      </c>
      <c r="G22" s="353"/>
      <c r="H22" s="353"/>
      <c r="I22" s="353"/>
      <c r="J22" s="547"/>
      <c r="K22" s="547"/>
    </row>
    <row r="23" spans="1:11" x14ac:dyDescent="0.2">
      <c r="C23" s="935" t="s">
        <v>20</v>
      </c>
      <c r="D23" s="936"/>
      <c r="E23" s="937"/>
    </row>
    <row r="24" spans="1:11" x14ac:dyDescent="0.2">
      <c r="C24" s="413" t="s">
        <v>21</v>
      </c>
      <c r="D24" s="938" t="s">
        <v>31</v>
      </c>
      <c r="E24" s="939"/>
    </row>
    <row r="25" spans="1:11" x14ac:dyDescent="0.2">
      <c r="C25" s="413" t="s">
        <v>22</v>
      </c>
      <c r="D25" s="940" t="s">
        <v>32</v>
      </c>
      <c r="E25" s="941"/>
    </row>
    <row r="26" spans="1:11" x14ac:dyDescent="0.2">
      <c r="C26" s="414" t="s">
        <v>24</v>
      </c>
      <c r="D26" s="926" t="s">
        <v>33</v>
      </c>
      <c r="E26" s="927"/>
    </row>
    <row r="27" spans="1:11" ht="13.5" thickBot="1" x14ac:dyDescent="0.25">
      <c r="D27" s="510"/>
      <c r="E27" s="510"/>
    </row>
    <row r="28" spans="1:11" ht="13.5" thickBot="1" x14ac:dyDescent="0.25">
      <c r="A28" s="520" t="s">
        <v>0</v>
      </c>
      <c r="B28" s="527" t="s">
        <v>146</v>
      </c>
      <c r="C28" s="611" t="s">
        <v>5</v>
      </c>
      <c r="D28" s="613" t="s">
        <v>135</v>
      </c>
      <c r="E28" s="608"/>
      <c r="F28" s="353"/>
    </row>
    <row r="29" spans="1:11" ht="12.75" customHeight="1" x14ac:dyDescent="0.2">
      <c r="A29" s="521"/>
      <c r="B29" s="528"/>
      <c r="C29" s="524"/>
      <c r="D29" s="515"/>
      <c r="E29" s="547"/>
      <c r="F29" s="353"/>
    </row>
    <row r="30" spans="1:11" x14ac:dyDescent="0.2">
      <c r="A30" s="522"/>
      <c r="B30" s="518"/>
      <c r="C30" s="525" t="s">
        <v>136</v>
      </c>
      <c r="D30" s="516">
        <f>D17</f>
        <v>24.279999999998836</v>
      </c>
      <c r="E30" s="547"/>
      <c r="F30" s="353"/>
    </row>
    <row r="31" spans="1:11" x14ac:dyDescent="0.2">
      <c r="A31" s="522"/>
      <c r="B31" s="518"/>
      <c r="C31" s="525"/>
      <c r="D31" s="516"/>
      <c r="E31" s="547"/>
      <c r="F31" s="353"/>
    </row>
    <row r="32" spans="1:11" x14ac:dyDescent="0.2">
      <c r="A32" s="522"/>
      <c r="B32" s="518"/>
      <c r="C32" s="549" t="s">
        <v>137</v>
      </c>
      <c r="D32" s="516"/>
      <c r="E32" s="547"/>
      <c r="F32" s="353"/>
    </row>
    <row r="33" spans="1:6" x14ac:dyDescent="0.2">
      <c r="A33" s="522"/>
      <c r="B33" s="518"/>
      <c r="C33" s="549" t="s">
        <v>138</v>
      </c>
      <c r="D33" s="516"/>
      <c r="E33" s="547"/>
      <c r="F33" s="353"/>
    </row>
    <row r="34" spans="1:6" x14ac:dyDescent="0.2">
      <c r="A34" s="522"/>
      <c r="B34" s="518"/>
      <c r="C34" s="525" t="s">
        <v>139</v>
      </c>
      <c r="D34" s="516"/>
      <c r="E34" s="547"/>
      <c r="F34" s="353"/>
    </row>
    <row r="35" spans="1:6" x14ac:dyDescent="0.2">
      <c r="A35" s="522"/>
      <c r="B35" s="518"/>
      <c r="C35" s="525"/>
      <c r="D35" s="516"/>
      <c r="E35" s="547"/>
      <c r="F35" s="353"/>
    </row>
    <row r="36" spans="1:6" x14ac:dyDescent="0.2">
      <c r="A36" s="522"/>
      <c r="B36" s="518"/>
      <c r="C36" s="549" t="s">
        <v>140</v>
      </c>
      <c r="D36" s="516"/>
      <c r="E36" s="547"/>
      <c r="F36" s="353"/>
    </row>
    <row r="37" spans="1:6" x14ac:dyDescent="0.2">
      <c r="A37" s="522"/>
      <c r="B37" s="518"/>
      <c r="C37" s="549" t="s">
        <v>141</v>
      </c>
      <c r="D37" s="516"/>
      <c r="E37" s="547"/>
      <c r="F37" s="353"/>
    </row>
    <row r="38" spans="1:6" x14ac:dyDescent="0.2">
      <c r="A38" s="523"/>
      <c r="B38" s="518"/>
      <c r="C38" s="525"/>
      <c r="D38" s="516"/>
      <c r="E38" s="547"/>
      <c r="F38" s="353"/>
    </row>
    <row r="39" spans="1:6" x14ac:dyDescent="0.2">
      <c r="A39" s="522"/>
      <c r="B39" s="518"/>
      <c r="C39" s="525"/>
      <c r="D39" s="516"/>
      <c r="E39" s="547"/>
      <c r="F39" s="353"/>
    </row>
    <row r="40" spans="1:6" ht="13.5" thickBot="1" x14ac:dyDescent="0.25">
      <c r="A40" s="523"/>
      <c r="B40" s="518"/>
      <c r="C40" s="525"/>
      <c r="D40" s="516"/>
      <c r="E40" s="547"/>
      <c r="F40" s="353"/>
    </row>
    <row r="41" spans="1:6" ht="13.5" thickBot="1" x14ac:dyDescent="0.25">
      <c r="A41" s="513">
        <v>45535</v>
      </c>
      <c r="B41" s="512"/>
      <c r="C41" s="612" t="s">
        <v>142</v>
      </c>
      <c r="D41" s="613">
        <f>SUM(D30:D40)</f>
        <v>24.279999999998836</v>
      </c>
      <c r="E41" s="609"/>
      <c r="F41" s="353"/>
    </row>
    <row r="42" spans="1:6" ht="13.5" thickBot="1" x14ac:dyDescent="0.25">
      <c r="C42" s="550" t="s">
        <v>142</v>
      </c>
      <c r="D42" s="613">
        <v>24.28</v>
      </c>
      <c r="E42" s="610"/>
      <c r="F42" s="353"/>
    </row>
    <row r="44" spans="1:6" x14ac:dyDescent="0.2">
      <c r="C44" s="3" t="s">
        <v>143</v>
      </c>
      <c r="D44" s="17">
        <f>D41-D42</f>
        <v>-1.1652900866465643E-12</v>
      </c>
    </row>
    <row r="45" spans="1:6" x14ac:dyDescent="0.2">
      <c r="C45" s="3" t="s">
        <v>144</v>
      </c>
    </row>
  </sheetData>
  <mergeCells count="9">
    <mergeCell ref="D26:E26"/>
    <mergeCell ref="A8:E8"/>
    <mergeCell ref="A11:E11"/>
    <mergeCell ref="G11:K11"/>
    <mergeCell ref="A1:K1"/>
    <mergeCell ref="I7:K7"/>
    <mergeCell ref="C23:E23"/>
    <mergeCell ref="D24:E24"/>
    <mergeCell ref="D25:E25"/>
  </mergeCells>
  <pageMargins left="0.7" right="0.7" top="0.75" bottom="0.75" header="0.3" footer="0.3"/>
  <pageSetup paperSize="9" orientation="portrait"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3"/>
  <sheetViews>
    <sheetView topLeftCell="A36" zoomScale="125" workbookViewId="0">
      <selection activeCell="G48" sqref="G48"/>
    </sheetView>
  </sheetViews>
  <sheetFormatPr defaultColWidth="16" defaultRowHeight="12.75" x14ac:dyDescent="0.2"/>
  <cols>
    <col min="1" max="1" width="9.28515625" style="3" customWidth="1"/>
    <col min="2" max="2" width="8.42578125" style="3" bestFit="1" customWidth="1"/>
    <col min="3" max="3" width="30.42578125" style="3" customWidth="1"/>
    <col min="4" max="4" width="14.57031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303" t="s">
        <v>16</v>
      </c>
      <c r="B1" s="305"/>
      <c r="C1" s="305"/>
      <c r="D1" s="305"/>
      <c r="E1" s="305"/>
      <c r="F1" s="305"/>
      <c r="G1" s="305"/>
      <c r="H1" s="305"/>
      <c r="I1" s="305"/>
      <c r="J1" s="305"/>
      <c r="K1" s="305"/>
      <c r="L1" s="423"/>
    </row>
    <row r="2" spans="1:12" x14ac:dyDescent="0.2">
      <c r="A2" s="303" t="s">
        <v>19</v>
      </c>
      <c r="B2" s="303"/>
      <c r="C2" s="303" t="s">
        <v>18</v>
      </c>
      <c r="D2" s="304"/>
      <c r="E2" s="303"/>
      <c r="F2" s="303"/>
      <c r="G2" s="303"/>
      <c r="H2" s="303"/>
      <c r="I2" s="305"/>
      <c r="J2" s="305"/>
      <c r="K2" s="305"/>
      <c r="L2" s="423"/>
    </row>
    <row r="3" spans="1:12" x14ac:dyDescent="0.2">
      <c r="A3" s="303" t="s">
        <v>80</v>
      </c>
      <c r="B3" s="303"/>
      <c r="C3" s="441" t="s">
        <v>214</v>
      </c>
      <c r="D3" s="303"/>
      <c r="E3" s="303"/>
      <c r="F3" s="303"/>
      <c r="G3" s="602"/>
      <c r="H3" s="602"/>
      <c r="I3" s="535"/>
      <c r="J3" s="535"/>
      <c r="K3" s="535"/>
      <c r="L3" s="423"/>
    </row>
    <row r="4" spans="1:12" x14ac:dyDescent="0.2">
      <c r="A4" s="305"/>
      <c r="B4" s="303"/>
      <c r="C4" s="379">
        <v>2024</v>
      </c>
      <c r="D4" s="303"/>
      <c r="E4" s="303"/>
      <c r="F4" s="303"/>
      <c r="G4" s="602"/>
      <c r="H4" s="602"/>
      <c r="I4" s="957"/>
      <c r="J4" s="957"/>
      <c r="K4" s="957"/>
      <c r="L4" s="423"/>
    </row>
    <row r="5" spans="1:12" x14ac:dyDescent="0.2">
      <c r="A5" s="305"/>
      <c r="B5" s="305"/>
      <c r="C5" s="305"/>
      <c r="D5" s="305"/>
      <c r="E5" s="305"/>
      <c r="F5" s="305"/>
      <c r="G5" s="535"/>
      <c r="H5" s="535"/>
      <c r="I5" s="535"/>
      <c r="J5" s="958"/>
      <c r="K5" s="958"/>
      <c r="L5" s="423"/>
    </row>
    <row r="6" spans="1:12" ht="12.75" customHeight="1" thickBot="1" x14ac:dyDescent="0.25">
      <c r="A6" s="305"/>
      <c r="B6" s="305"/>
      <c r="C6" s="305"/>
      <c r="D6" s="305"/>
      <c r="E6" s="305"/>
      <c r="F6" s="305"/>
      <c r="G6" s="535"/>
      <c r="H6" s="535"/>
      <c r="I6" s="556"/>
      <c r="J6" s="959"/>
      <c r="K6" s="959"/>
      <c r="L6" s="423"/>
    </row>
    <row r="7" spans="1:12" ht="15.75" customHeight="1" x14ac:dyDescent="0.2">
      <c r="A7" s="952" t="s">
        <v>149</v>
      </c>
      <c r="B7" s="953"/>
      <c r="C7" s="953"/>
      <c r="D7" s="953"/>
      <c r="E7" s="954"/>
      <c r="F7" s="484"/>
      <c r="G7" s="636"/>
      <c r="H7" s="637"/>
      <c r="I7" s="638"/>
      <c r="J7" s="638"/>
      <c r="K7" s="638"/>
      <c r="L7" s="423"/>
    </row>
    <row r="8" spans="1:12" ht="12.75" customHeight="1" x14ac:dyDescent="0.2">
      <c r="A8" s="955" t="s">
        <v>25</v>
      </c>
      <c r="B8" s="951"/>
      <c r="C8" s="951"/>
      <c r="D8" s="951"/>
      <c r="E8" s="956"/>
      <c r="F8" s="484"/>
      <c r="G8" s="951"/>
      <c r="H8" s="951"/>
      <c r="I8" s="951"/>
      <c r="J8" s="951"/>
      <c r="K8" s="951"/>
      <c r="L8" s="423"/>
    </row>
    <row r="9" spans="1:12" ht="13.5" thickBot="1" x14ac:dyDescent="0.25">
      <c r="A9" s="660"/>
      <c r="B9" s="661"/>
      <c r="C9" s="661"/>
      <c r="D9" s="661"/>
      <c r="E9" s="662"/>
      <c r="F9" s="656"/>
      <c r="G9" s="637"/>
      <c r="H9" s="637"/>
      <c r="I9" s="637"/>
      <c r="J9" s="637"/>
      <c r="K9" s="637"/>
      <c r="L9" s="423"/>
    </row>
    <row r="10" spans="1:12" s="6" customFormat="1" ht="13.5" thickBot="1" x14ac:dyDescent="0.25">
      <c r="A10" s="668" t="s">
        <v>0</v>
      </c>
      <c r="B10" s="668" t="s">
        <v>26</v>
      </c>
      <c r="C10" s="668" t="s">
        <v>27</v>
      </c>
      <c r="D10" s="663" t="s">
        <v>28</v>
      </c>
      <c r="E10" s="663" t="s">
        <v>29</v>
      </c>
      <c r="F10" s="657"/>
      <c r="G10" s="485"/>
      <c r="H10" s="485"/>
      <c r="I10" s="485"/>
      <c r="J10" s="485"/>
      <c r="K10" s="485"/>
    </row>
    <row r="11" spans="1:12" ht="12.75" customHeight="1" x14ac:dyDescent="0.2">
      <c r="A11" s="669">
        <v>45505</v>
      </c>
      <c r="B11" s="842"/>
      <c r="C11" s="851" t="s">
        <v>46</v>
      </c>
      <c r="D11" s="664">
        <v>11461943</v>
      </c>
      <c r="E11" s="665"/>
      <c r="F11" s="656"/>
      <c r="G11" s="639"/>
      <c r="H11" s="640"/>
      <c r="I11" s="486"/>
      <c r="J11" s="487"/>
      <c r="K11" s="641"/>
      <c r="L11" s="423"/>
    </row>
    <row r="12" spans="1:12" ht="12.75" customHeight="1" x14ac:dyDescent="0.2">
      <c r="A12" s="708">
        <v>45510</v>
      </c>
      <c r="B12" s="843">
        <v>1</v>
      </c>
      <c r="C12" s="852" t="s">
        <v>215</v>
      </c>
      <c r="D12" s="487"/>
      <c r="E12" s="853">
        <v>11372628</v>
      </c>
      <c r="F12" s="656"/>
      <c r="G12" s="639"/>
      <c r="H12" s="640"/>
      <c r="I12" s="486"/>
      <c r="J12" s="487"/>
      <c r="K12" s="641"/>
      <c r="L12" s="423"/>
    </row>
    <row r="13" spans="1:12" ht="12.75" customHeight="1" x14ac:dyDescent="0.2">
      <c r="A13" s="708">
        <v>45530</v>
      </c>
      <c r="B13" s="843">
        <v>2</v>
      </c>
      <c r="C13" s="852" t="s">
        <v>483</v>
      </c>
      <c r="D13" s="487">
        <v>71093310</v>
      </c>
      <c r="E13" s="853"/>
      <c r="F13" s="656"/>
      <c r="G13" s="707">
        <v>3697</v>
      </c>
      <c r="H13" s="640"/>
      <c r="I13" s="486"/>
      <c r="J13" s="487"/>
      <c r="K13" s="641"/>
      <c r="L13" s="423"/>
    </row>
    <row r="14" spans="1:12" ht="12.75" customHeight="1" x14ac:dyDescent="0.2">
      <c r="A14" s="708">
        <v>45530</v>
      </c>
      <c r="B14" s="843">
        <v>3</v>
      </c>
      <c r="C14" s="852" t="s">
        <v>215</v>
      </c>
      <c r="D14" s="487"/>
      <c r="E14" s="853">
        <v>17863900</v>
      </c>
      <c r="F14" s="656"/>
      <c r="G14" s="707"/>
      <c r="H14" s="640"/>
      <c r="I14" s="486"/>
      <c r="J14" s="487"/>
      <c r="K14" s="641"/>
      <c r="L14" s="423"/>
    </row>
    <row r="15" spans="1:12" ht="12.75" customHeight="1" thickBot="1" x14ac:dyDescent="0.25">
      <c r="A15" s="708"/>
      <c r="B15" s="843"/>
      <c r="C15" s="852"/>
      <c r="D15" s="487"/>
      <c r="E15" s="853"/>
      <c r="F15" s="656"/>
      <c r="G15" s="639"/>
      <c r="H15" s="640"/>
      <c r="I15" s="486"/>
      <c r="J15" s="487"/>
      <c r="K15" s="641"/>
      <c r="L15" s="423"/>
    </row>
    <row r="16" spans="1:12" ht="13.5" thickBot="1" x14ac:dyDescent="0.25">
      <c r="A16" s="670"/>
      <c r="B16" s="844"/>
      <c r="C16" s="854" t="s">
        <v>62</v>
      </c>
      <c r="D16" s="666">
        <f>SUM(D11:D15)-SUM(E11:E15)</f>
        <v>53318725</v>
      </c>
      <c r="E16" s="667"/>
      <c r="F16" s="658"/>
      <c r="G16" s="642"/>
      <c r="H16" s="486"/>
      <c r="I16" s="643"/>
      <c r="J16" s="644"/>
      <c r="K16" s="645"/>
      <c r="L16" s="423"/>
    </row>
    <row r="17" spans="1:15" x14ac:dyDescent="0.2">
      <c r="A17" s="659"/>
      <c r="B17" s="845"/>
      <c r="C17" s="855"/>
      <c r="D17" s="659"/>
      <c r="E17" s="856"/>
      <c r="F17" s="658"/>
      <c r="G17" s="486"/>
      <c r="H17" s="486"/>
      <c r="I17" s="486"/>
      <c r="J17" s="486"/>
      <c r="K17" s="646"/>
      <c r="L17" s="423"/>
    </row>
    <row r="18" spans="1:15" x14ac:dyDescent="0.2">
      <c r="A18" s="486"/>
      <c r="B18" s="846"/>
      <c r="C18" s="857" t="s">
        <v>17</v>
      </c>
      <c r="D18" s="486"/>
      <c r="E18" s="858"/>
      <c r="F18" s="658"/>
      <c r="G18" s="486"/>
      <c r="H18" s="643"/>
      <c r="I18" s="643"/>
      <c r="J18" s="486"/>
      <c r="K18" s="647"/>
      <c r="L18" s="423"/>
    </row>
    <row r="19" spans="1:15" x14ac:dyDescent="0.2">
      <c r="A19" s="486"/>
      <c r="B19" s="846"/>
      <c r="C19" s="857"/>
      <c r="D19" s="486"/>
      <c r="E19" s="858"/>
      <c r="F19" s="658"/>
      <c r="G19" s="486"/>
      <c r="H19" s="643"/>
      <c r="I19" s="643"/>
      <c r="J19" s="486"/>
      <c r="K19" s="486"/>
      <c r="L19" s="423"/>
    </row>
    <row r="20" spans="1:15" x14ac:dyDescent="0.2">
      <c r="A20" s="506"/>
      <c r="B20" s="847"/>
      <c r="C20" s="859"/>
      <c r="D20" s="649"/>
      <c r="E20" s="860"/>
      <c r="F20" s="849"/>
      <c r="G20" s="506"/>
      <c r="H20" s="506"/>
      <c r="I20" s="648"/>
      <c r="J20" s="649"/>
      <c r="K20" s="650"/>
    </row>
    <row r="21" spans="1:15" x14ac:dyDescent="0.2">
      <c r="A21" s="506"/>
      <c r="B21" s="847"/>
      <c r="C21" s="861"/>
      <c r="D21" s="508"/>
      <c r="E21" s="860"/>
      <c r="F21" s="849"/>
      <c r="G21" s="506"/>
      <c r="H21" s="506"/>
      <c r="I21" s="507"/>
      <c r="J21" s="508"/>
      <c r="K21" s="650"/>
    </row>
    <row r="22" spans="1:15" ht="18.75" x14ac:dyDescent="0.3">
      <c r="A22" s="509"/>
      <c r="B22" s="514"/>
      <c r="C22" s="862" t="s">
        <v>147</v>
      </c>
      <c r="D22" s="605"/>
      <c r="E22" s="863"/>
      <c r="F22" s="849"/>
      <c r="G22" s="651"/>
      <c r="H22" s="651"/>
      <c r="I22" s="652"/>
      <c r="J22" s="653"/>
      <c r="K22" s="654"/>
    </row>
    <row r="23" spans="1:15" ht="19.5" thickBot="1" x14ac:dyDescent="0.35">
      <c r="A23" s="509"/>
      <c r="B23" s="514"/>
      <c r="C23" s="864" t="s">
        <v>214</v>
      </c>
      <c r="D23" s="672"/>
      <c r="E23" s="865"/>
      <c r="F23" s="671"/>
      <c r="G23" s="623"/>
      <c r="H23" s="623"/>
      <c r="I23" s="623"/>
      <c r="J23" s="623"/>
      <c r="K23" s="623"/>
      <c r="L23" s="353"/>
      <c r="M23" s="353"/>
      <c r="N23" s="353"/>
      <c r="O23" s="353"/>
    </row>
    <row r="24" spans="1:15" x14ac:dyDescent="0.2">
      <c r="A24" s="509"/>
      <c r="B24" s="514"/>
      <c r="C24" s="942" t="s">
        <v>20</v>
      </c>
      <c r="D24" s="943"/>
      <c r="E24" s="944"/>
      <c r="F24" s="671"/>
      <c r="G24" s="623"/>
      <c r="H24" s="623"/>
      <c r="I24" s="623"/>
      <c r="J24" s="623"/>
      <c r="K24" s="623"/>
      <c r="L24" s="353"/>
      <c r="M24" s="353"/>
      <c r="N24" s="353"/>
      <c r="O24" s="353"/>
    </row>
    <row r="25" spans="1:15" x14ac:dyDescent="0.2">
      <c r="A25" s="509"/>
      <c r="B25" s="514"/>
      <c r="C25" s="673" t="s">
        <v>21</v>
      </c>
      <c r="D25" s="945" t="s">
        <v>31</v>
      </c>
      <c r="E25" s="946"/>
      <c r="F25" s="671"/>
      <c r="G25" s="623"/>
      <c r="H25" s="623"/>
      <c r="I25" s="623"/>
      <c r="J25" s="623"/>
      <c r="K25" s="623"/>
      <c r="L25" s="353"/>
      <c r="M25" s="353"/>
      <c r="N25" s="353"/>
      <c r="O25" s="353"/>
    </row>
    <row r="26" spans="1:15" ht="15" x14ac:dyDescent="0.2">
      <c r="A26" s="509"/>
      <c r="B26" s="514"/>
      <c r="C26" s="674" t="s">
        <v>22</v>
      </c>
      <c r="D26" s="947" t="s">
        <v>45</v>
      </c>
      <c r="E26" s="948"/>
      <c r="F26" s="671"/>
      <c r="G26" s="623"/>
      <c r="H26" s="623"/>
      <c r="I26" s="623"/>
      <c r="J26" s="623"/>
      <c r="K26" s="623"/>
      <c r="L26" s="353"/>
      <c r="M26" s="353"/>
      <c r="N26" s="353"/>
      <c r="O26" s="353"/>
    </row>
    <row r="27" spans="1:15" ht="21" customHeight="1" thickBot="1" x14ac:dyDescent="0.25">
      <c r="A27" s="509"/>
      <c r="B27" s="514"/>
      <c r="C27" s="675" t="s">
        <v>24</v>
      </c>
      <c r="D27" s="949" t="s">
        <v>33</v>
      </c>
      <c r="E27" s="950"/>
      <c r="F27" s="568"/>
      <c r="G27" s="651"/>
      <c r="H27" s="651"/>
      <c r="I27" s="651"/>
      <c r="J27" s="651"/>
      <c r="K27" s="651"/>
      <c r="L27" s="353"/>
      <c r="M27" s="353"/>
      <c r="N27" s="353"/>
      <c r="O27" s="353"/>
    </row>
    <row r="28" spans="1:15" ht="13.5" thickBot="1" x14ac:dyDescent="0.25">
      <c r="A28" s="676"/>
      <c r="B28" s="686"/>
      <c r="C28" s="866"/>
      <c r="D28" s="677"/>
      <c r="E28" s="867"/>
      <c r="F28" s="568"/>
      <c r="G28" s="651"/>
      <c r="H28" s="651"/>
      <c r="I28" s="651"/>
      <c r="J28" s="651"/>
      <c r="K28" s="651"/>
      <c r="L28" s="353"/>
      <c r="M28" s="353"/>
      <c r="N28" s="353"/>
      <c r="O28" s="353"/>
    </row>
    <row r="29" spans="1:15" ht="13.5" thickBot="1" x14ac:dyDescent="0.25">
      <c r="A29" s="682" t="s">
        <v>0</v>
      </c>
      <c r="B29" s="612" t="s">
        <v>146</v>
      </c>
      <c r="C29" s="682" t="s">
        <v>5</v>
      </c>
      <c r="D29" s="683" t="s">
        <v>135</v>
      </c>
      <c r="E29" s="868"/>
      <c r="F29" s="850"/>
      <c r="G29" s="509"/>
      <c r="H29" s="509"/>
      <c r="I29" s="509"/>
      <c r="J29" s="509"/>
      <c r="K29" s="509"/>
      <c r="L29" s="353"/>
      <c r="M29" s="353"/>
      <c r="N29" s="353"/>
      <c r="O29" s="353"/>
    </row>
    <row r="30" spans="1:15" x14ac:dyDescent="0.2">
      <c r="A30" s="681"/>
      <c r="B30" s="614"/>
      <c r="C30" s="869"/>
      <c r="D30" s="515"/>
      <c r="E30" s="870"/>
      <c r="F30" s="850"/>
      <c r="G30" s="509"/>
      <c r="H30" s="509"/>
      <c r="I30" s="509"/>
      <c r="J30" s="509"/>
      <c r="K30" s="509"/>
      <c r="L30" s="353"/>
      <c r="M30" s="353"/>
      <c r="N30" s="353"/>
      <c r="O30" s="353"/>
    </row>
    <row r="31" spans="1:15" x14ac:dyDescent="0.2">
      <c r="A31" s="679"/>
      <c r="B31" s="514"/>
      <c r="C31" s="522" t="s">
        <v>136</v>
      </c>
      <c r="D31" s="548">
        <f>D16</f>
        <v>53318725</v>
      </c>
      <c r="E31" s="870"/>
      <c r="F31" s="850"/>
      <c r="G31" s="509"/>
      <c r="H31" s="509"/>
      <c r="I31" s="509"/>
      <c r="J31" s="509"/>
      <c r="K31" s="509"/>
      <c r="L31" s="353"/>
      <c r="M31" s="353"/>
      <c r="N31" s="353"/>
      <c r="O31" s="353"/>
    </row>
    <row r="32" spans="1:15" x14ac:dyDescent="0.2">
      <c r="A32" s="679"/>
      <c r="B32" s="514"/>
      <c r="C32" s="522"/>
      <c r="D32" s="516"/>
      <c r="E32" s="870"/>
      <c r="F32" s="850"/>
      <c r="G32" s="509"/>
      <c r="H32" s="509"/>
      <c r="I32" s="509"/>
      <c r="J32" s="509"/>
      <c r="K32" s="509"/>
      <c r="L32" s="353"/>
      <c r="M32" s="353"/>
      <c r="N32" s="353"/>
      <c r="O32" s="353"/>
    </row>
    <row r="33" spans="1:11" x14ac:dyDescent="0.2">
      <c r="A33" s="679"/>
      <c r="B33" s="514"/>
      <c r="C33" s="871" t="s">
        <v>137</v>
      </c>
      <c r="D33" s="516"/>
      <c r="E33" s="870"/>
      <c r="F33" s="850"/>
      <c r="G33" s="509"/>
      <c r="H33" s="509"/>
      <c r="I33" s="509"/>
      <c r="J33" s="509"/>
      <c r="K33" s="509"/>
    </row>
    <row r="34" spans="1:11" x14ac:dyDescent="0.2">
      <c r="A34" s="679"/>
      <c r="B34" s="514"/>
      <c r="C34" s="871" t="s">
        <v>138</v>
      </c>
      <c r="D34" s="516">
        <v>0</v>
      </c>
      <c r="E34" s="870"/>
      <c r="F34" s="850"/>
      <c r="G34" s="509"/>
      <c r="H34" s="509"/>
      <c r="I34" s="509"/>
      <c r="J34" s="509"/>
      <c r="K34" s="509"/>
    </row>
    <row r="35" spans="1:11" x14ac:dyDescent="0.2">
      <c r="A35" s="679"/>
      <c r="B35" s="514"/>
      <c r="C35" s="522"/>
      <c r="D35" s="516"/>
      <c r="E35" s="870"/>
      <c r="F35" s="850"/>
      <c r="G35" s="509"/>
      <c r="H35" s="509"/>
      <c r="I35" s="509"/>
      <c r="J35" s="509"/>
      <c r="K35" s="509"/>
    </row>
    <row r="36" spans="1:11" x14ac:dyDescent="0.2">
      <c r="A36" s="679"/>
      <c r="B36" s="514"/>
      <c r="C36" s="522"/>
      <c r="D36" s="516"/>
      <c r="E36" s="870"/>
      <c r="F36" s="850"/>
      <c r="G36" s="509"/>
      <c r="H36" s="509"/>
      <c r="I36" s="509"/>
      <c r="J36" s="509"/>
      <c r="K36" s="509"/>
    </row>
    <row r="37" spans="1:11" x14ac:dyDescent="0.2">
      <c r="A37" s="679"/>
      <c r="B37" s="514"/>
      <c r="C37" s="522"/>
      <c r="D37" s="516"/>
      <c r="E37" s="870"/>
      <c r="F37" s="850"/>
      <c r="G37" s="509"/>
      <c r="H37" s="509"/>
      <c r="I37" s="509"/>
      <c r="J37" s="509"/>
      <c r="K37" s="509"/>
    </row>
    <row r="38" spans="1:11" x14ac:dyDescent="0.2">
      <c r="A38" s="679"/>
      <c r="B38" s="514"/>
      <c r="C38" s="871" t="s">
        <v>140</v>
      </c>
      <c r="D38" s="516"/>
      <c r="E38" s="870"/>
      <c r="F38" s="850"/>
      <c r="G38" s="509"/>
      <c r="H38" s="509"/>
      <c r="I38" s="509"/>
      <c r="J38" s="509"/>
      <c r="K38" s="509"/>
    </row>
    <row r="39" spans="1:11" x14ac:dyDescent="0.2">
      <c r="A39" s="679"/>
      <c r="B39" s="514"/>
      <c r="C39" s="871" t="s">
        <v>141</v>
      </c>
      <c r="D39" s="516"/>
      <c r="E39" s="870"/>
      <c r="F39" s="850"/>
      <c r="G39" s="509"/>
      <c r="H39" s="509"/>
      <c r="I39" s="509"/>
      <c r="J39" s="509"/>
      <c r="K39" s="509"/>
    </row>
    <row r="40" spans="1:11" x14ac:dyDescent="0.2">
      <c r="A40" s="680">
        <v>45510</v>
      </c>
      <c r="B40" s="514">
        <v>4</v>
      </c>
      <c r="C40" s="522" t="s">
        <v>163</v>
      </c>
      <c r="D40" s="516">
        <v>-2000</v>
      </c>
      <c r="E40" s="870"/>
      <c r="F40" s="850"/>
      <c r="G40" s="509"/>
      <c r="H40" s="509"/>
      <c r="I40" s="509"/>
      <c r="J40" s="509"/>
      <c r="K40" s="509"/>
    </row>
    <row r="41" spans="1:11" x14ac:dyDescent="0.2">
      <c r="A41" s="680">
        <v>45530</v>
      </c>
      <c r="B41" s="514">
        <v>5</v>
      </c>
      <c r="C41" s="522" t="s">
        <v>163</v>
      </c>
      <c r="D41" s="516">
        <v>-2000</v>
      </c>
      <c r="E41" s="870"/>
      <c r="F41" s="850"/>
      <c r="G41" s="509"/>
      <c r="H41" s="509"/>
      <c r="I41" s="509"/>
      <c r="J41" s="509"/>
      <c r="K41" s="509"/>
    </row>
    <row r="42" spans="1:11" x14ac:dyDescent="0.2">
      <c r="A42" s="680"/>
      <c r="B42" s="514"/>
      <c r="C42" s="522"/>
      <c r="D42" s="516"/>
      <c r="E42" s="870"/>
      <c r="F42" s="850"/>
      <c r="G42" s="509"/>
      <c r="H42" s="509"/>
      <c r="I42" s="509"/>
      <c r="J42" s="509"/>
      <c r="K42" s="509"/>
    </row>
    <row r="43" spans="1:11" ht="13.5" thickBot="1" x14ac:dyDescent="0.25">
      <c r="A43" s="685"/>
      <c r="B43" s="686"/>
      <c r="C43" s="872"/>
      <c r="D43" s="566"/>
      <c r="E43" s="870"/>
      <c r="F43" s="850"/>
      <c r="G43" s="509"/>
      <c r="H43" s="509"/>
      <c r="I43" s="509"/>
      <c r="J43" s="509"/>
      <c r="K43" s="509"/>
    </row>
    <row r="44" spans="1:11" ht="13.5" thickBot="1" x14ac:dyDescent="0.25">
      <c r="A44" s="513">
        <v>45535</v>
      </c>
      <c r="B44" s="612"/>
      <c r="C44" s="550" t="s">
        <v>142</v>
      </c>
      <c r="D44" s="613">
        <f>SUM(D30:D43)</f>
        <v>53314725</v>
      </c>
      <c r="E44" s="873"/>
      <c r="F44" s="850"/>
      <c r="G44" s="509"/>
      <c r="H44" s="509"/>
      <c r="I44" s="509"/>
      <c r="J44" s="509"/>
      <c r="K44" s="509"/>
    </row>
    <row r="45" spans="1:11" ht="13.5" thickBot="1" x14ac:dyDescent="0.25">
      <c r="A45" s="687"/>
      <c r="B45" s="848"/>
      <c r="C45" s="874" t="s">
        <v>142</v>
      </c>
      <c r="D45" s="684">
        <v>53314725</v>
      </c>
      <c r="E45" s="875"/>
      <c r="F45" s="850"/>
      <c r="G45" s="509"/>
      <c r="H45" s="509"/>
      <c r="I45" s="509"/>
      <c r="J45" s="509"/>
      <c r="K45" s="509"/>
    </row>
    <row r="46" spans="1:11" x14ac:dyDescent="0.2">
      <c r="A46" s="511"/>
      <c r="B46" s="511"/>
      <c r="C46" s="511"/>
      <c r="D46" s="678"/>
      <c r="E46" s="678"/>
      <c r="F46" s="509"/>
      <c r="G46" s="509"/>
      <c r="H46" s="509"/>
      <c r="I46" s="509"/>
      <c r="J46" s="509"/>
      <c r="K46" s="509"/>
    </row>
    <row r="47" spans="1:11" x14ac:dyDescent="0.2">
      <c r="A47" s="509"/>
      <c r="B47" s="509"/>
      <c r="C47" s="655" t="s">
        <v>143</v>
      </c>
      <c r="D47" s="605">
        <f>D44-D45</f>
        <v>0</v>
      </c>
      <c r="E47" s="605"/>
      <c r="F47" s="509"/>
      <c r="G47" s="509"/>
      <c r="H47" s="509"/>
      <c r="I47" s="509"/>
      <c r="J47" s="509"/>
      <c r="K47" s="509"/>
    </row>
    <row r="48" spans="1:11" x14ac:dyDescent="0.2">
      <c r="A48" s="509"/>
      <c r="B48" s="509"/>
      <c r="C48" s="509" t="s">
        <v>144</v>
      </c>
      <c r="D48" s="605"/>
      <c r="E48" s="605"/>
      <c r="F48" s="509"/>
      <c r="G48" s="509"/>
      <c r="H48" s="509"/>
      <c r="I48" s="509"/>
      <c r="J48" s="509"/>
      <c r="K48" s="509"/>
    </row>
    <row r="49" spans="1:11" x14ac:dyDescent="0.2">
      <c r="A49" s="509"/>
      <c r="B49" s="509"/>
      <c r="C49" s="509"/>
      <c r="D49" s="509"/>
      <c r="E49" s="509"/>
      <c r="F49" s="509"/>
      <c r="G49" s="509"/>
      <c r="H49" s="509"/>
      <c r="I49" s="509"/>
      <c r="J49" s="509"/>
      <c r="K49" s="509"/>
    </row>
    <row r="50" spans="1:11" x14ac:dyDescent="0.2">
      <c r="A50" s="509"/>
      <c r="B50" s="509"/>
      <c r="C50" s="509"/>
      <c r="D50" s="509"/>
      <c r="E50" s="509"/>
      <c r="F50" s="509"/>
      <c r="G50" s="509"/>
      <c r="H50" s="509"/>
      <c r="I50" s="509"/>
      <c r="J50" s="509"/>
      <c r="K50" s="509"/>
    </row>
    <row r="51" spans="1:11" x14ac:dyDescent="0.2">
      <c r="A51" s="509"/>
      <c r="B51" s="509"/>
      <c r="C51" s="509"/>
      <c r="D51" s="509"/>
      <c r="E51" s="509"/>
      <c r="F51" s="509"/>
      <c r="G51" s="509"/>
      <c r="H51" s="509"/>
      <c r="I51" s="509"/>
      <c r="J51" s="509"/>
      <c r="K51" s="509"/>
    </row>
    <row r="52" spans="1:11" x14ac:dyDescent="0.2">
      <c r="A52" s="509"/>
      <c r="B52" s="509"/>
      <c r="C52" s="509"/>
      <c r="D52" s="509"/>
      <c r="E52" s="509"/>
      <c r="F52" s="509"/>
      <c r="G52" s="509"/>
      <c r="H52" s="509"/>
      <c r="I52" s="509"/>
      <c r="J52" s="509"/>
      <c r="K52" s="509"/>
    </row>
    <row r="53" spans="1:11" x14ac:dyDescent="0.2">
      <c r="A53" s="509"/>
      <c r="B53" s="509"/>
      <c r="C53" s="509"/>
      <c r="D53" s="509"/>
      <c r="E53" s="509"/>
      <c r="F53" s="509"/>
      <c r="G53" s="509"/>
      <c r="H53" s="509"/>
      <c r="I53" s="509"/>
      <c r="J53" s="509"/>
      <c r="K53" s="509"/>
    </row>
    <row r="54" spans="1:11" x14ac:dyDescent="0.2">
      <c r="A54" s="509"/>
      <c r="B54" s="509"/>
      <c r="C54" s="509"/>
      <c r="D54" s="509"/>
      <c r="E54" s="509"/>
      <c r="F54" s="509"/>
      <c r="G54" s="509"/>
      <c r="H54" s="509"/>
      <c r="I54" s="509"/>
      <c r="J54" s="509"/>
      <c r="K54" s="509"/>
    </row>
    <row r="55" spans="1:11" x14ac:dyDescent="0.2">
      <c r="A55" s="509"/>
      <c r="B55" s="509"/>
      <c r="C55" s="509"/>
      <c r="D55" s="509"/>
      <c r="E55" s="509"/>
      <c r="F55" s="509"/>
      <c r="G55" s="509"/>
      <c r="H55" s="509"/>
      <c r="I55" s="509"/>
      <c r="J55" s="509"/>
      <c r="K55" s="509"/>
    </row>
    <row r="56" spans="1:11" x14ac:dyDescent="0.2">
      <c r="A56" s="509"/>
      <c r="B56" s="509"/>
      <c r="C56" s="509"/>
      <c r="D56" s="509"/>
      <c r="E56" s="509"/>
      <c r="F56" s="509"/>
      <c r="G56" s="509"/>
      <c r="H56" s="509"/>
      <c r="I56" s="509"/>
      <c r="J56" s="509"/>
      <c r="K56" s="509"/>
    </row>
    <row r="57" spans="1:11" x14ac:dyDescent="0.2">
      <c r="A57" s="509"/>
      <c r="B57" s="509"/>
      <c r="C57" s="509"/>
      <c r="D57" s="509"/>
      <c r="E57" s="509"/>
      <c r="F57" s="509"/>
      <c r="G57" s="509"/>
      <c r="H57" s="509"/>
      <c r="I57" s="509"/>
      <c r="J57" s="509"/>
      <c r="K57" s="509"/>
    </row>
    <row r="58" spans="1:11" x14ac:dyDescent="0.2">
      <c r="A58" s="509"/>
      <c r="B58" s="509"/>
      <c r="C58" s="509"/>
      <c r="D58" s="509"/>
      <c r="E58" s="509"/>
      <c r="F58" s="509"/>
      <c r="G58" s="509"/>
      <c r="H58" s="509"/>
      <c r="I58" s="509"/>
      <c r="J58" s="509"/>
      <c r="K58" s="509"/>
    </row>
    <row r="59" spans="1:11" x14ac:dyDescent="0.2">
      <c r="A59" s="509"/>
      <c r="B59" s="509"/>
      <c r="C59" s="509"/>
      <c r="D59" s="509"/>
      <c r="E59" s="509"/>
      <c r="F59" s="509"/>
      <c r="G59" s="509"/>
      <c r="H59" s="509"/>
      <c r="I59" s="509"/>
      <c r="J59" s="509"/>
      <c r="K59" s="509"/>
    </row>
    <row r="60" spans="1:11" x14ac:dyDescent="0.2">
      <c r="A60" s="509"/>
      <c r="B60" s="509"/>
      <c r="C60" s="509"/>
      <c r="D60" s="509"/>
      <c r="E60" s="509"/>
      <c r="F60" s="509"/>
      <c r="G60" s="509"/>
      <c r="H60" s="509"/>
      <c r="I60" s="509"/>
      <c r="J60" s="509"/>
      <c r="K60" s="509"/>
    </row>
    <row r="61" spans="1:11" x14ac:dyDescent="0.2">
      <c r="A61" s="509"/>
      <c r="B61" s="509"/>
      <c r="C61" s="509"/>
      <c r="D61" s="509"/>
      <c r="E61" s="509"/>
      <c r="F61" s="509"/>
      <c r="G61" s="509"/>
      <c r="H61" s="509"/>
      <c r="I61" s="509"/>
      <c r="J61" s="509"/>
      <c r="K61" s="509"/>
    </row>
    <row r="62" spans="1:11" x14ac:dyDescent="0.2">
      <c r="A62" s="509"/>
      <c r="B62" s="509"/>
      <c r="C62" s="509"/>
      <c r="D62" s="509"/>
      <c r="E62" s="509"/>
      <c r="F62" s="509"/>
      <c r="G62" s="509"/>
      <c r="H62" s="509"/>
      <c r="I62" s="509"/>
      <c r="J62" s="509"/>
      <c r="K62" s="509"/>
    </row>
    <row r="63" spans="1:11" x14ac:dyDescent="0.2">
      <c r="A63" s="509"/>
      <c r="B63" s="509"/>
      <c r="C63" s="509"/>
      <c r="D63" s="509"/>
      <c r="E63" s="509"/>
      <c r="F63" s="509"/>
      <c r="G63" s="509"/>
      <c r="H63" s="509"/>
      <c r="I63" s="509"/>
      <c r="J63" s="509"/>
      <c r="K63" s="509"/>
    </row>
    <row r="64" spans="1:11" x14ac:dyDescent="0.2">
      <c r="A64" s="509"/>
      <c r="B64" s="509"/>
      <c r="C64" s="509"/>
      <c r="D64" s="509"/>
      <c r="E64" s="509"/>
      <c r="F64" s="509"/>
      <c r="G64" s="509"/>
      <c r="H64" s="509"/>
      <c r="I64" s="509"/>
      <c r="J64" s="509"/>
      <c r="K64" s="509"/>
    </row>
    <row r="65" spans="1:11" x14ac:dyDescent="0.2">
      <c r="A65" s="509"/>
      <c r="B65" s="509"/>
      <c r="C65" s="509"/>
      <c r="D65" s="509"/>
      <c r="E65" s="509"/>
      <c r="F65" s="509"/>
      <c r="G65" s="509"/>
      <c r="H65" s="509"/>
      <c r="I65" s="509"/>
      <c r="J65" s="509"/>
      <c r="K65" s="509"/>
    </row>
    <row r="66" spans="1:11" x14ac:dyDescent="0.2">
      <c r="A66" s="509"/>
      <c r="B66" s="509"/>
      <c r="C66" s="509"/>
      <c r="D66" s="509"/>
      <c r="E66" s="509"/>
      <c r="F66" s="509"/>
      <c r="G66" s="509"/>
      <c r="H66" s="509"/>
      <c r="I66" s="509"/>
      <c r="J66" s="509"/>
      <c r="K66" s="509"/>
    </row>
    <row r="67" spans="1:11" x14ac:dyDescent="0.2">
      <c r="A67" s="509"/>
      <c r="B67" s="509"/>
      <c r="C67" s="509"/>
      <c r="D67" s="509"/>
      <c r="E67" s="509"/>
      <c r="F67" s="509"/>
      <c r="G67" s="509"/>
      <c r="H67" s="509"/>
      <c r="I67" s="509"/>
      <c r="J67" s="509"/>
      <c r="K67" s="509"/>
    </row>
    <row r="68" spans="1:11" x14ac:dyDescent="0.2">
      <c r="A68" s="509"/>
      <c r="B68" s="509"/>
      <c r="C68" s="509"/>
      <c r="D68" s="509"/>
      <c r="E68" s="509"/>
      <c r="F68" s="509"/>
      <c r="G68" s="509"/>
      <c r="H68" s="509"/>
      <c r="I68" s="509"/>
      <c r="J68" s="509"/>
      <c r="K68" s="509"/>
    </row>
    <row r="69" spans="1:11" x14ac:dyDescent="0.2">
      <c r="A69" s="509"/>
      <c r="B69" s="509"/>
      <c r="C69" s="509"/>
      <c r="D69" s="509"/>
      <c r="E69" s="509"/>
      <c r="F69" s="509"/>
      <c r="G69" s="509"/>
      <c r="H69" s="509"/>
      <c r="I69" s="509"/>
      <c r="J69" s="509"/>
      <c r="K69" s="509"/>
    </row>
    <row r="70" spans="1:11" x14ac:dyDescent="0.2">
      <c r="A70" s="509"/>
      <c r="B70" s="509"/>
      <c r="C70" s="509"/>
      <c r="D70" s="509"/>
      <c r="E70" s="509"/>
      <c r="F70" s="509"/>
      <c r="G70" s="509"/>
      <c r="H70" s="509"/>
      <c r="I70" s="509"/>
      <c r="J70" s="509"/>
      <c r="K70" s="509"/>
    </row>
    <row r="71" spans="1:11" x14ac:dyDescent="0.2">
      <c r="A71" s="509"/>
      <c r="B71" s="509"/>
      <c r="C71" s="509"/>
      <c r="D71" s="509"/>
      <c r="E71" s="509"/>
      <c r="F71" s="509"/>
      <c r="G71" s="509"/>
      <c r="H71" s="509"/>
      <c r="I71" s="509"/>
      <c r="J71" s="509"/>
      <c r="K71" s="509"/>
    </row>
    <row r="72" spans="1:11" x14ac:dyDescent="0.2">
      <c r="A72" s="509"/>
      <c r="B72" s="509"/>
      <c r="C72" s="509"/>
      <c r="D72" s="509"/>
      <c r="E72" s="509"/>
      <c r="F72" s="509"/>
      <c r="G72" s="509"/>
      <c r="H72" s="509"/>
      <c r="I72" s="509"/>
      <c r="J72" s="509"/>
      <c r="K72" s="509"/>
    </row>
    <row r="73" spans="1:11" x14ac:dyDescent="0.2">
      <c r="A73" s="509"/>
      <c r="B73" s="509"/>
      <c r="C73" s="509"/>
      <c r="D73" s="509"/>
      <c r="E73" s="509"/>
      <c r="F73" s="509"/>
      <c r="G73" s="509"/>
      <c r="H73" s="509"/>
      <c r="I73" s="509"/>
      <c r="J73" s="509"/>
      <c r="K73" s="509"/>
    </row>
    <row r="74" spans="1:11" x14ac:dyDescent="0.2">
      <c r="A74" s="509"/>
      <c r="B74" s="509"/>
      <c r="C74" s="509"/>
      <c r="D74" s="509"/>
      <c r="E74" s="509"/>
      <c r="F74" s="509"/>
      <c r="G74" s="509"/>
      <c r="H74" s="509"/>
      <c r="I74" s="509"/>
      <c r="J74" s="509"/>
      <c r="K74" s="509"/>
    </row>
    <row r="75" spans="1:11" x14ac:dyDescent="0.2">
      <c r="A75" s="509"/>
      <c r="B75" s="509"/>
      <c r="C75" s="509"/>
      <c r="D75" s="509"/>
      <c r="E75" s="509"/>
      <c r="F75" s="509"/>
      <c r="G75" s="509"/>
      <c r="H75" s="509"/>
      <c r="I75" s="509"/>
      <c r="J75" s="509"/>
      <c r="K75" s="509"/>
    </row>
    <row r="76" spans="1:11" x14ac:dyDescent="0.2">
      <c r="A76" s="509"/>
      <c r="B76" s="509"/>
      <c r="C76" s="509"/>
      <c r="D76" s="509"/>
      <c r="E76" s="509"/>
      <c r="F76" s="509"/>
      <c r="G76" s="509"/>
      <c r="H76" s="509"/>
      <c r="I76" s="509"/>
      <c r="J76" s="509"/>
      <c r="K76" s="509"/>
    </row>
    <row r="77" spans="1:11" x14ac:dyDescent="0.2">
      <c r="A77" s="509"/>
      <c r="B77" s="509"/>
      <c r="C77" s="509"/>
      <c r="D77" s="509"/>
      <c r="E77" s="509"/>
      <c r="F77" s="509"/>
      <c r="G77" s="509"/>
      <c r="H77" s="509"/>
      <c r="I77" s="509"/>
      <c r="J77" s="509"/>
      <c r="K77" s="509"/>
    </row>
    <row r="78" spans="1:11" x14ac:dyDescent="0.2">
      <c r="A78" s="509"/>
      <c r="B78" s="509"/>
      <c r="C78" s="509"/>
      <c r="D78" s="509"/>
      <c r="E78" s="509"/>
      <c r="F78" s="509"/>
      <c r="G78" s="509"/>
      <c r="H78" s="509"/>
      <c r="I78" s="509"/>
      <c r="J78" s="509"/>
      <c r="K78" s="509"/>
    </row>
    <row r="79" spans="1:11" x14ac:dyDescent="0.2">
      <c r="A79" s="509"/>
      <c r="B79" s="509"/>
      <c r="C79" s="509"/>
      <c r="D79" s="509"/>
      <c r="E79" s="509"/>
      <c r="F79" s="509"/>
      <c r="G79" s="509"/>
      <c r="H79" s="509"/>
      <c r="I79" s="509"/>
      <c r="J79" s="509"/>
      <c r="K79" s="509"/>
    </row>
    <row r="80" spans="1:11" x14ac:dyDescent="0.2">
      <c r="A80" s="509"/>
      <c r="B80" s="509"/>
      <c r="C80" s="509"/>
      <c r="D80" s="509"/>
      <c r="E80" s="509"/>
      <c r="F80" s="509"/>
      <c r="G80" s="509"/>
      <c r="H80" s="509"/>
      <c r="I80" s="509"/>
      <c r="J80" s="509"/>
      <c r="K80" s="509"/>
    </row>
    <row r="81" spans="1:11" x14ac:dyDescent="0.2">
      <c r="A81" s="509"/>
      <c r="B81" s="509"/>
      <c r="C81" s="509"/>
      <c r="D81" s="509"/>
      <c r="E81" s="509"/>
      <c r="F81" s="509"/>
      <c r="G81" s="509"/>
      <c r="H81" s="509"/>
      <c r="I81" s="509"/>
      <c r="J81" s="509"/>
      <c r="K81" s="509"/>
    </row>
    <row r="82" spans="1:11" x14ac:dyDescent="0.2">
      <c r="A82" s="509"/>
      <c r="B82" s="509"/>
      <c r="C82" s="509"/>
      <c r="D82" s="509"/>
      <c r="E82" s="509"/>
      <c r="F82" s="509"/>
      <c r="G82" s="509"/>
      <c r="H82" s="509"/>
      <c r="I82" s="509"/>
      <c r="J82" s="509"/>
      <c r="K82" s="509"/>
    </row>
    <row r="83" spans="1:11" x14ac:dyDescent="0.2">
      <c r="A83" s="509"/>
      <c r="B83" s="509"/>
      <c r="C83" s="509"/>
      <c r="D83" s="509"/>
      <c r="E83" s="509"/>
      <c r="F83" s="509"/>
      <c r="G83" s="509"/>
      <c r="H83" s="509"/>
      <c r="I83" s="509"/>
      <c r="J83" s="509"/>
      <c r="K83" s="509"/>
    </row>
    <row r="84" spans="1:11" x14ac:dyDescent="0.2">
      <c r="A84" s="509"/>
      <c r="B84" s="509"/>
      <c r="C84" s="509"/>
      <c r="D84" s="509"/>
      <c r="E84" s="509"/>
      <c r="F84" s="509"/>
      <c r="G84" s="509"/>
      <c r="H84" s="509"/>
      <c r="I84" s="509"/>
      <c r="J84" s="509"/>
      <c r="K84" s="509"/>
    </row>
    <row r="85" spans="1:11" x14ac:dyDescent="0.2">
      <c r="A85" s="509"/>
      <c r="B85" s="509"/>
      <c r="C85" s="509"/>
      <c r="D85" s="509"/>
      <c r="E85" s="509"/>
      <c r="F85" s="509"/>
      <c r="G85" s="509"/>
      <c r="H85" s="509"/>
      <c r="I85" s="509"/>
      <c r="J85" s="509"/>
      <c r="K85" s="509"/>
    </row>
    <row r="86" spans="1:11" x14ac:dyDescent="0.2">
      <c r="A86" s="509"/>
      <c r="B86" s="509"/>
      <c r="C86" s="509"/>
      <c r="D86" s="509"/>
      <c r="E86" s="509"/>
      <c r="F86" s="509"/>
      <c r="G86" s="509"/>
      <c r="H86" s="509"/>
      <c r="I86" s="509"/>
      <c r="J86" s="509"/>
      <c r="K86" s="509"/>
    </row>
    <row r="87" spans="1:11" x14ac:dyDescent="0.2">
      <c r="A87" s="509"/>
      <c r="B87" s="509"/>
      <c r="C87" s="509"/>
      <c r="D87" s="509"/>
      <c r="E87" s="509"/>
      <c r="F87" s="509"/>
      <c r="G87" s="509"/>
      <c r="H87" s="509"/>
      <c r="I87" s="509"/>
      <c r="J87" s="509"/>
      <c r="K87" s="509"/>
    </row>
    <row r="88" spans="1:11" x14ac:dyDescent="0.2">
      <c r="A88" s="509"/>
      <c r="B88" s="509"/>
      <c r="C88" s="509"/>
      <c r="D88" s="509"/>
      <c r="E88" s="509"/>
      <c r="F88" s="509"/>
      <c r="G88" s="509"/>
      <c r="H88" s="509"/>
      <c r="I88" s="509"/>
      <c r="J88" s="509"/>
      <c r="K88" s="509"/>
    </row>
    <row r="89" spans="1:11" x14ac:dyDescent="0.2">
      <c r="A89" s="511"/>
      <c r="B89" s="511"/>
      <c r="C89" s="511"/>
      <c r="D89" s="511"/>
      <c r="E89" s="511"/>
      <c r="F89" s="614"/>
      <c r="G89" s="353"/>
      <c r="H89" s="353"/>
      <c r="I89" s="353"/>
      <c r="J89" s="353"/>
      <c r="K89" s="353"/>
    </row>
    <row r="90" spans="1:11" x14ac:dyDescent="0.2">
      <c r="A90" s="509"/>
      <c r="B90" s="509"/>
      <c r="C90" s="509"/>
      <c r="D90" s="509"/>
      <c r="E90" s="509"/>
      <c r="F90" s="514"/>
      <c r="G90" s="353"/>
      <c r="H90" s="353"/>
      <c r="I90" s="353"/>
      <c r="J90" s="353"/>
      <c r="K90" s="353"/>
    </row>
    <row r="91" spans="1:11" x14ac:dyDescent="0.2">
      <c r="A91" s="509"/>
      <c r="B91" s="509"/>
      <c r="C91" s="509"/>
      <c r="D91" s="509"/>
      <c r="E91" s="509"/>
      <c r="F91" s="514"/>
      <c r="G91" s="353"/>
      <c r="H91" s="353"/>
      <c r="I91" s="353"/>
      <c r="J91" s="353"/>
      <c r="K91" s="353"/>
    </row>
    <row r="92" spans="1:11" x14ac:dyDescent="0.2">
      <c r="A92" s="509"/>
      <c r="B92" s="509"/>
      <c r="C92" s="509"/>
      <c r="D92" s="509"/>
      <c r="E92" s="509"/>
      <c r="F92" s="514"/>
      <c r="G92" s="353"/>
      <c r="H92" s="353"/>
      <c r="I92" s="353"/>
      <c r="J92" s="353"/>
      <c r="K92" s="353"/>
    </row>
    <row r="93" spans="1:11" x14ac:dyDescent="0.2">
      <c r="A93" s="509"/>
      <c r="B93" s="509"/>
      <c r="C93" s="509"/>
      <c r="D93" s="509"/>
      <c r="E93" s="509"/>
      <c r="F93" s="514"/>
      <c r="G93" s="353"/>
      <c r="H93" s="353"/>
      <c r="I93" s="353"/>
      <c r="J93" s="353"/>
      <c r="K93" s="353"/>
    </row>
    <row r="94" spans="1:11" x14ac:dyDescent="0.2">
      <c r="A94" s="509"/>
      <c r="B94" s="509"/>
      <c r="C94" s="509"/>
      <c r="D94" s="509"/>
      <c r="E94" s="509"/>
      <c r="F94" s="514"/>
      <c r="G94" s="353"/>
      <c r="H94" s="353"/>
      <c r="I94" s="353"/>
      <c r="J94" s="353"/>
      <c r="K94" s="353"/>
    </row>
    <row r="95" spans="1:11" x14ac:dyDescent="0.2">
      <c r="A95" s="509"/>
      <c r="B95" s="509"/>
      <c r="C95" s="509"/>
      <c r="D95" s="509"/>
      <c r="E95" s="509"/>
      <c r="F95" s="514"/>
      <c r="G95" s="353"/>
      <c r="H95" s="353"/>
      <c r="I95" s="353"/>
      <c r="J95" s="353"/>
      <c r="K95" s="353"/>
    </row>
    <row r="96" spans="1:11" x14ac:dyDescent="0.2">
      <c r="A96" s="509"/>
      <c r="B96" s="509"/>
      <c r="C96" s="509"/>
      <c r="D96" s="509"/>
      <c r="E96" s="509"/>
      <c r="F96" s="514"/>
      <c r="G96" s="353"/>
      <c r="H96" s="353"/>
      <c r="I96" s="353"/>
      <c r="J96" s="353"/>
      <c r="K96" s="353"/>
    </row>
    <row r="97" spans="1:11" x14ac:dyDescent="0.2">
      <c r="A97" s="509"/>
      <c r="B97" s="509"/>
      <c r="C97" s="509"/>
      <c r="D97" s="509"/>
      <c r="E97" s="509"/>
      <c r="F97" s="514"/>
      <c r="G97" s="353"/>
      <c r="H97" s="353"/>
      <c r="I97" s="353"/>
      <c r="J97" s="353"/>
      <c r="K97" s="353"/>
    </row>
    <row r="98" spans="1:11" x14ac:dyDescent="0.2">
      <c r="A98" s="509"/>
      <c r="B98" s="509"/>
      <c r="C98" s="509"/>
      <c r="D98" s="509"/>
      <c r="E98" s="509"/>
      <c r="F98" s="514"/>
      <c r="G98" s="511"/>
      <c r="H98" s="511"/>
      <c r="I98" s="511"/>
      <c r="J98" s="511"/>
      <c r="K98" s="511"/>
    </row>
    <row r="99" spans="1:11" x14ac:dyDescent="0.2">
      <c r="A99" s="509"/>
      <c r="B99" s="509"/>
      <c r="C99" s="509"/>
      <c r="D99" s="509"/>
      <c r="E99" s="509"/>
      <c r="F99" s="514"/>
      <c r="G99" s="509"/>
      <c r="H99" s="509"/>
      <c r="I99" s="509"/>
      <c r="J99" s="509"/>
      <c r="K99" s="509"/>
    </row>
    <row r="100" spans="1:11" x14ac:dyDescent="0.2">
      <c r="A100" s="509"/>
      <c r="B100" s="509"/>
      <c r="C100" s="509"/>
      <c r="D100" s="509"/>
      <c r="E100" s="509"/>
      <c r="F100" s="514"/>
      <c r="G100" s="509"/>
      <c r="H100" s="509"/>
      <c r="I100" s="509"/>
      <c r="J100" s="509"/>
      <c r="K100" s="509"/>
    </row>
    <row r="101" spans="1:11" x14ac:dyDescent="0.2">
      <c r="A101" s="509"/>
      <c r="B101" s="509"/>
      <c r="C101" s="509"/>
      <c r="D101" s="509"/>
      <c r="E101" s="509"/>
      <c r="F101" s="514"/>
      <c r="G101" s="509"/>
      <c r="H101" s="509"/>
      <c r="I101" s="509"/>
      <c r="J101" s="509"/>
      <c r="K101" s="509"/>
    </row>
    <row r="102" spans="1:11" x14ac:dyDescent="0.2">
      <c r="A102" s="509"/>
      <c r="B102" s="509"/>
      <c r="C102" s="509"/>
      <c r="D102" s="509"/>
      <c r="E102" s="509"/>
      <c r="F102" s="514"/>
      <c r="G102" s="509"/>
      <c r="H102" s="509"/>
      <c r="I102" s="509"/>
      <c r="J102" s="509"/>
      <c r="K102" s="509"/>
    </row>
    <row r="103" spans="1:11" x14ac:dyDescent="0.2">
      <c r="A103" s="509"/>
      <c r="B103" s="509"/>
      <c r="C103" s="509"/>
      <c r="D103" s="509"/>
      <c r="E103" s="509"/>
      <c r="F103" s="514"/>
      <c r="G103" s="509"/>
      <c r="H103" s="509"/>
      <c r="I103" s="509"/>
      <c r="J103" s="509"/>
      <c r="K103" s="509"/>
    </row>
    <row r="104" spans="1:11" x14ac:dyDescent="0.2">
      <c r="A104" s="509"/>
      <c r="B104" s="509"/>
      <c r="C104" s="509"/>
      <c r="D104" s="509"/>
      <c r="E104" s="509"/>
      <c r="F104" s="514"/>
      <c r="G104" s="509"/>
      <c r="H104" s="509"/>
      <c r="I104" s="509"/>
      <c r="J104" s="509"/>
      <c r="K104" s="509"/>
    </row>
    <row r="105" spans="1:11" x14ac:dyDescent="0.2">
      <c r="A105" s="509"/>
      <c r="B105" s="509"/>
      <c r="C105" s="509"/>
      <c r="D105" s="509"/>
      <c r="E105" s="509"/>
      <c r="F105" s="514"/>
      <c r="G105" s="509"/>
      <c r="H105" s="509"/>
      <c r="I105" s="509"/>
      <c r="J105" s="509"/>
      <c r="K105" s="509"/>
    </row>
    <row r="106" spans="1:11" x14ac:dyDescent="0.2">
      <c r="A106" s="509"/>
      <c r="B106" s="509"/>
      <c r="C106" s="509"/>
      <c r="D106" s="509"/>
      <c r="E106" s="509"/>
      <c r="F106" s="514"/>
      <c r="G106" s="509"/>
      <c r="H106" s="509"/>
      <c r="I106" s="509"/>
      <c r="J106" s="509"/>
      <c r="K106" s="509"/>
    </row>
    <row r="107" spans="1:11" x14ac:dyDescent="0.2">
      <c r="A107" s="509"/>
      <c r="B107" s="509"/>
      <c r="C107" s="509"/>
      <c r="D107" s="509"/>
      <c r="E107" s="509"/>
      <c r="F107" s="514"/>
      <c r="G107" s="509"/>
      <c r="H107" s="509"/>
      <c r="I107" s="509"/>
      <c r="J107" s="509"/>
      <c r="K107" s="509"/>
    </row>
    <row r="108" spans="1:11" x14ac:dyDescent="0.2">
      <c r="A108" s="509"/>
      <c r="B108" s="509"/>
      <c r="C108" s="509"/>
      <c r="D108" s="509"/>
      <c r="E108" s="509"/>
      <c r="F108" s="514"/>
      <c r="G108" s="509"/>
      <c r="H108" s="509"/>
      <c r="I108" s="509"/>
      <c r="J108" s="509"/>
      <c r="K108" s="509"/>
    </row>
    <row r="109" spans="1:11" x14ac:dyDescent="0.2">
      <c r="A109" s="509"/>
      <c r="B109" s="509"/>
      <c r="C109" s="509"/>
      <c r="D109" s="509"/>
      <c r="E109" s="509"/>
      <c r="F109" s="514"/>
      <c r="G109" s="509"/>
      <c r="H109" s="509"/>
      <c r="I109" s="509"/>
      <c r="J109" s="509"/>
      <c r="K109" s="509"/>
    </row>
    <row r="110" spans="1:11" x14ac:dyDescent="0.2">
      <c r="A110" s="509"/>
      <c r="B110" s="509"/>
      <c r="C110" s="509"/>
      <c r="D110" s="509"/>
      <c r="E110" s="509"/>
      <c r="F110" s="514"/>
      <c r="G110" s="509"/>
      <c r="H110" s="509"/>
      <c r="I110" s="509"/>
      <c r="J110" s="509"/>
      <c r="K110" s="509"/>
    </row>
    <row r="111" spans="1:11" x14ac:dyDescent="0.2">
      <c r="A111" s="509"/>
      <c r="B111" s="509"/>
      <c r="C111" s="509"/>
      <c r="D111" s="509"/>
      <c r="E111" s="509"/>
      <c r="F111" s="514"/>
      <c r="G111" s="509"/>
      <c r="H111" s="509"/>
      <c r="I111" s="509"/>
      <c r="J111" s="509"/>
      <c r="K111" s="509"/>
    </row>
    <row r="112" spans="1:11" x14ac:dyDescent="0.2">
      <c r="A112" s="509"/>
      <c r="B112" s="509"/>
      <c r="C112" s="509"/>
      <c r="D112" s="509"/>
      <c r="E112" s="509"/>
      <c r="F112" s="514"/>
      <c r="G112" s="509"/>
      <c r="H112" s="509"/>
      <c r="I112" s="509"/>
      <c r="J112" s="509"/>
      <c r="K112" s="509"/>
    </row>
    <row r="113" spans="1:11" x14ac:dyDescent="0.2">
      <c r="A113" s="509"/>
      <c r="B113" s="509"/>
      <c r="C113" s="509"/>
      <c r="D113" s="509"/>
      <c r="E113" s="509"/>
      <c r="F113" s="514"/>
      <c r="G113" s="509"/>
      <c r="H113" s="509"/>
      <c r="I113" s="509"/>
      <c r="J113" s="509"/>
      <c r="K113" s="509"/>
    </row>
    <row r="114" spans="1:11" x14ac:dyDescent="0.2">
      <c r="A114" s="509"/>
      <c r="B114" s="509"/>
      <c r="C114" s="509"/>
      <c r="D114" s="509"/>
      <c r="E114" s="509"/>
      <c r="F114" s="514"/>
      <c r="G114" s="509"/>
      <c r="H114" s="509"/>
      <c r="I114" s="509"/>
      <c r="J114" s="509"/>
      <c r="K114" s="509"/>
    </row>
    <row r="115" spans="1:11" x14ac:dyDescent="0.2">
      <c r="A115" s="509"/>
      <c r="B115" s="509"/>
      <c r="C115" s="509"/>
      <c r="D115" s="509"/>
      <c r="E115" s="509"/>
      <c r="F115" s="514"/>
      <c r="G115" s="509"/>
      <c r="H115" s="509"/>
      <c r="I115" s="509"/>
      <c r="J115" s="509"/>
      <c r="K115" s="509"/>
    </row>
    <row r="116" spans="1:11" x14ac:dyDescent="0.2">
      <c r="A116" s="509"/>
      <c r="B116" s="509"/>
      <c r="C116" s="509"/>
      <c r="D116" s="509"/>
      <c r="E116" s="509"/>
      <c r="F116" s="514"/>
      <c r="G116" s="509"/>
      <c r="H116" s="509"/>
      <c r="I116" s="509"/>
      <c r="J116" s="509"/>
      <c r="K116" s="509"/>
    </row>
    <row r="117" spans="1:11" x14ac:dyDescent="0.2">
      <c r="A117" s="509"/>
      <c r="B117" s="509"/>
      <c r="C117" s="509"/>
      <c r="D117" s="509"/>
      <c r="E117" s="509"/>
      <c r="F117" s="514"/>
      <c r="G117" s="509"/>
      <c r="H117" s="509"/>
      <c r="I117" s="509"/>
      <c r="J117" s="509"/>
      <c r="K117" s="509"/>
    </row>
    <row r="118" spans="1:11" x14ac:dyDescent="0.2">
      <c r="A118" s="509"/>
      <c r="B118" s="509"/>
      <c r="C118" s="509"/>
      <c r="D118" s="509"/>
      <c r="E118" s="509"/>
      <c r="F118" s="514"/>
      <c r="G118" s="509"/>
      <c r="H118" s="509"/>
      <c r="I118" s="509"/>
      <c r="J118" s="509"/>
      <c r="K118" s="509"/>
    </row>
    <row r="119" spans="1:11" x14ac:dyDescent="0.2">
      <c r="A119" s="509"/>
      <c r="B119" s="509"/>
      <c r="C119" s="509"/>
      <c r="D119" s="509"/>
      <c r="E119" s="509"/>
      <c r="F119" s="514"/>
      <c r="G119" s="509"/>
      <c r="H119" s="509"/>
      <c r="I119" s="509"/>
      <c r="J119" s="509"/>
      <c r="K119" s="509"/>
    </row>
    <row r="120" spans="1:11" x14ac:dyDescent="0.2">
      <c r="A120" s="509"/>
      <c r="B120" s="509"/>
      <c r="C120" s="509"/>
      <c r="D120" s="509"/>
      <c r="E120" s="509"/>
      <c r="F120" s="514"/>
      <c r="G120" s="509"/>
      <c r="H120" s="509"/>
      <c r="I120" s="509"/>
      <c r="J120" s="509"/>
      <c r="K120" s="509"/>
    </row>
    <row r="121" spans="1:11" x14ac:dyDescent="0.2">
      <c r="A121" s="509"/>
      <c r="B121" s="509"/>
      <c r="C121" s="509"/>
      <c r="D121" s="509"/>
      <c r="E121" s="509"/>
      <c r="F121" s="514"/>
      <c r="G121" s="509"/>
      <c r="H121" s="509"/>
      <c r="I121" s="509"/>
      <c r="J121" s="509"/>
      <c r="K121" s="509"/>
    </row>
    <row r="122" spans="1:11" x14ac:dyDescent="0.2">
      <c r="A122" s="509"/>
      <c r="B122" s="509"/>
      <c r="C122" s="509"/>
      <c r="D122" s="509"/>
      <c r="E122" s="509"/>
      <c r="F122" s="514"/>
      <c r="G122" s="509"/>
      <c r="H122" s="509"/>
      <c r="I122" s="509"/>
      <c r="J122" s="509"/>
      <c r="K122" s="509"/>
    </row>
    <row r="123" spans="1:11" x14ac:dyDescent="0.2">
      <c r="A123" s="509"/>
      <c r="B123" s="509"/>
      <c r="C123" s="509"/>
      <c r="D123" s="509"/>
      <c r="E123" s="509"/>
      <c r="F123" s="514"/>
      <c r="G123" s="509"/>
      <c r="H123" s="509"/>
      <c r="I123" s="509"/>
      <c r="J123" s="509"/>
      <c r="K123" s="509"/>
    </row>
    <row r="124" spans="1:11" x14ac:dyDescent="0.2">
      <c r="A124" s="509"/>
      <c r="B124" s="509"/>
      <c r="C124" s="509"/>
      <c r="D124" s="509"/>
      <c r="E124" s="509"/>
      <c r="F124" s="514"/>
      <c r="G124" s="509"/>
      <c r="H124" s="509"/>
      <c r="I124" s="509"/>
      <c r="J124" s="509"/>
      <c r="K124" s="509"/>
    </row>
    <row r="125" spans="1:11" x14ac:dyDescent="0.2">
      <c r="A125" s="509"/>
      <c r="B125" s="509"/>
      <c r="C125" s="509"/>
      <c r="D125" s="509"/>
      <c r="E125" s="509"/>
      <c r="F125" s="514"/>
      <c r="G125" s="509"/>
      <c r="H125" s="509"/>
      <c r="I125" s="509"/>
      <c r="J125" s="509"/>
      <c r="K125" s="509"/>
    </row>
    <row r="126" spans="1:11" x14ac:dyDescent="0.2">
      <c r="A126" s="509"/>
      <c r="B126" s="509"/>
      <c r="C126" s="509"/>
      <c r="D126" s="509"/>
      <c r="E126" s="509"/>
      <c r="F126" s="514"/>
      <c r="G126" s="509"/>
      <c r="H126" s="509"/>
      <c r="I126" s="509"/>
      <c r="J126" s="509"/>
      <c r="K126" s="509"/>
    </row>
    <row r="127" spans="1:11" x14ac:dyDescent="0.2">
      <c r="A127" s="509"/>
      <c r="B127" s="509"/>
      <c r="C127" s="509"/>
      <c r="D127" s="509"/>
      <c r="E127" s="509"/>
      <c r="F127" s="514"/>
      <c r="G127" s="509"/>
      <c r="H127" s="509"/>
      <c r="I127" s="509"/>
      <c r="J127" s="509"/>
      <c r="K127" s="509"/>
    </row>
    <row r="128" spans="1:11" x14ac:dyDescent="0.2">
      <c r="A128" s="509"/>
      <c r="B128" s="509"/>
      <c r="C128" s="509"/>
      <c r="D128" s="509"/>
      <c r="E128" s="509"/>
      <c r="F128" s="514"/>
      <c r="G128" s="509"/>
      <c r="H128" s="509"/>
      <c r="I128" s="509"/>
      <c r="J128" s="509"/>
      <c r="K128" s="509"/>
    </row>
    <row r="129" spans="1:11" x14ac:dyDescent="0.2">
      <c r="A129" s="509"/>
      <c r="B129" s="509"/>
      <c r="C129" s="509"/>
      <c r="D129" s="509"/>
      <c r="E129" s="509"/>
      <c r="F129" s="514"/>
      <c r="G129" s="509"/>
      <c r="H129" s="509"/>
      <c r="I129" s="509"/>
      <c r="J129" s="509"/>
      <c r="K129" s="509"/>
    </row>
    <row r="130" spans="1:11" x14ac:dyDescent="0.2">
      <c r="A130" s="509"/>
      <c r="B130" s="509"/>
      <c r="C130" s="509"/>
      <c r="D130" s="509"/>
      <c r="E130" s="509"/>
      <c r="F130" s="514"/>
      <c r="G130" s="509"/>
      <c r="H130" s="509"/>
      <c r="I130" s="509"/>
      <c r="J130" s="509"/>
      <c r="K130" s="509"/>
    </row>
    <row r="131" spans="1:11" x14ac:dyDescent="0.2">
      <c r="A131" s="509"/>
      <c r="B131" s="509"/>
      <c r="C131" s="509"/>
      <c r="D131" s="509"/>
      <c r="E131" s="509"/>
      <c r="F131" s="509"/>
      <c r="G131" s="511"/>
      <c r="H131" s="511"/>
      <c r="I131" s="511"/>
      <c r="J131" s="511"/>
    </row>
    <row r="132" spans="1:11" x14ac:dyDescent="0.2">
      <c r="A132" s="509"/>
      <c r="B132" s="509"/>
      <c r="C132" s="509"/>
      <c r="D132" s="509"/>
      <c r="E132" s="509"/>
      <c r="F132" s="509"/>
      <c r="G132" s="509"/>
      <c r="H132" s="509"/>
      <c r="I132" s="509"/>
      <c r="J132" s="509"/>
    </row>
    <row r="133" spans="1:11" x14ac:dyDescent="0.2">
      <c r="A133" s="509"/>
      <c r="B133" s="509"/>
      <c r="C133" s="509"/>
      <c r="D133" s="509"/>
      <c r="E133" s="509"/>
      <c r="F133" s="509"/>
      <c r="G133" s="509"/>
      <c r="H133" s="509"/>
      <c r="I133" s="509"/>
      <c r="J133" s="509"/>
    </row>
    <row r="134" spans="1:11" x14ac:dyDescent="0.2">
      <c r="A134" s="509"/>
      <c r="B134" s="509"/>
      <c r="C134" s="509"/>
      <c r="D134" s="509"/>
      <c r="E134" s="509"/>
      <c r="F134" s="509"/>
      <c r="G134" s="509"/>
      <c r="H134" s="509"/>
      <c r="I134" s="509"/>
      <c r="J134" s="509"/>
    </row>
    <row r="135" spans="1:11" x14ac:dyDescent="0.2">
      <c r="A135" s="509"/>
      <c r="B135" s="509"/>
      <c r="C135" s="509"/>
      <c r="D135" s="509"/>
      <c r="E135" s="509"/>
      <c r="F135" s="509"/>
      <c r="G135" s="509"/>
      <c r="H135" s="509"/>
      <c r="I135" s="509"/>
      <c r="J135" s="509"/>
    </row>
    <row r="136" spans="1:11" x14ac:dyDescent="0.2">
      <c r="A136" s="509"/>
      <c r="B136" s="509"/>
      <c r="C136" s="509"/>
      <c r="D136" s="509"/>
      <c r="E136" s="509"/>
      <c r="F136" s="509"/>
      <c r="G136" s="509"/>
      <c r="H136" s="509"/>
      <c r="I136" s="509"/>
      <c r="J136" s="509"/>
    </row>
    <row r="137" spans="1:11" x14ac:dyDescent="0.2">
      <c r="A137" s="509"/>
      <c r="B137" s="509"/>
      <c r="C137" s="509"/>
      <c r="D137" s="509"/>
      <c r="E137" s="509"/>
      <c r="F137" s="509"/>
      <c r="G137" s="509"/>
      <c r="H137" s="509"/>
      <c r="I137" s="509"/>
      <c r="J137" s="509"/>
    </row>
    <row r="138" spans="1:11" x14ac:dyDescent="0.2">
      <c r="A138" s="509"/>
      <c r="B138" s="509"/>
      <c r="C138" s="509"/>
      <c r="D138" s="509"/>
      <c r="E138" s="509"/>
      <c r="F138" s="509"/>
      <c r="G138" s="509"/>
      <c r="H138" s="509"/>
      <c r="I138" s="509"/>
      <c r="J138" s="509"/>
    </row>
    <row r="139" spans="1:11" x14ac:dyDescent="0.2">
      <c r="A139" s="509"/>
      <c r="B139" s="509"/>
      <c r="C139" s="509"/>
      <c r="D139" s="509"/>
      <c r="E139" s="509"/>
      <c r="F139" s="509"/>
      <c r="G139" s="509"/>
      <c r="H139" s="509"/>
      <c r="I139" s="509"/>
      <c r="J139" s="509"/>
    </row>
    <row r="140" spans="1:11" x14ac:dyDescent="0.2">
      <c r="A140" s="509"/>
      <c r="B140" s="509"/>
      <c r="C140" s="509"/>
      <c r="D140" s="509"/>
      <c r="E140" s="509"/>
      <c r="F140" s="509"/>
      <c r="G140" s="509"/>
      <c r="H140" s="509"/>
      <c r="I140" s="509"/>
      <c r="J140" s="509"/>
    </row>
    <row r="141" spans="1:11" x14ac:dyDescent="0.2">
      <c r="A141" s="509"/>
      <c r="B141" s="509"/>
      <c r="C141" s="509"/>
      <c r="D141" s="509"/>
      <c r="E141" s="509"/>
      <c r="F141" s="509"/>
      <c r="G141" s="509"/>
      <c r="H141" s="509"/>
      <c r="I141" s="509"/>
      <c r="J141" s="509"/>
    </row>
    <row r="142" spans="1:11" x14ac:dyDescent="0.2">
      <c r="A142" s="509"/>
      <c r="B142" s="509"/>
      <c r="C142" s="509"/>
      <c r="D142" s="509"/>
      <c r="E142" s="509"/>
      <c r="F142" s="509"/>
      <c r="G142" s="509"/>
      <c r="H142" s="509"/>
      <c r="I142" s="509"/>
      <c r="J142" s="509"/>
    </row>
    <row r="143" spans="1:11" x14ac:dyDescent="0.2">
      <c r="A143" s="509"/>
      <c r="B143" s="509"/>
      <c r="C143" s="509"/>
      <c r="D143" s="509"/>
      <c r="E143" s="509"/>
      <c r="F143" s="509"/>
      <c r="G143" s="509"/>
      <c r="H143" s="509"/>
      <c r="I143" s="509"/>
      <c r="J143" s="509"/>
    </row>
    <row r="144" spans="1:11" x14ac:dyDescent="0.2">
      <c r="A144" s="509"/>
      <c r="B144" s="509"/>
      <c r="C144" s="509"/>
      <c r="D144" s="509"/>
      <c r="E144" s="509"/>
      <c r="F144" s="509"/>
      <c r="G144" s="509"/>
      <c r="H144" s="509"/>
      <c r="I144" s="509"/>
      <c r="J144" s="509"/>
    </row>
    <row r="145" spans="1:10" x14ac:dyDescent="0.2">
      <c r="A145" s="509"/>
      <c r="B145" s="509"/>
      <c r="C145" s="509"/>
      <c r="D145" s="509"/>
      <c r="E145" s="509"/>
      <c r="F145" s="509"/>
      <c r="G145" s="509"/>
      <c r="H145" s="509"/>
      <c r="I145" s="509"/>
      <c r="J145" s="509"/>
    </row>
    <row r="146" spans="1:10" x14ac:dyDescent="0.2">
      <c r="A146" s="509"/>
      <c r="B146" s="509"/>
      <c r="C146" s="509"/>
      <c r="D146" s="509"/>
      <c r="E146" s="509"/>
      <c r="F146" s="509"/>
      <c r="G146" s="509"/>
      <c r="H146" s="509"/>
      <c r="I146" s="509"/>
      <c r="J146" s="509"/>
    </row>
    <row r="147" spans="1:10" x14ac:dyDescent="0.2">
      <c r="A147" s="509"/>
      <c r="B147" s="509"/>
      <c r="C147" s="509"/>
      <c r="D147" s="509"/>
      <c r="E147" s="509"/>
      <c r="F147" s="509"/>
      <c r="G147" s="509"/>
      <c r="H147" s="509"/>
      <c r="I147" s="509"/>
      <c r="J147" s="509"/>
    </row>
    <row r="148" spans="1:10" x14ac:dyDescent="0.2">
      <c r="A148" s="509"/>
      <c r="B148" s="509"/>
      <c r="C148" s="509"/>
      <c r="D148" s="509"/>
      <c r="E148" s="509"/>
      <c r="F148" s="509"/>
      <c r="G148" s="509"/>
      <c r="H148" s="509"/>
      <c r="I148" s="509"/>
      <c r="J148" s="509"/>
    </row>
    <row r="149" spans="1:10" x14ac:dyDescent="0.2">
      <c r="A149" s="509"/>
      <c r="B149" s="509"/>
      <c r="C149" s="509"/>
      <c r="D149" s="509"/>
      <c r="E149" s="509"/>
      <c r="F149" s="509"/>
      <c r="G149" s="509"/>
      <c r="H149" s="509"/>
      <c r="I149" s="509"/>
      <c r="J149" s="509"/>
    </row>
    <row r="150" spans="1:10" x14ac:dyDescent="0.2">
      <c r="A150" s="509"/>
      <c r="B150" s="509"/>
      <c r="C150" s="509"/>
      <c r="D150" s="509"/>
      <c r="E150" s="509"/>
      <c r="F150" s="509"/>
      <c r="G150" s="509"/>
      <c r="H150" s="509"/>
      <c r="I150" s="509"/>
      <c r="J150" s="509"/>
    </row>
    <row r="151" spans="1:10" x14ac:dyDescent="0.2">
      <c r="A151" s="509"/>
      <c r="B151" s="509"/>
      <c r="C151" s="509"/>
      <c r="D151" s="509"/>
      <c r="E151" s="509"/>
      <c r="F151" s="509"/>
      <c r="G151" s="509"/>
      <c r="H151" s="509"/>
      <c r="I151" s="509"/>
      <c r="J151" s="509"/>
    </row>
    <row r="152" spans="1:10" x14ac:dyDescent="0.2">
      <c r="A152" s="509"/>
      <c r="B152" s="509"/>
      <c r="C152" s="509"/>
      <c r="D152" s="509"/>
      <c r="E152" s="509"/>
      <c r="F152" s="509"/>
      <c r="G152" s="509"/>
      <c r="H152" s="509"/>
      <c r="I152" s="509"/>
      <c r="J152" s="509"/>
    </row>
    <row r="153" spans="1:10" x14ac:dyDescent="0.2">
      <c r="A153" s="509"/>
      <c r="B153" s="509"/>
      <c r="C153" s="509"/>
      <c r="D153" s="509"/>
      <c r="E153" s="509"/>
      <c r="F153" s="509"/>
      <c r="G153" s="509"/>
      <c r="H153" s="509"/>
      <c r="I153" s="509"/>
      <c r="J153" s="509"/>
    </row>
    <row r="154" spans="1:10" x14ac:dyDescent="0.2">
      <c r="A154" s="509"/>
      <c r="B154" s="509"/>
      <c r="C154" s="509"/>
      <c r="D154" s="509"/>
      <c r="E154" s="509"/>
      <c r="F154" s="509"/>
      <c r="G154" s="509"/>
      <c r="H154" s="509"/>
      <c r="I154" s="509"/>
      <c r="J154" s="509"/>
    </row>
    <row r="155" spans="1:10" x14ac:dyDescent="0.2">
      <c r="A155" s="509"/>
      <c r="B155" s="509"/>
      <c r="C155" s="509"/>
      <c r="D155" s="509"/>
      <c r="E155" s="509"/>
      <c r="F155" s="509"/>
      <c r="G155" s="509"/>
      <c r="H155" s="509"/>
      <c r="I155" s="509"/>
      <c r="J155" s="509"/>
    </row>
    <row r="156" spans="1:10" x14ac:dyDescent="0.2">
      <c r="A156" s="509"/>
      <c r="B156" s="509"/>
      <c r="C156" s="509"/>
      <c r="D156" s="509"/>
      <c r="E156" s="509"/>
      <c r="F156" s="509"/>
      <c r="G156" s="509"/>
      <c r="H156" s="509"/>
      <c r="I156" s="509"/>
      <c r="J156" s="509"/>
    </row>
    <row r="157" spans="1:10" x14ac:dyDescent="0.2">
      <c r="A157" s="509"/>
      <c r="B157" s="509"/>
      <c r="C157" s="509"/>
      <c r="D157" s="509"/>
      <c r="E157" s="509"/>
      <c r="F157" s="509"/>
      <c r="G157" s="509"/>
      <c r="H157" s="509"/>
      <c r="I157" s="509"/>
      <c r="J157" s="509"/>
    </row>
    <row r="158" spans="1:10" x14ac:dyDescent="0.2">
      <c r="A158" s="509"/>
      <c r="B158" s="509"/>
      <c r="C158" s="509"/>
      <c r="D158" s="509"/>
      <c r="E158" s="509"/>
      <c r="F158" s="509"/>
      <c r="G158" s="509"/>
      <c r="H158" s="509"/>
      <c r="I158" s="509"/>
      <c r="J158" s="509"/>
    </row>
    <row r="159" spans="1:10" x14ac:dyDescent="0.2">
      <c r="A159" s="509"/>
      <c r="B159" s="509"/>
      <c r="C159" s="509"/>
      <c r="D159" s="509"/>
      <c r="E159" s="509"/>
      <c r="F159" s="509"/>
      <c r="G159" s="509"/>
      <c r="H159" s="509"/>
      <c r="I159" s="509"/>
      <c r="J159" s="509"/>
    </row>
    <row r="160" spans="1:10" x14ac:dyDescent="0.2">
      <c r="A160" s="509"/>
      <c r="B160" s="509"/>
      <c r="C160" s="509"/>
      <c r="D160" s="509"/>
      <c r="E160" s="509"/>
      <c r="F160" s="509"/>
      <c r="G160" s="509"/>
      <c r="H160" s="509"/>
      <c r="I160" s="509"/>
      <c r="J160" s="509"/>
    </row>
    <row r="161" spans="1:10" x14ac:dyDescent="0.2">
      <c r="A161" s="509"/>
      <c r="B161" s="509"/>
      <c r="C161" s="509"/>
      <c r="D161" s="509"/>
      <c r="E161" s="509"/>
      <c r="F161" s="509"/>
      <c r="G161" s="509"/>
      <c r="H161" s="509"/>
      <c r="I161" s="509"/>
      <c r="J161" s="509"/>
    </row>
    <row r="162" spans="1:10" x14ac:dyDescent="0.2">
      <c r="A162" s="509"/>
      <c r="B162" s="509"/>
      <c r="C162" s="509"/>
      <c r="D162" s="509"/>
      <c r="E162" s="509"/>
      <c r="F162" s="509"/>
      <c r="G162" s="509"/>
      <c r="H162" s="509"/>
      <c r="I162" s="509"/>
      <c r="J162" s="509"/>
    </row>
    <row r="163" spans="1:10" x14ac:dyDescent="0.2">
      <c r="A163" s="509"/>
      <c r="B163" s="509"/>
      <c r="C163" s="509"/>
      <c r="D163" s="509"/>
      <c r="E163" s="509"/>
      <c r="F163" s="509"/>
      <c r="G163" s="509"/>
      <c r="H163" s="509"/>
      <c r="I163" s="509"/>
      <c r="J163" s="509"/>
    </row>
    <row r="164" spans="1:10" x14ac:dyDescent="0.2">
      <c r="A164" s="509"/>
      <c r="B164" s="509"/>
      <c r="C164" s="509"/>
      <c r="D164" s="509"/>
      <c r="E164" s="509"/>
      <c r="F164" s="509"/>
      <c r="G164" s="509"/>
      <c r="H164" s="509"/>
      <c r="I164" s="509"/>
      <c r="J164" s="509"/>
    </row>
    <row r="165" spans="1:10" x14ac:dyDescent="0.2">
      <c r="A165" s="509"/>
      <c r="B165" s="509"/>
      <c r="C165" s="509"/>
      <c r="D165" s="509"/>
      <c r="E165" s="509"/>
      <c r="F165" s="509"/>
      <c r="G165" s="509"/>
      <c r="H165" s="509"/>
      <c r="I165" s="509"/>
      <c r="J165" s="509"/>
    </row>
    <row r="166" spans="1:10" x14ac:dyDescent="0.2">
      <c r="A166" s="509"/>
      <c r="B166" s="509"/>
      <c r="C166" s="509"/>
      <c r="D166" s="509"/>
      <c r="E166" s="509"/>
      <c r="F166" s="509"/>
      <c r="G166" s="509"/>
      <c r="H166" s="509"/>
      <c r="I166" s="509"/>
      <c r="J166" s="509"/>
    </row>
    <row r="167" spans="1:10" x14ac:dyDescent="0.2">
      <c r="A167" s="509"/>
      <c r="B167" s="509"/>
      <c r="C167" s="509"/>
      <c r="D167" s="509"/>
      <c r="E167" s="509"/>
      <c r="F167" s="509"/>
      <c r="G167" s="509"/>
      <c r="H167" s="509"/>
      <c r="I167" s="509"/>
      <c r="J167" s="509"/>
    </row>
    <row r="168" spans="1:10" x14ac:dyDescent="0.2">
      <c r="A168" s="509"/>
      <c r="B168" s="509"/>
      <c r="C168" s="509"/>
      <c r="D168" s="509"/>
      <c r="E168" s="509"/>
      <c r="F168" s="509"/>
      <c r="G168" s="509"/>
      <c r="H168" s="509"/>
      <c r="I168" s="509"/>
      <c r="J168" s="509"/>
    </row>
    <row r="169" spans="1:10" x14ac:dyDescent="0.2">
      <c r="A169" s="509"/>
      <c r="B169" s="509"/>
      <c r="C169" s="509"/>
      <c r="D169" s="509"/>
      <c r="E169" s="509"/>
      <c r="F169" s="509"/>
      <c r="G169" s="509"/>
      <c r="H169" s="509"/>
      <c r="I169" s="509"/>
      <c r="J169" s="509"/>
    </row>
    <row r="170" spans="1:10" x14ac:dyDescent="0.2">
      <c r="A170" s="509"/>
      <c r="B170" s="509"/>
      <c r="C170" s="509"/>
      <c r="D170" s="509"/>
      <c r="E170" s="509"/>
      <c r="F170" s="509"/>
      <c r="G170" s="509"/>
      <c r="H170" s="509"/>
      <c r="I170" s="509"/>
      <c r="J170" s="509"/>
    </row>
    <row r="171" spans="1:10" x14ac:dyDescent="0.2">
      <c r="A171" s="509"/>
      <c r="B171" s="509"/>
      <c r="C171" s="509"/>
      <c r="D171" s="509"/>
      <c r="E171" s="509"/>
      <c r="F171" s="509"/>
      <c r="G171" s="509"/>
      <c r="H171" s="509"/>
      <c r="I171" s="509"/>
      <c r="J171" s="509"/>
    </row>
    <row r="172" spans="1:10" x14ac:dyDescent="0.2">
      <c r="A172" s="509"/>
      <c r="B172" s="509"/>
      <c r="C172" s="509"/>
      <c r="D172" s="509"/>
      <c r="E172" s="509"/>
      <c r="F172" s="509"/>
      <c r="G172" s="509"/>
      <c r="H172" s="509"/>
      <c r="I172" s="509"/>
      <c r="J172" s="509"/>
    </row>
    <row r="173" spans="1:10" x14ac:dyDescent="0.2">
      <c r="A173" s="509"/>
      <c r="B173" s="509"/>
      <c r="C173" s="509"/>
      <c r="D173" s="509"/>
      <c r="E173" s="509"/>
      <c r="F173" s="509"/>
      <c r="G173" s="509"/>
      <c r="H173" s="509"/>
      <c r="I173" s="509"/>
      <c r="J173" s="509"/>
    </row>
    <row r="174" spans="1:10" x14ac:dyDescent="0.2">
      <c r="A174" s="509"/>
      <c r="B174" s="509"/>
      <c r="C174" s="509"/>
      <c r="D174" s="509"/>
      <c r="E174" s="509"/>
      <c r="F174" s="509"/>
      <c r="G174" s="509"/>
      <c r="H174" s="509"/>
      <c r="I174" s="509"/>
      <c r="J174" s="509"/>
    </row>
    <row r="175" spans="1:10" x14ac:dyDescent="0.2">
      <c r="A175" s="509"/>
      <c r="B175" s="509"/>
      <c r="C175" s="509"/>
      <c r="D175" s="509"/>
      <c r="E175" s="509"/>
      <c r="F175" s="509"/>
      <c r="G175" s="509"/>
      <c r="H175" s="509"/>
      <c r="I175" s="509"/>
      <c r="J175" s="509"/>
    </row>
    <row r="176" spans="1:10" x14ac:dyDescent="0.2">
      <c r="A176" s="509"/>
      <c r="B176" s="509"/>
      <c r="C176" s="509"/>
      <c r="D176" s="509"/>
      <c r="E176" s="509"/>
      <c r="F176" s="509"/>
      <c r="G176" s="509"/>
      <c r="H176" s="509"/>
      <c r="I176" s="509"/>
      <c r="J176" s="509"/>
    </row>
    <row r="177" spans="1:10" x14ac:dyDescent="0.2">
      <c r="A177" s="509"/>
      <c r="B177" s="509"/>
      <c r="C177" s="509"/>
      <c r="D177" s="509"/>
      <c r="E177" s="509"/>
      <c r="F177" s="509"/>
      <c r="G177" s="509"/>
      <c r="H177" s="509"/>
      <c r="I177" s="509"/>
      <c r="J177" s="509"/>
    </row>
    <row r="178" spans="1:10" x14ac:dyDescent="0.2">
      <c r="A178" s="509"/>
      <c r="B178" s="509"/>
      <c r="C178" s="509"/>
      <c r="D178" s="509"/>
      <c r="E178" s="509"/>
      <c r="F178" s="509"/>
      <c r="G178" s="509"/>
      <c r="H178" s="509"/>
      <c r="I178" s="509"/>
      <c r="J178" s="509"/>
    </row>
    <row r="179" spans="1:10" x14ac:dyDescent="0.2">
      <c r="A179" s="509"/>
      <c r="B179" s="509"/>
      <c r="C179" s="509"/>
      <c r="D179" s="509"/>
      <c r="E179" s="509"/>
      <c r="F179" s="509"/>
      <c r="G179" s="509"/>
      <c r="H179" s="509"/>
      <c r="I179" s="509"/>
      <c r="J179" s="509"/>
    </row>
    <row r="180" spans="1:10" x14ac:dyDescent="0.2">
      <c r="A180" s="509"/>
      <c r="B180" s="509"/>
      <c r="C180" s="509"/>
      <c r="D180" s="509"/>
      <c r="E180" s="509"/>
      <c r="F180" s="509"/>
      <c r="G180" s="509"/>
      <c r="H180" s="509"/>
      <c r="I180" s="509"/>
      <c r="J180" s="509"/>
    </row>
    <row r="181" spans="1:10" x14ac:dyDescent="0.2">
      <c r="A181" s="509"/>
      <c r="B181" s="509"/>
      <c r="C181" s="509"/>
      <c r="D181" s="509"/>
      <c r="E181" s="509"/>
      <c r="F181" s="509"/>
      <c r="G181" s="509"/>
      <c r="H181" s="509"/>
      <c r="I181" s="509"/>
      <c r="J181" s="509"/>
    </row>
    <row r="182" spans="1:10" x14ac:dyDescent="0.2">
      <c r="A182" s="509"/>
      <c r="B182" s="509"/>
      <c r="C182" s="509"/>
      <c r="D182" s="509"/>
      <c r="E182" s="509"/>
      <c r="F182" s="509"/>
      <c r="G182" s="509"/>
      <c r="H182" s="509"/>
      <c r="I182" s="509"/>
      <c r="J182" s="509"/>
    </row>
    <row r="183" spans="1:10" x14ac:dyDescent="0.2">
      <c r="A183" s="509"/>
      <c r="B183" s="509"/>
      <c r="C183" s="509"/>
      <c r="D183" s="509"/>
      <c r="E183" s="509"/>
      <c r="F183" s="509"/>
      <c r="G183" s="509"/>
      <c r="H183" s="509"/>
      <c r="I183" s="509"/>
      <c r="J183" s="509"/>
    </row>
    <row r="184" spans="1:10" x14ac:dyDescent="0.2">
      <c r="A184" s="509"/>
      <c r="B184" s="509"/>
      <c r="C184" s="509"/>
      <c r="D184" s="509"/>
      <c r="E184" s="509"/>
      <c r="F184" s="509"/>
      <c r="G184" s="509"/>
      <c r="H184" s="509"/>
      <c r="I184" s="509"/>
      <c r="J184" s="509"/>
    </row>
    <row r="185" spans="1:10" x14ac:dyDescent="0.2">
      <c r="A185" s="509"/>
      <c r="B185" s="509"/>
      <c r="C185" s="509"/>
      <c r="D185" s="509"/>
      <c r="E185" s="509"/>
      <c r="F185" s="509"/>
      <c r="G185" s="509"/>
      <c r="H185" s="509"/>
      <c r="I185" s="509"/>
      <c r="J185" s="509"/>
    </row>
    <row r="186" spans="1:10" x14ac:dyDescent="0.2">
      <c r="A186" s="509"/>
      <c r="B186" s="509"/>
      <c r="C186" s="509"/>
      <c r="D186" s="509"/>
      <c r="E186" s="509"/>
      <c r="F186" s="509"/>
      <c r="G186" s="509"/>
      <c r="H186" s="509"/>
      <c r="I186" s="509"/>
      <c r="J186" s="509"/>
    </row>
    <row r="187" spans="1:10" x14ac:dyDescent="0.2">
      <c r="A187" s="509"/>
      <c r="B187" s="509"/>
      <c r="C187" s="509"/>
      <c r="D187" s="509"/>
      <c r="E187" s="509"/>
      <c r="F187" s="509"/>
      <c r="G187" s="509"/>
      <c r="H187" s="509"/>
      <c r="I187" s="509"/>
      <c r="J187" s="509"/>
    </row>
    <row r="188" spans="1:10" x14ac:dyDescent="0.2">
      <c r="A188" s="509"/>
      <c r="B188" s="509"/>
      <c r="C188" s="509"/>
      <c r="D188" s="509"/>
      <c r="E188" s="509"/>
      <c r="F188" s="509"/>
      <c r="G188" s="509"/>
      <c r="H188" s="509"/>
      <c r="I188" s="509"/>
      <c r="J188" s="509"/>
    </row>
    <row r="189" spans="1:10" x14ac:dyDescent="0.2">
      <c r="A189" s="509"/>
      <c r="B189" s="509"/>
      <c r="C189" s="509"/>
      <c r="D189" s="509"/>
      <c r="E189" s="509"/>
      <c r="F189" s="509"/>
      <c r="G189" s="509"/>
      <c r="H189" s="509"/>
      <c r="I189" s="509"/>
      <c r="J189" s="509"/>
    </row>
    <row r="190" spans="1:10" x14ac:dyDescent="0.2">
      <c r="A190" s="509"/>
      <c r="B190" s="509"/>
      <c r="C190" s="509"/>
      <c r="D190" s="509"/>
      <c r="E190" s="509"/>
      <c r="F190" s="509"/>
      <c r="G190" s="509"/>
      <c r="H190" s="509"/>
      <c r="I190" s="509"/>
      <c r="J190" s="509"/>
    </row>
    <row r="191" spans="1:10" x14ac:dyDescent="0.2">
      <c r="A191" s="509"/>
      <c r="B191" s="509"/>
      <c r="C191" s="509"/>
      <c r="D191" s="509"/>
      <c r="E191" s="509"/>
      <c r="F191" s="509"/>
      <c r="G191" s="509"/>
      <c r="H191" s="509"/>
      <c r="I191" s="509"/>
      <c r="J191" s="509"/>
    </row>
    <row r="192" spans="1:10" x14ac:dyDescent="0.2">
      <c r="A192" s="509"/>
      <c r="B192" s="509"/>
      <c r="C192" s="509"/>
      <c r="D192" s="509"/>
      <c r="E192" s="509"/>
      <c r="F192" s="509"/>
      <c r="G192" s="509"/>
      <c r="H192" s="509"/>
      <c r="I192" s="509"/>
      <c r="J192" s="509"/>
    </row>
    <row r="193" spans="1:10" x14ac:dyDescent="0.2">
      <c r="A193" s="509"/>
      <c r="B193" s="509"/>
      <c r="C193" s="509"/>
      <c r="D193" s="509"/>
      <c r="E193" s="509"/>
      <c r="F193" s="509"/>
      <c r="G193" s="509"/>
      <c r="H193" s="509"/>
      <c r="I193" s="509"/>
      <c r="J193" s="509"/>
    </row>
    <row r="194" spans="1:10" x14ac:dyDescent="0.2">
      <c r="A194" s="509"/>
      <c r="B194" s="509"/>
      <c r="C194" s="509"/>
      <c r="D194" s="509"/>
      <c r="E194" s="509"/>
      <c r="F194" s="509"/>
      <c r="G194" s="509"/>
      <c r="H194" s="509"/>
      <c r="I194" s="509"/>
      <c r="J194" s="509"/>
    </row>
    <row r="195" spans="1:10" x14ac:dyDescent="0.2">
      <c r="A195" s="509"/>
      <c r="B195" s="509"/>
      <c r="C195" s="509"/>
      <c r="D195" s="509"/>
      <c r="E195" s="509"/>
      <c r="F195" s="509"/>
      <c r="G195" s="509"/>
      <c r="H195" s="509"/>
      <c r="I195" s="509"/>
      <c r="J195" s="509"/>
    </row>
    <row r="196" spans="1:10" x14ac:dyDescent="0.2">
      <c r="A196" s="509"/>
      <c r="B196" s="509"/>
      <c r="C196" s="509"/>
      <c r="D196" s="509"/>
      <c r="E196" s="509"/>
      <c r="F196" s="509"/>
      <c r="G196" s="509"/>
      <c r="H196" s="509"/>
      <c r="I196" s="509"/>
      <c r="J196" s="509"/>
    </row>
    <row r="197" spans="1:10" x14ac:dyDescent="0.2">
      <c r="A197" s="509"/>
      <c r="B197" s="509"/>
      <c r="C197" s="509"/>
      <c r="D197" s="509"/>
      <c r="E197" s="509"/>
      <c r="F197" s="509"/>
      <c r="G197" s="509"/>
      <c r="H197" s="509"/>
      <c r="I197" s="509"/>
      <c r="J197" s="509"/>
    </row>
    <row r="198" spans="1:10" x14ac:dyDescent="0.2">
      <c r="A198" s="509"/>
      <c r="B198" s="509"/>
      <c r="C198" s="509"/>
      <c r="D198" s="509"/>
      <c r="E198" s="509"/>
      <c r="F198" s="509"/>
      <c r="G198" s="509"/>
      <c r="H198" s="509"/>
      <c r="I198" s="509"/>
      <c r="J198" s="509"/>
    </row>
    <row r="199" spans="1:10" x14ac:dyDescent="0.2">
      <c r="A199" s="509"/>
      <c r="B199" s="509"/>
      <c r="C199" s="509"/>
      <c r="D199" s="509"/>
      <c r="E199" s="509"/>
      <c r="F199" s="509"/>
      <c r="G199" s="509"/>
      <c r="H199" s="509"/>
      <c r="I199" s="509"/>
      <c r="J199" s="509"/>
    </row>
    <row r="200" spans="1:10" x14ac:dyDescent="0.2">
      <c r="A200" s="509"/>
      <c r="B200" s="509"/>
      <c r="C200" s="509"/>
      <c r="D200" s="509"/>
      <c r="E200" s="509"/>
      <c r="F200" s="509"/>
      <c r="G200" s="509"/>
      <c r="H200" s="509"/>
      <c r="I200" s="509"/>
      <c r="J200" s="509"/>
    </row>
    <row r="201" spans="1:10" x14ac:dyDescent="0.2">
      <c r="A201" s="509"/>
      <c r="B201" s="509"/>
      <c r="C201" s="509"/>
      <c r="D201" s="509"/>
      <c r="E201" s="509"/>
      <c r="F201" s="509"/>
      <c r="G201" s="509"/>
      <c r="H201" s="509"/>
      <c r="I201" s="509"/>
      <c r="J201" s="509"/>
    </row>
    <row r="202" spans="1:10" x14ac:dyDescent="0.2">
      <c r="A202" s="509"/>
      <c r="B202" s="509"/>
      <c r="C202" s="509"/>
      <c r="D202" s="509"/>
      <c r="E202" s="509"/>
      <c r="F202" s="509"/>
      <c r="G202" s="509"/>
      <c r="H202" s="509"/>
      <c r="I202" s="509"/>
      <c r="J202" s="509"/>
    </row>
    <row r="203" spans="1:10" x14ac:dyDescent="0.2">
      <c r="A203" s="509"/>
      <c r="B203" s="509"/>
      <c r="C203" s="509"/>
      <c r="D203" s="509"/>
      <c r="E203" s="509"/>
      <c r="F203" s="509"/>
      <c r="G203" s="509"/>
      <c r="H203" s="509"/>
      <c r="I203" s="509"/>
      <c r="J203" s="509"/>
    </row>
  </sheetData>
  <mergeCells count="10">
    <mergeCell ref="A7:E7"/>
    <mergeCell ref="A8:E8"/>
    <mergeCell ref="I4:K4"/>
    <mergeCell ref="J5:K5"/>
    <mergeCell ref="J6:K6"/>
    <mergeCell ref="C24:E24"/>
    <mergeCell ref="D25:E25"/>
    <mergeCell ref="D26:E26"/>
    <mergeCell ref="D27:E27"/>
    <mergeCell ref="G8:K8"/>
  </mergeCells>
  <pageMargins left="0.7" right="0.7" top="0.75" bottom="0.75" header="0.3" footer="0.3"/>
  <pageSetup paperSize="9"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opLeftCell="A46" zoomScale="125" workbookViewId="0">
      <selection activeCell="E18" sqref="E18"/>
    </sheetView>
  </sheetViews>
  <sheetFormatPr defaultColWidth="16" defaultRowHeight="12.75" x14ac:dyDescent="0.2"/>
  <cols>
    <col min="1" max="1" width="10.85546875" style="3" customWidth="1"/>
    <col min="2" max="2" width="6.7109375" style="3" bestFit="1" customWidth="1"/>
    <col min="3" max="3" width="32.28515625" style="3" customWidth="1"/>
    <col min="4" max="4" width="16.28515625" style="3" customWidth="1"/>
    <col min="5" max="5" width="19.710937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33"/>
      <c r="B1" s="933"/>
      <c r="C1" s="933"/>
      <c r="D1" s="933"/>
      <c r="E1" s="933"/>
      <c r="F1" s="933"/>
      <c r="G1" s="933"/>
      <c r="H1" s="933"/>
      <c r="I1" s="933"/>
      <c r="J1" s="933"/>
      <c r="K1" s="933"/>
    </row>
    <row r="2" spans="1:11" x14ac:dyDescent="0.2">
      <c r="A2" s="301"/>
      <c r="B2" s="301"/>
      <c r="C2" s="301"/>
      <c r="D2" s="301"/>
      <c r="E2" s="301"/>
      <c r="F2" s="301"/>
      <c r="G2" s="301"/>
      <c r="H2" s="301"/>
      <c r="I2" s="301"/>
      <c r="J2" s="301"/>
      <c r="K2" s="301"/>
    </row>
    <row r="3" spans="1:11" x14ac:dyDescent="0.2">
      <c r="A3" s="446" t="s">
        <v>16</v>
      </c>
      <c r="B3" s="447"/>
      <c r="C3" s="447"/>
      <c r="D3" s="447"/>
      <c r="E3" s="447"/>
      <c r="F3" s="447"/>
      <c r="G3" s="447"/>
      <c r="H3" s="447"/>
      <c r="I3" s="447"/>
      <c r="J3" s="447"/>
      <c r="K3" s="447"/>
    </row>
    <row r="4" spans="1:11" x14ac:dyDescent="0.2">
      <c r="A4" s="4" t="s">
        <v>19</v>
      </c>
      <c r="B4" s="4"/>
      <c r="C4" s="4" t="s">
        <v>18</v>
      </c>
      <c r="D4" s="448"/>
      <c r="E4" s="4"/>
      <c r="F4" s="4"/>
      <c r="G4" s="4"/>
      <c r="H4" s="4"/>
      <c r="I4" s="447"/>
      <c r="J4" s="447"/>
      <c r="K4" s="447"/>
    </row>
    <row r="5" spans="1:11" x14ac:dyDescent="0.2">
      <c r="A5" s="4" t="s">
        <v>80</v>
      </c>
      <c r="B5" s="4"/>
      <c r="C5" s="449" t="s">
        <v>214</v>
      </c>
      <c r="D5" s="4"/>
      <c r="E5" s="4"/>
      <c r="F5" s="4"/>
      <c r="G5" s="4"/>
      <c r="H5" s="4"/>
      <c r="I5" s="447"/>
      <c r="J5" s="447"/>
      <c r="K5" s="447"/>
    </row>
    <row r="6" spans="1:11" x14ac:dyDescent="0.2">
      <c r="A6" s="5"/>
      <c r="B6" s="4"/>
      <c r="C6" s="450">
        <v>2024</v>
      </c>
      <c r="D6" s="4"/>
      <c r="E6" s="4"/>
      <c r="F6" s="4"/>
      <c r="G6" s="4"/>
      <c r="H6" s="4"/>
      <c r="I6" s="972"/>
      <c r="J6" s="973"/>
      <c r="K6" s="974"/>
    </row>
    <row r="7" spans="1:11" x14ac:dyDescent="0.2">
      <c r="A7" s="5"/>
      <c r="B7" s="4"/>
      <c r="C7" s="4"/>
      <c r="D7" s="4"/>
      <c r="E7" s="4"/>
      <c r="F7" s="4"/>
      <c r="G7" s="4"/>
      <c r="H7" s="4"/>
      <c r="I7" s="451"/>
      <c r="J7" s="975"/>
      <c r="K7" s="976"/>
    </row>
    <row r="8" spans="1:11" ht="12.75" customHeight="1" x14ac:dyDescent="0.2">
      <c r="A8" s="4"/>
      <c r="B8" s="4"/>
      <c r="C8" s="4"/>
      <c r="D8" s="4"/>
      <c r="E8" s="4"/>
      <c r="F8" s="4"/>
      <c r="G8" s="4"/>
      <c r="H8" s="447"/>
      <c r="I8" s="451"/>
      <c r="J8" s="977"/>
      <c r="K8" s="978"/>
    </row>
    <row r="9" spans="1:11" ht="12.75" customHeight="1" x14ac:dyDescent="0.2">
      <c r="A9" s="4" t="s">
        <v>23</v>
      </c>
      <c r="B9" s="4"/>
      <c r="C9" s="4"/>
      <c r="D9" s="4"/>
      <c r="E9" s="4"/>
      <c r="F9" s="4"/>
      <c r="G9" s="4"/>
      <c r="H9" s="604"/>
      <c r="I9" s="451"/>
      <c r="J9" s="979"/>
      <c r="K9" s="980"/>
    </row>
    <row r="10" spans="1:11" ht="15.75" customHeight="1" thickBot="1" x14ac:dyDescent="0.25">
      <c r="A10" s="603" t="s">
        <v>30</v>
      </c>
      <c r="B10" s="603"/>
      <c r="C10" s="603"/>
      <c r="D10" s="603"/>
      <c r="E10" s="603"/>
      <c r="F10" s="505"/>
      <c r="G10" s="599"/>
      <c r="H10" s="554"/>
      <c r="I10" s="600"/>
      <c r="J10" s="600"/>
      <c r="K10" s="600"/>
    </row>
    <row r="11" spans="1:11" ht="12.75" customHeight="1" thickBot="1" x14ac:dyDescent="0.25">
      <c r="A11" s="968" t="s">
        <v>25</v>
      </c>
      <c r="B11" s="969"/>
      <c r="C11" s="969"/>
      <c r="D11" s="969"/>
      <c r="E11" s="970"/>
      <c r="F11" s="324"/>
      <c r="G11" s="971"/>
      <c r="H11" s="971"/>
      <c r="I11" s="971"/>
      <c r="J11" s="971"/>
      <c r="K11" s="971"/>
    </row>
    <row r="12" spans="1:11" ht="13.5" thickBot="1" x14ac:dyDescent="0.25">
      <c r="A12" s="878"/>
      <c r="B12" s="879"/>
      <c r="C12" s="879"/>
      <c r="D12" s="892"/>
      <c r="E12" s="896"/>
      <c r="F12" s="302"/>
      <c r="G12" s="601"/>
      <c r="H12" s="601"/>
      <c r="I12" s="601"/>
      <c r="J12" s="601"/>
      <c r="K12" s="601"/>
    </row>
    <row r="13" spans="1:11" s="6" customFormat="1" x14ac:dyDescent="0.2">
      <c r="A13" s="876" t="s">
        <v>0</v>
      </c>
      <c r="B13" s="877" t="s">
        <v>26</v>
      </c>
      <c r="C13" s="880" t="s">
        <v>27</v>
      </c>
      <c r="D13" s="893" t="s">
        <v>28</v>
      </c>
      <c r="E13" s="897" t="s">
        <v>29</v>
      </c>
      <c r="F13" s="306"/>
      <c r="G13" s="552"/>
      <c r="H13" s="552"/>
      <c r="I13" s="552"/>
      <c r="J13" s="552"/>
      <c r="K13" s="552"/>
    </row>
    <row r="14" spans="1:11" ht="12.75" customHeight="1" x14ac:dyDescent="0.2">
      <c r="A14" s="312">
        <v>45505</v>
      </c>
      <c r="B14" s="313"/>
      <c r="C14" s="533" t="s">
        <v>46</v>
      </c>
      <c r="D14" s="894">
        <v>13300745</v>
      </c>
      <c r="E14" s="898"/>
      <c r="F14" s="302"/>
      <c r="G14" s="571"/>
      <c r="H14" s="278"/>
      <c r="I14" s="545"/>
      <c r="J14" s="572"/>
      <c r="K14" s="573"/>
    </row>
    <row r="15" spans="1:11" ht="12.75" customHeight="1" x14ac:dyDescent="0.2">
      <c r="A15" s="312">
        <v>45505</v>
      </c>
      <c r="B15" s="313">
        <v>1</v>
      </c>
      <c r="C15" s="533" t="s">
        <v>488</v>
      </c>
      <c r="D15" s="894"/>
      <c r="E15" s="899">
        <v>1500000</v>
      </c>
      <c r="F15" s="302"/>
      <c r="G15" s="571"/>
      <c r="H15" s="278"/>
      <c r="I15" s="545"/>
      <c r="J15" s="572"/>
      <c r="K15" s="573"/>
    </row>
    <row r="16" spans="1:11" ht="12.75" customHeight="1" x14ac:dyDescent="0.2">
      <c r="A16" s="312">
        <v>45505</v>
      </c>
      <c r="B16" s="313">
        <v>2</v>
      </c>
      <c r="C16" s="533" t="s">
        <v>489</v>
      </c>
      <c r="D16" s="894"/>
      <c r="E16" s="899">
        <v>1034000</v>
      </c>
      <c r="F16" s="302"/>
      <c r="G16" s="571"/>
      <c r="H16" s="278"/>
      <c r="I16" s="545"/>
      <c r="J16" s="572"/>
      <c r="K16" s="573"/>
    </row>
    <row r="17" spans="1:12" ht="12.75" customHeight="1" x14ac:dyDescent="0.2">
      <c r="A17" s="312">
        <v>45509</v>
      </c>
      <c r="B17" s="313">
        <v>3</v>
      </c>
      <c r="C17" s="533" t="s">
        <v>491</v>
      </c>
      <c r="D17" s="894"/>
      <c r="E17" s="899">
        <v>1888000</v>
      </c>
      <c r="F17" s="302"/>
      <c r="G17" s="571"/>
      <c r="H17" s="278"/>
      <c r="I17" s="545"/>
      <c r="J17" s="572"/>
      <c r="K17" s="573"/>
    </row>
    <row r="18" spans="1:12" ht="12.75" customHeight="1" x14ac:dyDescent="0.25">
      <c r="A18" s="424">
        <v>45510</v>
      </c>
      <c r="B18" s="313">
        <v>4</v>
      </c>
      <c r="C18" s="533" t="s">
        <v>164</v>
      </c>
      <c r="D18" s="894">
        <v>11372628</v>
      </c>
      <c r="E18" s="900"/>
      <c r="F18" s="302"/>
      <c r="G18" s="571"/>
      <c r="H18" s="278"/>
      <c r="I18" s="10"/>
      <c r="J18" s="574"/>
      <c r="K18" s="575"/>
    </row>
    <row r="19" spans="1:12" ht="12.75" customHeight="1" x14ac:dyDescent="0.25">
      <c r="A19" s="424">
        <v>45510</v>
      </c>
      <c r="B19" s="313">
        <v>5</v>
      </c>
      <c r="C19" s="533" t="s">
        <v>217</v>
      </c>
      <c r="D19" s="894"/>
      <c r="E19" s="900">
        <v>1269100</v>
      </c>
      <c r="F19" s="302"/>
      <c r="G19" s="571"/>
      <c r="H19" s="278"/>
      <c r="I19" s="545"/>
      <c r="J19" s="574"/>
      <c r="K19" s="575"/>
    </row>
    <row r="20" spans="1:12" ht="12.75" customHeight="1" x14ac:dyDescent="0.2">
      <c r="A20" s="424">
        <v>45511</v>
      </c>
      <c r="B20" s="313">
        <v>6</v>
      </c>
      <c r="C20" s="533" t="s">
        <v>236</v>
      </c>
      <c r="D20" s="894"/>
      <c r="E20" s="901">
        <v>6398000</v>
      </c>
      <c r="F20" s="302"/>
      <c r="G20" s="571"/>
      <c r="H20" s="278"/>
      <c r="I20" s="10"/>
      <c r="J20" s="574"/>
      <c r="K20" s="573"/>
    </row>
    <row r="21" spans="1:12" ht="12.75" customHeight="1" x14ac:dyDescent="0.2">
      <c r="A21" s="424">
        <v>45525</v>
      </c>
      <c r="B21" s="313">
        <v>7</v>
      </c>
      <c r="C21" s="533" t="s">
        <v>436</v>
      </c>
      <c r="D21" s="894"/>
      <c r="E21" s="901">
        <v>2551085</v>
      </c>
      <c r="F21" s="302"/>
      <c r="G21" s="571"/>
      <c r="H21" s="278"/>
      <c r="I21" s="545"/>
      <c r="J21" s="574"/>
      <c r="K21" s="573"/>
    </row>
    <row r="22" spans="1:12" ht="12.75" customHeight="1" x14ac:dyDescent="0.2">
      <c r="A22" s="424">
        <v>45525</v>
      </c>
      <c r="B22" s="313">
        <v>8</v>
      </c>
      <c r="C22" s="533" t="s">
        <v>439</v>
      </c>
      <c r="D22" s="894"/>
      <c r="E22" s="901">
        <v>1373543</v>
      </c>
      <c r="F22" s="302"/>
      <c r="G22" s="571"/>
      <c r="H22" s="278"/>
      <c r="I22" s="545"/>
      <c r="J22" s="574"/>
      <c r="K22" s="573"/>
    </row>
    <row r="23" spans="1:12" ht="12.75" customHeight="1" x14ac:dyDescent="0.2">
      <c r="A23" s="424">
        <v>45530</v>
      </c>
      <c r="B23" s="313">
        <v>9</v>
      </c>
      <c r="C23" s="533" t="s">
        <v>164</v>
      </c>
      <c r="D23" s="894">
        <v>17863900</v>
      </c>
      <c r="E23" s="901"/>
      <c r="F23" s="302"/>
      <c r="G23" s="571"/>
      <c r="H23" s="278"/>
      <c r="I23" s="545"/>
      <c r="J23" s="574"/>
      <c r="K23" s="573"/>
    </row>
    <row r="24" spans="1:12" ht="12.75" customHeight="1" x14ac:dyDescent="0.2">
      <c r="A24" s="424">
        <v>45530</v>
      </c>
      <c r="B24" s="313">
        <v>10</v>
      </c>
      <c r="C24" s="533" t="s">
        <v>510</v>
      </c>
      <c r="D24" s="894"/>
      <c r="E24" s="901">
        <v>8042900</v>
      </c>
      <c r="F24" s="302"/>
      <c r="G24" s="571"/>
      <c r="H24" s="278"/>
      <c r="I24" s="545"/>
      <c r="J24" s="574"/>
      <c r="K24" s="573"/>
    </row>
    <row r="25" spans="1:12" ht="12.75" customHeight="1" x14ac:dyDescent="0.2">
      <c r="A25" s="424">
        <v>45532</v>
      </c>
      <c r="B25" s="313">
        <v>11</v>
      </c>
      <c r="C25" s="533" t="s">
        <v>554</v>
      </c>
      <c r="D25" s="894"/>
      <c r="E25" s="901">
        <v>1000000</v>
      </c>
      <c r="F25" s="302"/>
      <c r="G25" s="571"/>
      <c r="H25" s="278"/>
      <c r="I25" s="545"/>
      <c r="J25" s="574"/>
      <c r="K25" s="573"/>
    </row>
    <row r="26" spans="1:12" ht="12.75" customHeight="1" x14ac:dyDescent="0.2">
      <c r="A26" s="424">
        <v>45532</v>
      </c>
      <c r="B26" s="313">
        <v>12</v>
      </c>
      <c r="C26" s="533" t="s">
        <v>550</v>
      </c>
      <c r="D26" s="894"/>
      <c r="E26" s="901">
        <v>3933000</v>
      </c>
      <c r="F26" s="302"/>
      <c r="G26" s="571"/>
      <c r="H26" s="278"/>
      <c r="I26" s="545"/>
      <c r="J26" s="574"/>
      <c r="K26" s="573"/>
    </row>
    <row r="27" spans="1:12" ht="12.75" customHeight="1" x14ac:dyDescent="0.2">
      <c r="A27" s="424">
        <v>45532</v>
      </c>
      <c r="B27" s="313">
        <v>12</v>
      </c>
      <c r="C27" s="533" t="s">
        <v>558</v>
      </c>
      <c r="D27" s="894"/>
      <c r="E27" s="901">
        <v>1500000</v>
      </c>
      <c r="F27" s="302"/>
      <c r="G27" s="571"/>
      <c r="H27" s="278"/>
      <c r="I27" s="545"/>
      <c r="J27" s="574"/>
      <c r="K27" s="573"/>
    </row>
    <row r="28" spans="1:12" ht="12.75" customHeight="1" thickBot="1" x14ac:dyDescent="0.25">
      <c r="A28" s="881">
        <v>45532</v>
      </c>
      <c r="B28" s="882">
        <v>13</v>
      </c>
      <c r="C28" s="883" t="s">
        <v>555</v>
      </c>
      <c r="D28" s="895"/>
      <c r="E28" s="902">
        <v>1500000</v>
      </c>
      <c r="F28" s="302"/>
      <c r="G28" s="571"/>
      <c r="H28" s="278"/>
      <c r="I28" s="545"/>
      <c r="J28" s="574"/>
      <c r="K28" s="573"/>
    </row>
    <row r="29" spans="1:12" ht="13.5" thickBot="1" x14ac:dyDescent="0.25">
      <c r="A29" s="887">
        <v>45535</v>
      </c>
      <c r="B29" s="888"/>
      <c r="C29" s="889" t="s">
        <v>62</v>
      </c>
      <c r="D29" s="890">
        <f>SUM(D14:D28)-SUM(E14:E28)</f>
        <v>10547645</v>
      </c>
      <c r="E29" s="891"/>
      <c r="F29" s="307"/>
      <c r="G29" s="553"/>
      <c r="H29" s="490"/>
      <c r="I29" s="554"/>
      <c r="J29" s="555"/>
      <c r="K29" s="555"/>
      <c r="L29" s="488"/>
    </row>
    <row r="30" spans="1:12" ht="13.5" thickBot="1" x14ac:dyDescent="0.25">
      <c r="A30" s="884"/>
      <c r="B30" s="885"/>
      <c r="C30" s="885"/>
      <c r="D30" s="885"/>
      <c r="E30" s="886"/>
      <c r="F30" s="307"/>
      <c r="G30" s="545"/>
      <c r="H30" s="545"/>
      <c r="I30" s="545"/>
      <c r="J30" s="545"/>
      <c r="K30" s="576"/>
    </row>
    <row r="31" spans="1:12" x14ac:dyDescent="0.2">
      <c r="A31" s="5"/>
      <c r="B31" s="4"/>
      <c r="C31" s="4" t="s">
        <v>17</v>
      </c>
      <c r="D31" s="5"/>
      <c r="E31" s="5"/>
      <c r="F31" s="307"/>
      <c r="G31" s="542"/>
      <c r="H31" s="570"/>
      <c r="I31" s="570"/>
      <c r="J31" s="542"/>
      <c r="K31" s="542"/>
    </row>
    <row r="32" spans="1:12" x14ac:dyDescent="0.2">
      <c r="A32" s="5"/>
      <c r="B32" s="4"/>
      <c r="C32" s="4"/>
      <c r="D32" s="5"/>
      <c r="E32" s="336"/>
      <c r="F32" s="307"/>
      <c r="G32" s="542"/>
      <c r="H32" s="570"/>
      <c r="I32" s="570"/>
      <c r="J32" s="542"/>
      <c r="K32" s="542"/>
    </row>
    <row r="33" spans="1:12" x14ac:dyDescent="0.2">
      <c r="A33" s="7"/>
      <c r="B33" s="7"/>
      <c r="C33" s="314"/>
      <c r="D33" s="315"/>
      <c r="E33" s="8"/>
      <c r="F33" s="307"/>
      <c r="G33" s="577"/>
      <c r="H33" s="577"/>
      <c r="I33" s="578"/>
      <c r="J33" s="579"/>
      <c r="K33" s="580"/>
    </row>
    <row r="34" spans="1:12" ht="18.75" x14ac:dyDescent="0.3">
      <c r="C34" s="97" t="s">
        <v>150</v>
      </c>
      <c r="D34" s="17"/>
      <c r="E34" s="17"/>
      <c r="F34" s="307"/>
      <c r="G34" s="577"/>
      <c r="H34" s="577"/>
      <c r="I34" s="581"/>
      <c r="J34" s="582"/>
      <c r="K34" s="580"/>
    </row>
    <row r="35" spans="1:12" ht="19.5" thickBot="1" x14ac:dyDescent="0.35">
      <c r="C35" s="530"/>
      <c r="D35" s="17"/>
      <c r="E35" s="17"/>
      <c r="F35" s="307"/>
      <c r="G35" s="353"/>
      <c r="H35" s="353"/>
      <c r="I35" s="583"/>
      <c r="J35" s="584"/>
      <c r="K35" s="585"/>
    </row>
    <row r="36" spans="1:12" x14ac:dyDescent="0.2">
      <c r="C36" s="960" t="s">
        <v>20</v>
      </c>
      <c r="D36" s="961"/>
      <c r="E36" s="962"/>
      <c r="F36" s="307"/>
      <c r="G36" s="353"/>
      <c r="H36" s="353"/>
      <c r="I36" s="583"/>
      <c r="J36" s="584"/>
      <c r="K36" s="353"/>
    </row>
    <row r="37" spans="1:12" x14ac:dyDescent="0.2">
      <c r="C37" s="626" t="s">
        <v>21</v>
      </c>
      <c r="D37" s="938" t="s">
        <v>31</v>
      </c>
      <c r="E37" s="963"/>
      <c r="F37" s="616"/>
      <c r="G37" s="586"/>
      <c r="H37" s="587"/>
      <c r="I37" s="556"/>
      <c r="J37" s="588"/>
      <c r="K37" s="588"/>
      <c r="L37" s="568"/>
    </row>
    <row r="38" spans="1:12" ht="14.25" customHeight="1" x14ac:dyDescent="0.2">
      <c r="C38" s="627" t="s">
        <v>22</v>
      </c>
      <c r="D38" s="964" t="s">
        <v>89</v>
      </c>
      <c r="E38" s="965"/>
      <c r="F38" s="616"/>
      <c r="G38" s="586"/>
      <c r="H38" s="587"/>
      <c r="I38" s="556"/>
      <c r="J38" s="588"/>
      <c r="K38" s="588"/>
      <c r="L38" s="568"/>
    </row>
    <row r="39" spans="1:12" ht="21" customHeight="1" thickBot="1" x14ac:dyDescent="0.25">
      <c r="C39" s="628" t="s">
        <v>24</v>
      </c>
      <c r="D39" s="966" t="s">
        <v>33</v>
      </c>
      <c r="E39" s="967"/>
      <c r="F39" s="616"/>
      <c r="G39" s="586"/>
      <c r="H39" s="589"/>
      <c r="I39" s="556"/>
      <c r="J39" s="588"/>
      <c r="K39" s="588"/>
      <c r="L39" s="568"/>
    </row>
    <row r="40" spans="1:12" ht="13.5" thickBot="1" x14ac:dyDescent="0.25">
      <c r="D40" s="510"/>
      <c r="E40" s="510"/>
      <c r="F40" s="617"/>
      <c r="G40" s="586"/>
      <c r="H40" s="589"/>
      <c r="I40" s="556"/>
      <c r="J40" s="588"/>
      <c r="K40" s="588"/>
      <c r="L40" s="568"/>
    </row>
    <row r="41" spans="1:12" ht="13.5" thickBot="1" x14ac:dyDescent="0.25">
      <c r="A41" s="520" t="s">
        <v>0</v>
      </c>
      <c r="B41" s="527" t="s">
        <v>146</v>
      </c>
      <c r="C41" s="611" t="s">
        <v>5</v>
      </c>
      <c r="D41" s="613" t="s">
        <v>135</v>
      </c>
      <c r="E41" s="629"/>
      <c r="F41" s="618"/>
      <c r="G41" s="586"/>
      <c r="H41" s="589"/>
      <c r="I41" s="556"/>
      <c r="J41" s="588"/>
      <c r="K41" s="588"/>
      <c r="L41" s="568"/>
    </row>
    <row r="42" spans="1:12" x14ac:dyDescent="0.2">
      <c r="A42" s="521"/>
      <c r="B42" s="528"/>
      <c r="C42" s="524"/>
      <c r="D42" s="515"/>
      <c r="E42" s="625"/>
      <c r="F42" s="619"/>
      <c r="G42" s="590"/>
      <c r="H42" s="591"/>
      <c r="I42" s="551"/>
      <c r="J42" s="592"/>
      <c r="K42" s="593"/>
      <c r="L42" s="568"/>
    </row>
    <row r="43" spans="1:12" x14ac:dyDescent="0.2">
      <c r="A43" s="522"/>
      <c r="B43" s="518"/>
      <c r="C43" s="549" t="s">
        <v>136</v>
      </c>
      <c r="D43" s="563">
        <f>D29</f>
        <v>10547645</v>
      </c>
      <c r="E43" s="625"/>
      <c r="F43" s="620"/>
      <c r="G43" s="594"/>
      <c r="H43" s="591"/>
      <c r="I43" s="591"/>
      <c r="J43" s="591"/>
      <c r="K43" s="591"/>
      <c r="L43" s="568"/>
    </row>
    <row r="44" spans="1:12" x14ac:dyDescent="0.2">
      <c r="A44" s="522"/>
      <c r="B44" s="518"/>
      <c r="C44" s="525"/>
      <c r="D44" s="516"/>
      <c r="E44" s="625"/>
      <c r="F44" s="621"/>
      <c r="G44" s="551"/>
      <c r="H44" s="556"/>
      <c r="I44" s="551"/>
      <c r="J44" s="556"/>
      <c r="K44" s="595"/>
      <c r="L44" s="568"/>
    </row>
    <row r="45" spans="1:12" s="9" customFormat="1" x14ac:dyDescent="0.2">
      <c r="A45" s="522"/>
      <c r="B45" s="518"/>
      <c r="C45" s="525" t="s">
        <v>137</v>
      </c>
      <c r="D45" s="516"/>
      <c r="E45" s="625"/>
      <c r="F45" s="622"/>
      <c r="G45" s="596"/>
      <c r="H45" s="596"/>
      <c r="I45" s="597"/>
      <c r="J45" s="598"/>
      <c r="K45" s="598"/>
      <c r="L45" s="569"/>
    </row>
    <row r="46" spans="1:12" s="9" customFormat="1" x14ac:dyDescent="0.2">
      <c r="A46" s="522"/>
      <c r="B46" s="518"/>
      <c r="C46" s="549" t="s">
        <v>138</v>
      </c>
      <c r="D46" s="516"/>
      <c r="E46" s="625"/>
      <c r="F46" s="622"/>
      <c r="G46" s="489"/>
      <c r="H46" s="489"/>
      <c r="I46" s="489"/>
      <c r="J46" s="489"/>
      <c r="K46" s="489"/>
      <c r="L46" s="569"/>
    </row>
    <row r="47" spans="1:12" x14ac:dyDescent="0.2">
      <c r="A47" s="522"/>
      <c r="B47" s="518"/>
      <c r="C47" s="525" t="s">
        <v>559</v>
      </c>
      <c r="D47" s="516">
        <v>1500000</v>
      </c>
      <c r="E47" s="625"/>
      <c r="F47" s="623"/>
      <c r="G47" s="489"/>
      <c r="H47" s="489"/>
      <c r="I47" s="489"/>
      <c r="J47" s="489"/>
      <c r="K47" s="489"/>
      <c r="L47" s="568"/>
    </row>
    <row r="48" spans="1:12" x14ac:dyDescent="0.2">
      <c r="A48" s="522"/>
      <c r="B48" s="518"/>
      <c r="C48" s="525" t="s">
        <v>140</v>
      </c>
      <c r="D48" s="516"/>
      <c r="E48" s="625"/>
      <c r="F48" s="624"/>
      <c r="G48" s="308"/>
      <c r="H48" s="308"/>
      <c r="I48" s="308"/>
      <c r="J48" s="308"/>
      <c r="K48" s="308"/>
    </row>
    <row r="49" spans="1:11" x14ac:dyDescent="0.2">
      <c r="A49" s="522"/>
      <c r="B49" s="518"/>
      <c r="C49" s="549" t="s">
        <v>141</v>
      </c>
      <c r="D49" s="516"/>
      <c r="E49" s="625"/>
      <c r="F49" s="624"/>
      <c r="G49" s="308"/>
      <c r="H49" s="308"/>
      <c r="I49" s="308"/>
      <c r="J49" s="308"/>
      <c r="K49" s="308"/>
    </row>
    <row r="50" spans="1:11" x14ac:dyDescent="0.2">
      <c r="A50" s="523">
        <v>45505</v>
      </c>
      <c r="B50" s="518">
        <v>14</v>
      </c>
      <c r="C50" s="525" t="s">
        <v>484</v>
      </c>
      <c r="D50" s="516">
        <v>-3000</v>
      </c>
      <c r="E50" s="625"/>
      <c r="F50" s="624"/>
      <c r="G50" s="308"/>
      <c r="H50" s="308"/>
      <c r="I50" s="308"/>
      <c r="J50" s="308"/>
      <c r="K50" s="308"/>
    </row>
    <row r="51" spans="1:11" x14ac:dyDescent="0.2">
      <c r="A51" s="523">
        <v>45505</v>
      </c>
      <c r="B51" s="518">
        <v>15</v>
      </c>
      <c r="C51" s="525" t="s">
        <v>490</v>
      </c>
      <c r="D51" s="516">
        <v>-3000</v>
      </c>
      <c r="E51" s="625"/>
      <c r="F51" s="624"/>
      <c r="G51" s="308"/>
      <c r="H51" s="308"/>
      <c r="I51" s="308"/>
      <c r="J51" s="308"/>
      <c r="K51" s="308"/>
    </row>
    <row r="52" spans="1:11" x14ac:dyDescent="0.2">
      <c r="A52" s="523">
        <v>45509</v>
      </c>
      <c r="B52" s="518">
        <v>16</v>
      </c>
      <c r="C52" s="525" t="s">
        <v>494</v>
      </c>
      <c r="D52" s="516">
        <v>-3000</v>
      </c>
      <c r="E52" s="625"/>
      <c r="F52" s="624"/>
      <c r="G52" s="308"/>
      <c r="H52" s="308"/>
      <c r="I52" s="308"/>
      <c r="J52" s="308"/>
      <c r="K52" s="308"/>
    </row>
    <row r="53" spans="1:11" x14ac:dyDescent="0.2">
      <c r="A53" s="523">
        <v>45510</v>
      </c>
      <c r="B53" s="518">
        <v>17</v>
      </c>
      <c r="C53" s="525" t="s">
        <v>237</v>
      </c>
      <c r="D53" s="516">
        <v>-20000</v>
      </c>
      <c r="E53" s="625"/>
      <c r="F53" s="624"/>
      <c r="G53" s="308"/>
      <c r="H53" s="308"/>
      <c r="I53" s="308"/>
      <c r="J53" s="308"/>
      <c r="K53" s="308"/>
    </row>
    <row r="54" spans="1:11" x14ac:dyDescent="0.2">
      <c r="A54" s="523">
        <v>45511</v>
      </c>
      <c r="B54" s="518">
        <v>18</v>
      </c>
      <c r="C54" s="525" t="s">
        <v>238</v>
      </c>
      <c r="D54" s="516">
        <v>-30000</v>
      </c>
      <c r="E54" s="625"/>
      <c r="F54" s="624"/>
      <c r="G54" s="308"/>
      <c r="H54" s="308"/>
      <c r="I54" s="308"/>
      <c r="J54" s="308"/>
      <c r="K54" s="308"/>
    </row>
    <row r="55" spans="1:11" x14ac:dyDescent="0.2">
      <c r="A55" s="523">
        <v>45530</v>
      </c>
      <c r="B55" s="518">
        <v>19</v>
      </c>
      <c r="C55" s="525" t="s">
        <v>495</v>
      </c>
      <c r="D55" s="516">
        <v>-30000</v>
      </c>
      <c r="E55" s="625"/>
      <c r="F55" s="624"/>
      <c r="G55" s="308"/>
      <c r="H55" s="308"/>
      <c r="I55" s="308"/>
      <c r="J55" s="308"/>
      <c r="K55" s="308"/>
    </row>
    <row r="56" spans="1:11" x14ac:dyDescent="0.2">
      <c r="A56" s="564">
        <v>45532</v>
      </c>
      <c r="B56" s="565">
        <v>20</v>
      </c>
      <c r="C56" s="526" t="s">
        <v>606</v>
      </c>
      <c r="D56" s="566">
        <v>-3000</v>
      </c>
      <c r="E56" s="625"/>
      <c r="F56" s="624"/>
      <c r="G56" s="308"/>
      <c r="H56" s="308"/>
      <c r="I56" s="308"/>
      <c r="J56" s="308"/>
      <c r="K56" s="308"/>
    </row>
    <row r="57" spans="1:11" x14ac:dyDescent="0.2">
      <c r="A57" s="564">
        <v>45534</v>
      </c>
      <c r="B57" s="565">
        <v>21</v>
      </c>
      <c r="C57" s="526" t="s">
        <v>556</v>
      </c>
      <c r="D57" s="566">
        <v>-3000</v>
      </c>
      <c r="E57" s="625"/>
      <c r="F57" s="624"/>
      <c r="G57" s="308"/>
      <c r="H57" s="308"/>
      <c r="I57" s="308"/>
      <c r="J57" s="308"/>
      <c r="K57" s="308"/>
    </row>
    <row r="58" spans="1:11" ht="13.5" thickBot="1" x14ac:dyDescent="0.25">
      <c r="A58" s="567">
        <v>45534</v>
      </c>
      <c r="B58" s="519">
        <v>22</v>
      </c>
      <c r="C58" s="526" t="s">
        <v>556</v>
      </c>
      <c r="D58" s="517">
        <v>-3000</v>
      </c>
      <c r="E58" s="625"/>
      <c r="F58" s="509"/>
    </row>
    <row r="59" spans="1:11" ht="13.5" thickBot="1" x14ac:dyDescent="0.25">
      <c r="A59" s="513">
        <v>45535</v>
      </c>
      <c r="B59" s="512"/>
      <c r="C59" s="612" t="s">
        <v>142</v>
      </c>
      <c r="D59" s="615">
        <f>SUM(D42:D58)</f>
        <v>11949645</v>
      </c>
      <c r="E59" s="606"/>
      <c r="F59" s="509"/>
    </row>
    <row r="60" spans="1:11" ht="13.5" thickBot="1" x14ac:dyDescent="0.25">
      <c r="C60" s="520" t="s">
        <v>142</v>
      </c>
      <c r="D60" s="615">
        <v>11949645</v>
      </c>
      <c r="E60" s="607"/>
      <c r="F60" s="509"/>
    </row>
    <row r="61" spans="1:11" ht="13.5" thickBot="1" x14ac:dyDescent="0.25">
      <c r="D61" s="17"/>
      <c r="E61" s="605"/>
      <c r="F61" s="509"/>
    </row>
    <row r="62" spans="1:11" ht="13.5" thickBot="1" x14ac:dyDescent="0.25">
      <c r="C62" s="550" t="s">
        <v>143</v>
      </c>
      <c r="D62" s="529">
        <f>D59-D60</f>
        <v>0</v>
      </c>
      <c r="E62" s="625"/>
      <c r="F62" s="509"/>
    </row>
    <row r="63" spans="1:11" x14ac:dyDescent="0.2">
      <c r="C63" s="3" t="s">
        <v>144</v>
      </c>
      <c r="D63" s="17"/>
      <c r="E63" s="17"/>
    </row>
    <row r="64" spans="1:11" x14ac:dyDescent="0.2">
      <c r="A64" s="509"/>
      <c r="B64" s="509"/>
      <c r="C64" s="509"/>
      <c r="D64" s="509"/>
      <c r="E64" s="509"/>
    </row>
    <row r="65" spans="1:5" x14ac:dyDescent="0.2">
      <c r="A65" s="509"/>
      <c r="B65" s="509"/>
      <c r="C65" s="509"/>
      <c r="D65" s="509"/>
      <c r="E65" s="509"/>
    </row>
  </sheetData>
  <mergeCells count="11">
    <mergeCell ref="G11:K11"/>
    <mergeCell ref="A1:K1"/>
    <mergeCell ref="I6:K6"/>
    <mergeCell ref="J7:K7"/>
    <mergeCell ref="J8:K8"/>
    <mergeCell ref="J9:K9"/>
    <mergeCell ref="C36:E36"/>
    <mergeCell ref="D37:E37"/>
    <mergeCell ref="D38:E38"/>
    <mergeCell ref="D39:E39"/>
    <mergeCell ref="A11:E11"/>
  </mergeCells>
  <pageMargins left="0.7" right="0.7" top="0.75" bottom="0.75" header="0.3" footer="0.3"/>
  <pageSetup paperSize="9" scale="85"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F14" sqref="F14"/>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97" t="s">
        <v>18</v>
      </c>
      <c r="F1" s="97"/>
      <c r="G1" s="97"/>
    </row>
    <row r="2" spans="1:11" ht="18.75" x14ac:dyDescent="0.3">
      <c r="E2" s="97" t="s">
        <v>49</v>
      </c>
      <c r="F2" s="97"/>
      <c r="G2" s="97"/>
    </row>
    <row r="3" spans="1:11" ht="18.75" x14ac:dyDescent="0.3">
      <c r="E3" s="146" t="s">
        <v>214</v>
      </c>
      <c r="F3" s="97"/>
      <c r="G3" s="97"/>
    </row>
    <row r="4" spans="1:11" x14ac:dyDescent="0.25">
      <c r="C4" s="135" t="s">
        <v>58</v>
      </c>
      <c r="I4" s="135" t="s">
        <v>59</v>
      </c>
    </row>
    <row r="5" spans="1:11" x14ac:dyDescent="0.25">
      <c r="A5" s="98" t="s">
        <v>53</v>
      </c>
      <c r="B5" s="96"/>
      <c r="C5" s="96"/>
      <c r="D5" s="96"/>
      <c r="E5" s="96"/>
      <c r="G5" s="98" t="s">
        <v>53</v>
      </c>
      <c r="H5" s="96"/>
      <c r="I5" s="96"/>
      <c r="J5" s="96"/>
      <c r="K5" s="96"/>
    </row>
    <row r="6" spans="1:11" x14ac:dyDescent="0.25">
      <c r="A6" s="96"/>
      <c r="B6" s="96">
        <v>50000</v>
      </c>
      <c r="C6" s="96" t="s">
        <v>50</v>
      </c>
      <c r="D6" s="96">
        <v>47</v>
      </c>
      <c r="E6" s="99">
        <f>B6*D6</f>
        <v>2350000</v>
      </c>
      <c r="G6" s="96"/>
      <c r="H6" s="96">
        <v>100</v>
      </c>
      <c r="I6" s="96" t="s">
        <v>50</v>
      </c>
      <c r="J6" s="96">
        <v>0</v>
      </c>
      <c r="K6" s="99">
        <f>H6*J6</f>
        <v>0</v>
      </c>
    </row>
    <row r="7" spans="1:11" x14ac:dyDescent="0.25">
      <c r="A7" s="96"/>
      <c r="B7" s="96">
        <v>20000</v>
      </c>
      <c r="C7" s="96" t="s">
        <v>50</v>
      </c>
      <c r="D7" s="96">
        <v>220</v>
      </c>
      <c r="E7" s="99">
        <f t="shared" ref="E7:E11" si="0">B7*D7</f>
        <v>4400000</v>
      </c>
      <c r="G7" s="96"/>
      <c r="H7" s="96">
        <v>20</v>
      </c>
      <c r="I7" s="96" t="s">
        <v>50</v>
      </c>
      <c r="J7" s="96">
        <v>0</v>
      </c>
      <c r="K7" s="99">
        <f t="shared" ref="K7:K10" si="1">H7*J7</f>
        <v>0</v>
      </c>
    </row>
    <row r="8" spans="1:11" x14ac:dyDescent="0.25">
      <c r="A8" s="96"/>
      <c r="B8" s="96">
        <v>10000</v>
      </c>
      <c r="C8" s="96" t="s">
        <v>50</v>
      </c>
      <c r="D8" s="96">
        <v>130</v>
      </c>
      <c r="E8" s="99">
        <f t="shared" si="0"/>
        <v>1300000</v>
      </c>
      <c r="G8" s="96"/>
      <c r="H8" s="96">
        <v>10</v>
      </c>
      <c r="I8" s="96" t="s">
        <v>50</v>
      </c>
      <c r="J8" s="96">
        <v>0</v>
      </c>
      <c r="K8" s="99">
        <f t="shared" si="1"/>
        <v>0</v>
      </c>
    </row>
    <row r="9" spans="1:11" x14ac:dyDescent="0.25">
      <c r="A9" s="96"/>
      <c r="B9" s="96">
        <v>5000</v>
      </c>
      <c r="C9" s="96" t="s">
        <v>50</v>
      </c>
      <c r="D9" s="96">
        <v>51</v>
      </c>
      <c r="E9" s="99">
        <f t="shared" si="0"/>
        <v>255000</v>
      </c>
      <c r="G9" s="96"/>
      <c r="H9" s="96">
        <v>5</v>
      </c>
      <c r="I9" s="96" t="s">
        <v>50</v>
      </c>
      <c r="J9" s="96">
        <v>1</v>
      </c>
      <c r="K9" s="99">
        <f t="shared" si="1"/>
        <v>5</v>
      </c>
    </row>
    <row r="10" spans="1:11" x14ac:dyDescent="0.25">
      <c r="A10" s="96"/>
      <c r="B10" s="96">
        <v>2000</v>
      </c>
      <c r="C10" s="96" t="s">
        <v>50</v>
      </c>
      <c r="D10" s="96">
        <v>6</v>
      </c>
      <c r="E10" s="99">
        <f t="shared" si="0"/>
        <v>12000</v>
      </c>
      <c r="G10" s="96"/>
      <c r="H10" s="96">
        <v>1</v>
      </c>
      <c r="I10" s="96" t="s">
        <v>50</v>
      </c>
      <c r="J10" s="96"/>
      <c r="K10" s="99">
        <f t="shared" si="1"/>
        <v>0</v>
      </c>
    </row>
    <row r="11" spans="1:11" x14ac:dyDescent="0.25">
      <c r="A11" s="96"/>
      <c r="B11" s="96">
        <v>1000</v>
      </c>
      <c r="C11" s="96" t="s">
        <v>50</v>
      </c>
      <c r="D11" s="96">
        <v>2</v>
      </c>
      <c r="E11" s="99">
        <f t="shared" si="0"/>
        <v>2000</v>
      </c>
      <c r="G11" s="96"/>
      <c r="H11" s="96"/>
      <c r="I11" s="96"/>
      <c r="J11" s="96"/>
      <c r="K11" s="99"/>
    </row>
    <row r="12" spans="1:11" x14ac:dyDescent="0.25">
      <c r="A12" s="96"/>
      <c r="B12" s="96"/>
      <c r="C12" s="96"/>
      <c r="D12" s="96"/>
      <c r="E12" s="96"/>
      <c r="G12" s="96"/>
      <c r="H12" s="96"/>
      <c r="I12" s="96"/>
      <c r="J12" s="96"/>
      <c r="K12" s="96"/>
    </row>
    <row r="13" spans="1:11" x14ac:dyDescent="0.25">
      <c r="A13" s="101" t="s">
        <v>56</v>
      </c>
      <c r="B13" s="96"/>
      <c r="C13" s="96"/>
      <c r="D13" s="96"/>
      <c r="E13" s="96"/>
      <c r="G13" s="101"/>
      <c r="H13" s="96"/>
      <c r="I13" s="96"/>
      <c r="J13" s="96"/>
      <c r="K13" s="96"/>
    </row>
    <row r="14" spans="1:11" x14ac:dyDescent="0.25">
      <c r="A14" s="96"/>
      <c r="B14" s="96">
        <v>500</v>
      </c>
      <c r="C14" s="96" t="s">
        <v>50</v>
      </c>
      <c r="D14" s="96">
        <v>1</v>
      </c>
      <c r="E14" s="96">
        <f>B14*D14</f>
        <v>500</v>
      </c>
      <c r="G14" s="96"/>
      <c r="H14" s="96"/>
      <c r="I14" s="96"/>
      <c r="J14" s="96"/>
      <c r="K14" s="96"/>
    </row>
    <row r="15" spans="1:11" x14ac:dyDescent="0.25">
      <c r="A15" s="96"/>
      <c r="B15" s="96">
        <v>200</v>
      </c>
      <c r="C15" s="96" t="s">
        <v>50</v>
      </c>
      <c r="D15" s="96">
        <v>2</v>
      </c>
      <c r="E15" s="96">
        <f t="shared" ref="E15:E17" si="2">B15*D15</f>
        <v>400</v>
      </c>
      <c r="G15" s="96"/>
      <c r="H15" s="96"/>
      <c r="I15" s="96"/>
      <c r="J15" s="96"/>
      <c r="K15" s="96"/>
    </row>
    <row r="16" spans="1:11" x14ac:dyDescent="0.25">
      <c r="A16" s="96"/>
      <c r="B16" s="96">
        <v>100</v>
      </c>
      <c r="C16" s="96" t="s">
        <v>50</v>
      </c>
      <c r="D16" s="96"/>
      <c r="E16" s="96">
        <f t="shared" si="2"/>
        <v>0</v>
      </c>
      <c r="G16" s="96"/>
      <c r="H16" s="96"/>
      <c r="I16" s="96"/>
      <c r="J16" s="96"/>
      <c r="K16" s="96"/>
    </row>
    <row r="17" spans="1:11" x14ac:dyDescent="0.25">
      <c r="A17" s="96"/>
      <c r="B17" s="96">
        <v>50</v>
      </c>
      <c r="C17" s="96" t="s">
        <v>50</v>
      </c>
      <c r="D17" s="96">
        <v>1</v>
      </c>
      <c r="E17" s="96">
        <f t="shared" si="2"/>
        <v>50</v>
      </c>
      <c r="G17" s="96"/>
      <c r="H17" s="96"/>
      <c r="I17" s="96"/>
      <c r="J17" s="96"/>
      <c r="K17" s="96"/>
    </row>
    <row r="18" spans="1:11" x14ac:dyDescent="0.25">
      <c r="A18" s="96"/>
      <c r="B18" s="96"/>
      <c r="C18" s="96"/>
      <c r="D18" s="96"/>
      <c r="E18" s="96"/>
      <c r="G18" s="96"/>
      <c r="H18" s="96"/>
      <c r="I18" s="96"/>
      <c r="J18" s="96"/>
      <c r="K18" s="96"/>
    </row>
    <row r="19" spans="1:11" x14ac:dyDescent="0.25">
      <c r="A19" s="96"/>
      <c r="B19" s="96"/>
      <c r="C19" s="96"/>
      <c r="D19" s="96"/>
      <c r="E19" s="96"/>
      <c r="G19" s="96"/>
      <c r="H19" s="96"/>
      <c r="I19" s="96"/>
      <c r="J19" s="96"/>
      <c r="K19" s="96"/>
    </row>
    <row r="20" spans="1:11" x14ac:dyDescent="0.25">
      <c r="A20" s="96"/>
      <c r="B20" s="96"/>
      <c r="C20" s="96"/>
      <c r="D20" s="96"/>
      <c r="E20" s="100">
        <f>SUM(E6:E17)</f>
        <v>8319950</v>
      </c>
      <c r="G20" s="96"/>
      <c r="H20" s="96"/>
      <c r="I20" s="96"/>
      <c r="J20" s="96"/>
      <c r="K20" s="100">
        <f>SUM(K6:K17)</f>
        <v>5</v>
      </c>
    </row>
    <row r="21" spans="1:11" x14ac:dyDescent="0.25">
      <c r="A21" s="96"/>
      <c r="B21" s="96"/>
      <c r="C21" s="96"/>
      <c r="D21" s="96"/>
      <c r="E21" s="98"/>
      <c r="G21" s="96"/>
      <c r="H21" s="96"/>
      <c r="I21" s="96"/>
      <c r="J21" s="96"/>
      <c r="K21" s="98"/>
    </row>
    <row r="22" spans="1:11" x14ac:dyDescent="0.25">
      <c r="A22" s="96" t="s">
        <v>51</v>
      </c>
      <c r="B22" s="96"/>
      <c r="C22" s="96"/>
      <c r="D22" s="96"/>
      <c r="E22" s="100">
        <f>E20</f>
        <v>8319950</v>
      </c>
      <c r="G22" s="96" t="s">
        <v>51</v>
      </c>
      <c r="H22" s="96"/>
      <c r="I22" s="96"/>
      <c r="J22" s="96"/>
      <c r="K22" s="100">
        <f>K20</f>
        <v>5</v>
      </c>
    </row>
    <row r="23" spans="1:11" x14ac:dyDescent="0.25">
      <c r="A23" s="96" t="s">
        <v>39</v>
      </c>
      <c r="B23" s="96"/>
      <c r="C23" s="96"/>
      <c r="D23" s="96"/>
      <c r="E23" s="100">
        <f>'UGX Cash Box August 24'!G122</f>
        <v>8319976</v>
      </c>
      <c r="G23" s="96" t="s">
        <v>39</v>
      </c>
      <c r="H23" s="96"/>
      <c r="I23" s="96"/>
      <c r="J23" s="96"/>
      <c r="K23" s="100">
        <f>'USD-cash box '!G5</f>
        <v>5</v>
      </c>
    </row>
    <row r="24" spans="1:11" x14ac:dyDescent="0.25">
      <c r="A24" s="96" t="s">
        <v>52</v>
      </c>
      <c r="B24" s="96"/>
      <c r="C24" s="96"/>
      <c r="D24" s="96"/>
      <c r="E24" s="99">
        <f>E22-E23</f>
        <v>-26</v>
      </c>
      <c r="G24" s="96" t="s">
        <v>52</v>
      </c>
      <c r="H24" s="96"/>
      <c r="I24" s="96"/>
      <c r="J24" s="96"/>
      <c r="K24" s="99">
        <f>K22-K23</f>
        <v>0</v>
      </c>
    </row>
    <row r="26" spans="1:11" x14ac:dyDescent="0.25">
      <c r="A26" t="s">
        <v>54</v>
      </c>
      <c r="C26" t="s">
        <v>88</v>
      </c>
      <c r="G26" t="s">
        <v>54</v>
      </c>
    </row>
  </sheetData>
  <pageMargins left="0.7" right="0.7" top="0.75" bottom="0.75" header="0.3" footer="0.3"/>
  <pageSetup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P19" sqref="P19"/>
    </sheetView>
  </sheetViews>
  <sheetFormatPr defaultRowHeight="15" x14ac:dyDescent="0.25"/>
  <cols>
    <col min="1" max="1" width="14.42578125" customWidth="1"/>
    <col min="2" max="2" width="14.140625" customWidth="1"/>
    <col min="3" max="3" width="9.7109375" customWidth="1"/>
    <col min="4" max="4" width="9.14062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81" t="s">
        <v>131</v>
      </c>
      <c r="E1" s="981"/>
      <c r="F1" s="981"/>
      <c r="G1" s="981"/>
      <c r="H1" s="981"/>
      <c r="I1" s="981"/>
      <c r="J1" s="981"/>
    </row>
    <row r="2" spans="1:14" ht="15" customHeight="1" x14ac:dyDescent="0.25">
      <c r="D2" s="981"/>
      <c r="E2" s="981"/>
      <c r="F2" s="981"/>
      <c r="G2" s="981"/>
      <c r="H2" s="981"/>
      <c r="I2" s="981"/>
      <c r="J2" s="981"/>
    </row>
    <row r="4" spans="1:14" x14ac:dyDescent="0.25">
      <c r="A4" s="266"/>
      <c r="B4" s="251"/>
      <c r="C4" s="982"/>
      <c r="D4" s="982"/>
      <c r="E4" s="982"/>
      <c r="F4" s="982"/>
      <c r="G4" s="982"/>
      <c r="H4" s="982"/>
      <c r="I4" s="982"/>
      <c r="J4" s="982"/>
      <c r="K4" s="982"/>
      <c r="L4" s="982"/>
      <c r="M4" s="982"/>
      <c r="N4" s="983"/>
    </row>
    <row r="5" spans="1:14" x14ac:dyDescent="0.25">
      <c r="A5" s="267" t="s">
        <v>2</v>
      </c>
      <c r="B5" s="252"/>
      <c r="C5" s="253" t="s">
        <v>92</v>
      </c>
      <c r="D5" s="253" t="s">
        <v>93</v>
      </c>
      <c r="E5" s="253" t="s">
        <v>94</v>
      </c>
      <c r="F5" s="253" t="s">
        <v>95</v>
      </c>
      <c r="G5" s="253" t="s">
        <v>91</v>
      </c>
      <c r="H5" s="253" t="s">
        <v>96</v>
      </c>
      <c r="I5" s="253" t="s">
        <v>97</v>
      </c>
      <c r="J5" s="253" t="s">
        <v>98</v>
      </c>
      <c r="K5" s="253" t="s">
        <v>99</v>
      </c>
      <c r="L5" s="253" t="s">
        <v>100</v>
      </c>
      <c r="M5" s="253" t="s">
        <v>101</v>
      </c>
      <c r="N5" s="253" t="s">
        <v>102</v>
      </c>
    </row>
    <row r="6" spans="1:14" x14ac:dyDescent="0.25">
      <c r="A6" s="268" t="s">
        <v>41</v>
      </c>
      <c r="B6" s="254" t="s">
        <v>83</v>
      </c>
      <c r="C6" s="255"/>
      <c r="D6" s="256">
        <v>5000000</v>
      </c>
      <c r="E6" s="257"/>
      <c r="F6" s="256"/>
      <c r="G6" s="256"/>
      <c r="H6" s="256"/>
      <c r="I6" s="276"/>
      <c r="J6" s="256"/>
      <c r="K6" s="256"/>
      <c r="L6" s="256"/>
      <c r="M6" s="256"/>
      <c r="N6" s="256"/>
    </row>
    <row r="7" spans="1:14" x14ac:dyDescent="0.25">
      <c r="A7" s="269"/>
      <c r="B7" s="258" t="s">
        <v>84</v>
      </c>
      <c r="C7" s="259"/>
      <c r="D7" s="259">
        <v>715000</v>
      </c>
      <c r="E7" s="259"/>
      <c r="F7" s="259">
        <v>715000</v>
      </c>
      <c r="G7" s="259">
        <v>0</v>
      </c>
      <c r="H7" s="259">
        <v>0</v>
      </c>
      <c r="I7" s="259">
        <v>1430000</v>
      </c>
      <c r="J7" s="259">
        <v>715000</v>
      </c>
      <c r="K7" s="259"/>
      <c r="L7" s="259"/>
      <c r="M7" s="259"/>
      <c r="N7" s="259"/>
    </row>
    <row r="8" spans="1:14" x14ac:dyDescent="0.25">
      <c r="A8" s="270"/>
      <c r="B8" s="260" t="s">
        <v>40</v>
      </c>
      <c r="C8" s="261"/>
      <c r="D8" s="262">
        <f>D6-D7</f>
        <v>4285000</v>
      </c>
      <c r="E8" s="262">
        <f>E6+D8-E7</f>
        <v>4285000</v>
      </c>
      <c r="F8" s="262">
        <f>F6+E8-F7</f>
        <v>3570000</v>
      </c>
      <c r="G8" s="262">
        <f>G6+F8-G7</f>
        <v>3570000</v>
      </c>
      <c r="H8" s="262">
        <f>H6+G8-H7</f>
        <v>3570000</v>
      </c>
      <c r="I8" s="262">
        <f>I6+H8-I7</f>
        <v>2140000</v>
      </c>
      <c r="J8" s="262">
        <f t="shared" ref="J8:M8" si="0">J6+I8-J7</f>
        <v>1425000</v>
      </c>
      <c r="K8" s="262">
        <f t="shared" si="0"/>
        <v>1425000</v>
      </c>
      <c r="L8" s="262">
        <f t="shared" si="0"/>
        <v>1425000</v>
      </c>
      <c r="M8" s="262">
        <f t="shared" si="0"/>
        <v>1425000</v>
      </c>
      <c r="N8" s="262"/>
    </row>
    <row r="9" spans="1:14" x14ac:dyDescent="0.25">
      <c r="A9" s="267"/>
      <c r="B9" s="263" t="s">
        <v>83</v>
      </c>
      <c r="C9" s="264"/>
      <c r="D9" s="264"/>
      <c r="E9" s="265"/>
      <c r="F9" s="265"/>
      <c r="G9" s="264"/>
      <c r="H9" s="264"/>
      <c r="I9" s="265"/>
      <c r="J9" s="264"/>
      <c r="K9" s="264"/>
      <c r="L9" s="264"/>
      <c r="M9" s="264"/>
      <c r="N9" s="264"/>
    </row>
    <row r="10" spans="1:14" x14ac:dyDescent="0.25">
      <c r="A10" s="269"/>
      <c r="B10" s="258" t="s">
        <v>84</v>
      </c>
      <c r="C10" s="259"/>
      <c r="D10" s="259"/>
      <c r="E10" s="259"/>
      <c r="F10" s="259"/>
      <c r="G10" s="259"/>
      <c r="H10" s="259"/>
      <c r="I10" s="259"/>
      <c r="J10" s="259"/>
      <c r="K10" s="259"/>
      <c r="L10" s="259"/>
      <c r="M10" s="259"/>
      <c r="N10" s="259"/>
    </row>
    <row r="11" spans="1:14" x14ac:dyDescent="0.25">
      <c r="A11" s="270"/>
      <c r="B11" s="260" t="s">
        <v>40</v>
      </c>
      <c r="C11" s="262"/>
      <c r="D11" s="262"/>
      <c r="E11" s="262"/>
      <c r="F11" s="262"/>
      <c r="G11" s="262"/>
      <c r="H11" s="262"/>
      <c r="I11" s="262"/>
      <c r="J11" s="262"/>
      <c r="K11" s="262"/>
      <c r="L11" s="262"/>
      <c r="M11" s="262"/>
      <c r="N11" s="262"/>
    </row>
    <row r="12" spans="1:14" x14ac:dyDescent="0.25">
      <c r="A12" s="267"/>
      <c r="B12" s="263" t="s">
        <v>83</v>
      </c>
      <c r="C12" s="264"/>
      <c r="D12" s="264"/>
      <c r="E12" s="265"/>
      <c r="F12" s="265"/>
      <c r="G12" s="264"/>
      <c r="H12" s="264"/>
      <c r="I12" s="265"/>
      <c r="J12" s="264"/>
      <c r="K12" s="264"/>
      <c r="L12" s="264"/>
      <c r="M12" s="264"/>
      <c r="N12" s="264"/>
    </row>
    <row r="13" spans="1:14" x14ac:dyDescent="0.25">
      <c r="A13" s="269"/>
      <c r="B13" s="258" t="s">
        <v>84</v>
      </c>
      <c r="C13" s="259"/>
      <c r="D13" s="259"/>
      <c r="E13" s="259"/>
      <c r="F13" s="259"/>
      <c r="G13" s="259"/>
      <c r="H13" s="259"/>
      <c r="I13" s="259"/>
      <c r="J13" s="259"/>
      <c r="K13" s="259"/>
      <c r="L13" s="259"/>
      <c r="M13" s="259"/>
      <c r="N13" s="259"/>
    </row>
    <row r="14" spans="1:14" x14ac:dyDescent="0.25">
      <c r="A14" s="270"/>
      <c r="B14" s="260" t="s">
        <v>40</v>
      </c>
      <c r="C14" s="262"/>
      <c r="D14" s="262"/>
      <c r="E14" s="262"/>
      <c r="F14" s="262"/>
      <c r="G14" s="262"/>
      <c r="H14" s="262"/>
      <c r="I14" s="262"/>
      <c r="J14" s="262"/>
      <c r="K14" s="262"/>
      <c r="L14" s="262"/>
      <c r="M14" s="262"/>
      <c r="N14" s="262"/>
    </row>
    <row r="15" spans="1:14" x14ac:dyDescent="0.25">
      <c r="A15" s="267"/>
      <c r="B15" s="263" t="s">
        <v>83</v>
      </c>
      <c r="C15" s="264"/>
      <c r="D15" s="264"/>
      <c r="E15" s="265"/>
      <c r="F15" s="265"/>
      <c r="G15" s="264"/>
      <c r="H15" s="264"/>
      <c r="I15" s="265"/>
      <c r="J15" s="264"/>
      <c r="K15" s="264"/>
      <c r="L15" s="264"/>
      <c r="M15" s="264"/>
      <c r="N15" s="264"/>
    </row>
    <row r="16" spans="1:14" x14ac:dyDescent="0.25">
      <c r="A16" s="269"/>
      <c r="B16" s="258" t="s">
        <v>84</v>
      </c>
      <c r="C16" s="259"/>
      <c r="D16" s="259"/>
      <c r="E16" s="259"/>
      <c r="F16" s="259"/>
      <c r="G16" s="259"/>
      <c r="H16" s="259"/>
      <c r="I16" s="259"/>
      <c r="J16" s="259"/>
      <c r="K16" s="259"/>
      <c r="L16" s="259"/>
      <c r="M16" s="259"/>
      <c r="N16" s="259"/>
    </row>
    <row r="17" spans="1:14" x14ac:dyDescent="0.25">
      <c r="A17" s="270"/>
      <c r="B17" s="260" t="s">
        <v>40</v>
      </c>
      <c r="C17" s="262"/>
      <c r="D17" s="262"/>
      <c r="E17" s="262"/>
      <c r="F17" s="262"/>
      <c r="G17" s="262"/>
      <c r="H17" s="262"/>
      <c r="I17" s="262"/>
      <c r="J17" s="262"/>
      <c r="K17" s="262"/>
      <c r="L17" s="262"/>
      <c r="M17" s="262"/>
      <c r="N17" s="262"/>
    </row>
    <row r="18" spans="1:14" x14ac:dyDescent="0.25">
      <c r="A18" s="367"/>
      <c r="B18" s="367"/>
      <c r="C18" s="368"/>
      <c r="D18" s="368"/>
      <c r="E18" s="368"/>
      <c r="F18" s="368"/>
      <c r="G18" s="368"/>
      <c r="H18" s="368"/>
      <c r="I18" s="368"/>
      <c r="J18" s="368"/>
      <c r="K18" s="368"/>
      <c r="L18" s="368"/>
      <c r="M18" s="368"/>
      <c r="N18" s="368"/>
    </row>
    <row r="19" spans="1:14" x14ac:dyDescent="0.25">
      <c r="A19" s="367"/>
      <c r="B19" s="367"/>
      <c r="C19" s="368"/>
      <c r="D19" s="368"/>
      <c r="E19" s="368"/>
      <c r="F19" s="368"/>
      <c r="G19" s="368"/>
      <c r="H19" s="368"/>
      <c r="I19" s="368"/>
      <c r="J19" s="368"/>
      <c r="K19" s="368"/>
      <c r="L19" s="368"/>
      <c r="M19" s="368"/>
      <c r="N19" s="368"/>
    </row>
    <row r="20" spans="1:14" ht="15" customHeight="1" x14ac:dyDescent="0.25">
      <c r="C20" s="354"/>
      <c r="D20" s="355" t="s">
        <v>132</v>
      </c>
      <c r="E20" s="355"/>
      <c r="F20" s="355"/>
      <c r="G20" s="355"/>
      <c r="H20" s="355"/>
      <c r="I20" s="355"/>
      <c r="J20" s="355"/>
      <c r="K20" s="356"/>
    </row>
    <row r="21" spans="1:14" ht="15" customHeight="1" x14ac:dyDescent="0.25">
      <c r="C21" s="354"/>
      <c r="D21" s="355"/>
      <c r="E21" s="355"/>
      <c r="F21" s="355"/>
      <c r="G21" s="355"/>
      <c r="H21" s="355"/>
      <c r="I21" s="355"/>
      <c r="J21" s="355"/>
      <c r="K21" s="356"/>
    </row>
    <row r="23" spans="1:14" x14ac:dyDescent="0.25">
      <c r="A23" s="266"/>
      <c r="B23" s="251"/>
      <c r="C23" s="982"/>
      <c r="D23" s="982"/>
      <c r="E23" s="982"/>
      <c r="F23" s="982"/>
      <c r="G23" s="982"/>
      <c r="H23" s="982"/>
      <c r="I23" s="982"/>
      <c r="J23" s="982"/>
      <c r="K23" s="982"/>
      <c r="L23" s="982"/>
      <c r="M23" s="982"/>
      <c r="N23" s="983"/>
    </row>
    <row r="24" spans="1:14" x14ac:dyDescent="0.25">
      <c r="A24" s="267" t="s">
        <v>2</v>
      </c>
      <c r="B24" s="252"/>
      <c r="C24" s="253" t="s">
        <v>92</v>
      </c>
      <c r="D24" s="253" t="s">
        <v>93</v>
      </c>
      <c r="E24" s="253" t="s">
        <v>94</v>
      </c>
      <c r="F24" s="253" t="s">
        <v>95</v>
      </c>
      <c r="G24" s="253" t="s">
        <v>91</v>
      </c>
      <c r="H24" s="253" t="s">
        <v>96</v>
      </c>
      <c r="I24" s="253" t="s">
        <v>97</v>
      </c>
      <c r="J24" s="253" t="s">
        <v>98</v>
      </c>
      <c r="K24" s="253" t="s">
        <v>99</v>
      </c>
      <c r="L24" s="253" t="s">
        <v>100</v>
      </c>
      <c r="M24" s="253" t="s">
        <v>101</v>
      </c>
      <c r="N24" s="253" t="s">
        <v>102</v>
      </c>
    </row>
    <row r="25" spans="1:14" x14ac:dyDescent="0.25">
      <c r="A25" s="268"/>
      <c r="B25" s="254" t="s">
        <v>40</v>
      </c>
      <c r="C25" s="255"/>
      <c r="D25" s="256"/>
      <c r="E25" s="257"/>
      <c r="F25" s="256"/>
      <c r="G25" s="256"/>
      <c r="H25" s="256">
        <v>81000</v>
      </c>
      <c r="I25" s="276"/>
      <c r="J25" s="256"/>
      <c r="K25" s="256"/>
      <c r="L25" s="256"/>
      <c r="M25" s="256"/>
      <c r="N25" s="256"/>
    </row>
    <row r="26" spans="1:14" x14ac:dyDescent="0.25">
      <c r="A26" s="269"/>
      <c r="B26" s="258" t="s">
        <v>84</v>
      </c>
      <c r="C26" s="259"/>
      <c r="D26" s="259"/>
      <c r="E26" s="259"/>
      <c r="F26" s="259"/>
      <c r="G26" s="259"/>
      <c r="H26" s="259">
        <v>0</v>
      </c>
      <c r="I26" s="259"/>
      <c r="J26" s="259"/>
      <c r="K26" s="259"/>
      <c r="L26" s="259"/>
      <c r="M26" s="259"/>
      <c r="N26" s="259"/>
    </row>
    <row r="27" spans="1:14" x14ac:dyDescent="0.25">
      <c r="A27" s="270"/>
      <c r="B27" s="260" t="s">
        <v>107</v>
      </c>
      <c r="C27" s="261"/>
      <c r="D27" s="262"/>
      <c r="E27" s="262"/>
      <c r="F27" s="262"/>
      <c r="G27" s="262"/>
      <c r="H27" s="262">
        <f>H25-H26</f>
        <v>81000</v>
      </c>
      <c r="I27" s="262"/>
      <c r="J27" s="262"/>
      <c r="K27" s="262"/>
      <c r="L27" s="262"/>
      <c r="M27" s="262"/>
      <c r="N27" s="262"/>
    </row>
    <row r="28" spans="1:14" x14ac:dyDescent="0.25">
      <c r="A28" s="267"/>
      <c r="B28" s="263" t="s">
        <v>40</v>
      </c>
      <c r="C28" s="264"/>
      <c r="D28" s="264"/>
      <c r="E28" s="265"/>
      <c r="F28" s="265"/>
      <c r="G28" s="264"/>
      <c r="H28" s="264"/>
      <c r="I28" s="265"/>
      <c r="J28" s="264"/>
      <c r="K28" s="264"/>
      <c r="L28" s="264"/>
      <c r="M28" s="264"/>
      <c r="N28" s="264"/>
    </row>
    <row r="29" spans="1:14" x14ac:dyDescent="0.25">
      <c r="A29" s="269"/>
      <c r="B29" s="258" t="s">
        <v>84</v>
      </c>
      <c r="C29" s="259"/>
      <c r="D29" s="259"/>
      <c r="E29" s="259"/>
      <c r="F29" s="259"/>
      <c r="G29" s="259"/>
      <c r="H29" s="259"/>
      <c r="I29" s="259"/>
      <c r="J29" s="259"/>
      <c r="K29" s="259"/>
      <c r="L29" s="259"/>
      <c r="M29" s="259"/>
      <c r="N29" s="259"/>
    </row>
    <row r="30" spans="1:14" x14ac:dyDescent="0.25">
      <c r="A30" s="270"/>
      <c r="B30" s="260" t="s">
        <v>107</v>
      </c>
      <c r="C30" s="262"/>
      <c r="D30" s="262"/>
      <c r="E30" s="262"/>
      <c r="F30" s="262"/>
      <c r="G30" s="262"/>
      <c r="H30" s="262"/>
      <c r="I30" s="262"/>
      <c r="J30" s="262"/>
      <c r="K30" s="262"/>
      <c r="L30" s="262"/>
      <c r="M30" s="262"/>
      <c r="N30" s="262"/>
    </row>
    <row r="31" spans="1:14" x14ac:dyDescent="0.25">
      <c r="A31" s="268"/>
      <c r="B31" s="254" t="s">
        <v>40</v>
      </c>
      <c r="C31" s="255"/>
      <c r="D31" s="256"/>
      <c r="E31" s="257"/>
      <c r="F31" s="256"/>
      <c r="G31" s="256"/>
      <c r="H31" s="256"/>
      <c r="I31" s="276"/>
      <c r="J31" s="256"/>
      <c r="K31" s="256"/>
      <c r="L31" s="256"/>
      <c r="M31" s="256"/>
      <c r="N31" s="256"/>
    </row>
    <row r="32" spans="1:14" x14ac:dyDescent="0.25">
      <c r="A32" s="269"/>
      <c r="B32" s="258" t="s">
        <v>84</v>
      </c>
      <c r="C32" s="259"/>
      <c r="D32" s="259"/>
      <c r="E32" s="259"/>
      <c r="F32" s="259"/>
      <c r="G32" s="259"/>
      <c r="H32" s="259"/>
      <c r="I32" s="259"/>
      <c r="J32" s="259"/>
      <c r="K32" s="259"/>
      <c r="L32" s="259"/>
      <c r="M32" s="259"/>
      <c r="N32" s="259"/>
    </row>
    <row r="33" spans="1:14" x14ac:dyDescent="0.25">
      <c r="A33" s="270"/>
      <c r="B33" s="260" t="s">
        <v>107</v>
      </c>
      <c r="C33" s="261"/>
      <c r="D33" s="262"/>
      <c r="E33" s="262"/>
      <c r="F33" s="262"/>
      <c r="G33" s="262"/>
      <c r="H33" s="262"/>
      <c r="I33" s="262"/>
      <c r="J33" s="262"/>
      <c r="K33" s="262"/>
      <c r="L33" s="262"/>
      <c r="M33" s="262"/>
      <c r="N33" s="262"/>
    </row>
    <row r="34" spans="1:14" x14ac:dyDescent="0.25">
      <c r="A34" s="267"/>
      <c r="B34" s="263" t="s">
        <v>40</v>
      </c>
      <c r="C34" s="264"/>
      <c r="D34" s="264"/>
      <c r="E34" s="265"/>
      <c r="F34" s="265"/>
      <c r="G34" s="264"/>
      <c r="H34" s="264"/>
      <c r="I34" s="265"/>
      <c r="J34" s="264"/>
      <c r="K34" s="264"/>
      <c r="L34" s="264"/>
      <c r="M34" s="264"/>
      <c r="N34" s="264"/>
    </row>
    <row r="35" spans="1:14" x14ac:dyDescent="0.25">
      <c r="A35" s="269"/>
      <c r="B35" s="258" t="s">
        <v>84</v>
      </c>
      <c r="C35" s="259"/>
      <c r="D35" s="259"/>
      <c r="E35" s="259"/>
      <c r="F35" s="259"/>
      <c r="G35" s="259"/>
      <c r="H35" s="259"/>
      <c r="I35" s="259"/>
      <c r="J35" s="259"/>
      <c r="K35" s="259"/>
      <c r="L35" s="259"/>
      <c r="M35" s="259"/>
      <c r="N35" s="259"/>
    </row>
    <row r="36" spans="1:14" x14ac:dyDescent="0.25">
      <c r="A36" s="270"/>
      <c r="B36" s="260" t="s">
        <v>107</v>
      </c>
      <c r="C36" s="262"/>
      <c r="D36" s="262"/>
      <c r="E36" s="262"/>
      <c r="F36" s="262"/>
      <c r="G36" s="262"/>
      <c r="H36" s="262"/>
      <c r="I36" s="262"/>
      <c r="J36" s="262"/>
      <c r="K36" s="262"/>
      <c r="L36" s="262"/>
      <c r="M36" s="262"/>
      <c r="N36" s="262"/>
    </row>
    <row r="37" spans="1:14" x14ac:dyDescent="0.25">
      <c r="A37" s="267"/>
      <c r="B37" s="263" t="s">
        <v>40</v>
      </c>
      <c r="C37" s="264"/>
      <c r="D37" s="264"/>
      <c r="E37" s="265"/>
      <c r="F37" s="265"/>
      <c r="G37" s="264"/>
      <c r="H37" s="264"/>
      <c r="I37" s="265"/>
      <c r="J37" s="264"/>
      <c r="K37" s="264"/>
      <c r="L37" s="264"/>
      <c r="M37" s="264"/>
      <c r="N37" s="264"/>
    </row>
    <row r="38" spans="1:14" x14ac:dyDescent="0.25">
      <c r="A38" s="269"/>
      <c r="B38" s="258" t="s">
        <v>84</v>
      </c>
      <c r="C38" s="259"/>
      <c r="D38" s="259"/>
      <c r="E38" s="259"/>
      <c r="F38" s="259"/>
      <c r="G38" s="259"/>
      <c r="H38" s="259"/>
      <c r="I38" s="259"/>
      <c r="J38" s="259"/>
      <c r="K38" s="259"/>
      <c r="L38" s="259"/>
      <c r="M38" s="259"/>
      <c r="N38" s="259"/>
    </row>
    <row r="39" spans="1:14" ht="15.75" thickBot="1" x14ac:dyDescent="0.3">
      <c r="A39" s="270"/>
      <c r="B39" s="260" t="s">
        <v>107</v>
      </c>
      <c r="C39" s="262"/>
      <c r="D39" s="262"/>
      <c r="E39" s="262"/>
      <c r="F39" s="262"/>
      <c r="G39" s="262"/>
      <c r="H39" s="358"/>
      <c r="I39" s="262"/>
      <c r="J39" s="262"/>
      <c r="K39" s="262"/>
      <c r="L39" s="262"/>
      <c r="M39" s="262">
        <f>M37-M38</f>
        <v>0</v>
      </c>
      <c r="N39" s="262"/>
    </row>
    <row r="40" spans="1:14" ht="15.75" thickBot="1" x14ac:dyDescent="0.3">
      <c r="H40" s="359"/>
      <c r="I40" s="359">
        <f>I27+I30+I33+I36+I39</f>
        <v>0</v>
      </c>
      <c r="J40" s="359">
        <f>J27+J30+J33+J36+J39</f>
        <v>0</v>
      </c>
      <c r="K40" s="359">
        <f>K27+K30+K33+K36+K39</f>
        <v>0</v>
      </c>
      <c r="L40" s="359">
        <f t="shared" ref="L40" si="1">L27+L30+L33+L36+L39</f>
        <v>0</v>
      </c>
      <c r="M40" s="359">
        <f>M27+M30+M33+M36+M39</f>
        <v>0</v>
      </c>
      <c r="N40" s="359"/>
    </row>
  </sheetData>
  <mergeCells count="3">
    <mergeCell ref="D1:J2"/>
    <mergeCell ref="C4:N4"/>
    <mergeCell ref="C23:N23"/>
  </mergeCells>
  <pageMargins left="0.7" right="0.7" top="0.75" bottom="0.75" header="0.3" footer="0.3"/>
  <pageSetup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topLeftCell="D163" zoomScale="117" zoomScaleNormal="117" workbookViewId="0">
      <selection activeCell="D171" sqref="D171"/>
    </sheetView>
  </sheetViews>
  <sheetFormatPr defaultColWidth="10.85546875" defaultRowHeight="15" x14ac:dyDescent="0.25"/>
  <cols>
    <col min="1" max="1" width="13.140625" style="15" customWidth="1"/>
    <col min="2" max="2" width="40.7109375" style="15" customWidth="1"/>
    <col min="3" max="3" width="18" style="15" customWidth="1"/>
    <col min="4" max="4" width="14.7109375" style="15" customWidth="1"/>
    <col min="5" max="6" width="18.85546875" style="290" bestFit="1" customWidth="1"/>
    <col min="7" max="7" width="18.7109375" style="290" customWidth="1"/>
    <col min="8" max="8" width="12.42578125" style="15" customWidth="1"/>
    <col min="9" max="9" width="18.7109375" style="15" customWidth="1"/>
    <col min="10" max="10" width="15.5703125" style="15" customWidth="1"/>
    <col min="11" max="11" width="15.42578125" style="15" customWidth="1"/>
    <col min="12" max="12" width="17.7109375" style="15" customWidth="1"/>
    <col min="13" max="13" width="15" style="15" customWidth="1"/>
    <col min="14" max="14" width="29.85546875" style="51" customWidth="1"/>
    <col min="15" max="15" width="41.140625" style="15" customWidth="1"/>
    <col min="16" max="16384" width="10.85546875" style="15"/>
  </cols>
  <sheetData>
    <row r="1" spans="1:14" s="64" customFormat="1" ht="18" customHeight="1" x14ac:dyDescent="0.25">
      <c r="A1" s="984" t="s">
        <v>43</v>
      </c>
      <c r="B1" s="984"/>
      <c r="C1" s="984"/>
      <c r="D1" s="984"/>
      <c r="E1" s="984"/>
      <c r="F1" s="984"/>
      <c r="G1" s="984"/>
      <c r="H1" s="984"/>
      <c r="I1" s="984"/>
      <c r="J1" s="984"/>
      <c r="K1" s="984"/>
      <c r="L1" s="984"/>
      <c r="M1" s="984"/>
      <c r="N1" s="984"/>
    </row>
    <row r="2" spans="1:14" s="64" customFormat="1" ht="18.75" x14ac:dyDescent="0.25">
      <c r="A2" s="985" t="s">
        <v>47</v>
      </c>
      <c r="B2" s="985"/>
      <c r="C2" s="985"/>
      <c r="D2" s="985"/>
      <c r="E2" s="985"/>
      <c r="F2" s="985"/>
      <c r="G2" s="985"/>
      <c r="H2" s="985"/>
      <c r="I2" s="985"/>
      <c r="J2" s="985"/>
      <c r="K2" s="985"/>
      <c r="L2" s="985"/>
      <c r="M2" s="985"/>
      <c r="N2" s="985"/>
    </row>
    <row r="3" spans="1:14" s="64" customFormat="1" ht="27.75" customHeight="1" thickBot="1" x14ac:dyDescent="0.3">
      <c r="A3" s="141" t="s">
        <v>0</v>
      </c>
      <c r="B3" s="142" t="s">
        <v>5</v>
      </c>
      <c r="C3" s="142" t="s">
        <v>10</v>
      </c>
      <c r="D3" s="143" t="s">
        <v>8</v>
      </c>
      <c r="E3" s="143" t="s">
        <v>13</v>
      </c>
      <c r="F3" s="143" t="s">
        <v>34</v>
      </c>
      <c r="G3" s="143" t="s">
        <v>40</v>
      </c>
      <c r="H3" s="143" t="s">
        <v>2</v>
      </c>
      <c r="I3" s="143" t="s">
        <v>3</v>
      </c>
      <c r="J3" s="142" t="s">
        <v>9</v>
      </c>
      <c r="K3" s="142" t="s">
        <v>1</v>
      </c>
      <c r="L3" s="142" t="s">
        <v>4</v>
      </c>
      <c r="M3" s="142" t="s">
        <v>12</v>
      </c>
      <c r="N3" s="144" t="s">
        <v>11</v>
      </c>
    </row>
    <row r="4" spans="1:14" s="11" customFormat="1" ht="18" customHeight="1" x14ac:dyDescent="0.25">
      <c r="A4" s="337">
        <v>45505</v>
      </c>
      <c r="B4" s="338" t="s">
        <v>193</v>
      </c>
      <c r="C4" s="338"/>
      <c r="D4" s="369"/>
      <c r="E4" s="370"/>
      <c r="F4" s="370"/>
      <c r="G4" s="371">
        <v>705250</v>
      </c>
      <c r="H4" s="372"/>
      <c r="I4" s="373"/>
      <c r="J4" s="767"/>
      <c r="K4" s="771"/>
      <c r="L4" s="173"/>
      <c r="M4" s="376"/>
      <c r="N4" s="377"/>
    </row>
    <row r="5" spans="1:14" s="11" customFormat="1" ht="13.5" customHeight="1" x14ac:dyDescent="0.25">
      <c r="A5" s="387">
        <v>45509</v>
      </c>
      <c r="B5" s="388" t="s">
        <v>110</v>
      </c>
      <c r="C5" s="388" t="s">
        <v>48</v>
      </c>
      <c r="D5" s="389" t="s">
        <v>14</v>
      </c>
      <c r="E5" s="390"/>
      <c r="F5" s="390">
        <v>8000</v>
      </c>
      <c r="G5" s="692">
        <f>G4-E5+F5</f>
        <v>713250</v>
      </c>
      <c r="H5" s="391" t="s">
        <v>41</v>
      </c>
      <c r="I5" s="391" t="s">
        <v>18</v>
      </c>
      <c r="J5" s="768" t="s">
        <v>194</v>
      </c>
      <c r="K5" s="388"/>
      <c r="L5" s="388" t="s">
        <v>44</v>
      </c>
      <c r="M5" s="394"/>
      <c r="N5" s="393"/>
    </row>
    <row r="6" spans="1:14" s="11" customFormat="1" ht="13.5" customHeight="1" x14ac:dyDescent="0.25">
      <c r="A6" s="160">
        <v>45509</v>
      </c>
      <c r="B6" s="161" t="s">
        <v>112</v>
      </c>
      <c r="C6" s="161" t="s">
        <v>113</v>
      </c>
      <c r="D6" s="162" t="s">
        <v>14</v>
      </c>
      <c r="E6" s="145">
        <v>4000</v>
      </c>
      <c r="F6" s="145"/>
      <c r="G6" s="289">
        <f t="shared" ref="G6:G70" si="0">G5-E6+F6</f>
        <v>709250</v>
      </c>
      <c r="H6" s="275" t="s">
        <v>41</v>
      </c>
      <c r="I6" s="275" t="s">
        <v>18</v>
      </c>
      <c r="J6" s="769" t="s">
        <v>194</v>
      </c>
      <c r="K6" s="318"/>
      <c r="L6" s="318" t="s">
        <v>44</v>
      </c>
      <c r="M6" s="145"/>
      <c r="N6" s="386" t="s">
        <v>191</v>
      </c>
    </row>
    <row r="7" spans="1:14" x14ac:dyDescent="0.25">
      <c r="A7" s="160">
        <v>45509</v>
      </c>
      <c r="B7" s="161" t="s">
        <v>112</v>
      </c>
      <c r="C7" s="161" t="s">
        <v>113</v>
      </c>
      <c r="D7" s="162" t="s">
        <v>14</v>
      </c>
      <c r="E7" s="145">
        <v>4000</v>
      </c>
      <c r="F7" s="145"/>
      <c r="G7" s="289">
        <f>G6-E7+F7</f>
        <v>705250</v>
      </c>
      <c r="H7" s="275" t="s">
        <v>41</v>
      </c>
      <c r="I7" s="147" t="s">
        <v>18</v>
      </c>
      <c r="J7" s="769" t="s">
        <v>194</v>
      </c>
      <c r="K7" s="318"/>
      <c r="L7" s="147" t="s">
        <v>44</v>
      </c>
      <c r="M7" s="145"/>
      <c r="N7" s="386" t="s">
        <v>195</v>
      </c>
    </row>
    <row r="8" spans="1:14" x14ac:dyDescent="0.25">
      <c r="A8" s="387">
        <v>45510</v>
      </c>
      <c r="B8" s="388" t="s">
        <v>110</v>
      </c>
      <c r="C8" s="388" t="s">
        <v>48</v>
      </c>
      <c r="D8" s="389" t="s">
        <v>14</v>
      </c>
      <c r="E8" s="390"/>
      <c r="F8" s="390">
        <v>38000</v>
      </c>
      <c r="G8" s="689">
        <f t="shared" ref="G8:G9" si="1">G7-E8+F8</f>
        <v>743250</v>
      </c>
      <c r="H8" s="391" t="s">
        <v>41</v>
      </c>
      <c r="I8" s="392" t="s">
        <v>18</v>
      </c>
      <c r="J8" s="768" t="s">
        <v>202</v>
      </c>
      <c r="K8" s="388"/>
      <c r="L8" s="392" t="s">
        <v>44</v>
      </c>
      <c r="M8" s="390"/>
      <c r="N8" s="393"/>
    </row>
    <row r="9" spans="1:14" ht="16.5" customHeight="1" x14ac:dyDescent="0.25">
      <c r="A9" s="160">
        <v>45510</v>
      </c>
      <c r="B9" s="161" t="s">
        <v>112</v>
      </c>
      <c r="C9" s="161" t="s">
        <v>113</v>
      </c>
      <c r="D9" s="162" t="s">
        <v>14</v>
      </c>
      <c r="E9" s="145">
        <v>7000</v>
      </c>
      <c r="F9" s="145"/>
      <c r="G9" s="289">
        <f t="shared" si="1"/>
        <v>736250</v>
      </c>
      <c r="H9" s="275" t="s">
        <v>41</v>
      </c>
      <c r="I9" s="147" t="s">
        <v>18</v>
      </c>
      <c r="J9" s="769" t="s">
        <v>202</v>
      </c>
      <c r="K9" s="318"/>
      <c r="L9" s="147" t="s">
        <v>44</v>
      </c>
      <c r="M9" s="157"/>
      <c r="N9" s="386" t="s">
        <v>200</v>
      </c>
    </row>
    <row r="10" spans="1:14" x14ac:dyDescent="0.25">
      <c r="A10" s="160">
        <v>45510</v>
      </c>
      <c r="B10" s="161" t="s">
        <v>112</v>
      </c>
      <c r="C10" s="161" t="s">
        <v>113</v>
      </c>
      <c r="D10" s="162" t="s">
        <v>14</v>
      </c>
      <c r="E10" s="157">
        <v>4000</v>
      </c>
      <c r="F10" s="145"/>
      <c r="G10" s="289">
        <f t="shared" ref="G10:G36" si="2">G9-E10+F10</f>
        <v>732250</v>
      </c>
      <c r="H10" s="275" t="s">
        <v>41</v>
      </c>
      <c r="I10" s="147" t="s">
        <v>18</v>
      </c>
      <c r="J10" s="769" t="s">
        <v>202</v>
      </c>
      <c r="K10" s="318"/>
      <c r="L10" s="147" t="s">
        <v>44</v>
      </c>
      <c r="M10" s="157"/>
      <c r="N10" s="386" t="s">
        <v>201</v>
      </c>
    </row>
    <row r="11" spans="1:14" x14ac:dyDescent="0.25">
      <c r="A11" s="160">
        <v>45510</v>
      </c>
      <c r="B11" s="161" t="s">
        <v>112</v>
      </c>
      <c r="C11" s="161" t="s">
        <v>113</v>
      </c>
      <c r="D11" s="162" t="s">
        <v>14</v>
      </c>
      <c r="E11" s="157">
        <v>9000</v>
      </c>
      <c r="F11" s="145"/>
      <c r="G11" s="289">
        <f t="shared" si="2"/>
        <v>723250</v>
      </c>
      <c r="H11" s="275" t="s">
        <v>41</v>
      </c>
      <c r="I11" s="147" t="s">
        <v>18</v>
      </c>
      <c r="J11" s="769" t="s">
        <v>202</v>
      </c>
      <c r="K11" s="318"/>
      <c r="L11" s="147" t="s">
        <v>44</v>
      </c>
      <c r="M11" s="145"/>
      <c r="N11" s="386" t="s">
        <v>203</v>
      </c>
    </row>
    <row r="12" spans="1:14" x14ac:dyDescent="0.25">
      <c r="A12" s="160">
        <v>45510</v>
      </c>
      <c r="B12" s="161" t="s">
        <v>166</v>
      </c>
      <c r="C12" s="161" t="s">
        <v>48</v>
      </c>
      <c r="D12" s="162" t="s">
        <v>14</v>
      </c>
      <c r="E12" s="157"/>
      <c r="F12" s="145">
        <v>-18000</v>
      </c>
      <c r="G12" s="289">
        <f t="shared" si="2"/>
        <v>705250</v>
      </c>
      <c r="H12" s="275" t="s">
        <v>41</v>
      </c>
      <c r="I12" s="147" t="s">
        <v>18</v>
      </c>
      <c r="J12" s="769" t="s">
        <v>202</v>
      </c>
      <c r="K12" s="318"/>
      <c r="L12" s="147" t="s">
        <v>44</v>
      </c>
      <c r="M12" s="145"/>
      <c r="N12" s="386"/>
    </row>
    <row r="13" spans="1:14" ht="17.25" customHeight="1" x14ac:dyDescent="0.25">
      <c r="A13" s="387">
        <v>45511</v>
      </c>
      <c r="B13" s="388" t="s">
        <v>110</v>
      </c>
      <c r="C13" s="388" t="s">
        <v>48</v>
      </c>
      <c r="D13" s="389" t="s">
        <v>14</v>
      </c>
      <c r="E13" s="428"/>
      <c r="F13" s="390">
        <v>50000</v>
      </c>
      <c r="G13" s="689">
        <f t="shared" si="2"/>
        <v>755250</v>
      </c>
      <c r="H13" s="391" t="s">
        <v>41</v>
      </c>
      <c r="I13" s="392" t="s">
        <v>18</v>
      </c>
      <c r="J13" s="787" t="s">
        <v>622</v>
      </c>
      <c r="K13" s="388"/>
      <c r="L13" s="392" t="s">
        <v>44</v>
      </c>
      <c r="M13" s="390"/>
      <c r="N13" s="393"/>
    </row>
    <row r="14" spans="1:14" ht="17.25" customHeight="1" x14ac:dyDescent="0.25">
      <c r="A14" s="160">
        <v>45511</v>
      </c>
      <c r="B14" s="161" t="s">
        <v>223</v>
      </c>
      <c r="C14" s="161" t="s">
        <v>224</v>
      </c>
      <c r="D14" s="162" t="s">
        <v>79</v>
      </c>
      <c r="E14" s="157">
        <v>50000</v>
      </c>
      <c r="F14" s="145"/>
      <c r="G14" s="289">
        <f t="shared" si="2"/>
        <v>705250</v>
      </c>
      <c r="H14" s="275" t="s">
        <v>41</v>
      </c>
      <c r="I14" s="147" t="s">
        <v>18</v>
      </c>
      <c r="J14" s="770" t="s">
        <v>618</v>
      </c>
      <c r="K14" s="318"/>
      <c r="L14" s="147" t="s">
        <v>44</v>
      </c>
      <c r="M14" s="145"/>
      <c r="N14" s="386"/>
    </row>
    <row r="15" spans="1:14" x14ac:dyDescent="0.25">
      <c r="A15" s="387">
        <v>45511</v>
      </c>
      <c r="B15" s="388" t="s">
        <v>110</v>
      </c>
      <c r="C15" s="388" t="s">
        <v>48</v>
      </c>
      <c r="D15" s="389" t="s">
        <v>14</v>
      </c>
      <c r="E15" s="390"/>
      <c r="F15" s="390">
        <v>90000</v>
      </c>
      <c r="G15" s="689">
        <f t="shared" si="2"/>
        <v>795250</v>
      </c>
      <c r="H15" s="391" t="s">
        <v>41</v>
      </c>
      <c r="I15" s="392" t="s">
        <v>18</v>
      </c>
      <c r="J15" s="768" t="s">
        <v>623</v>
      </c>
      <c r="K15" s="388"/>
      <c r="L15" s="392" t="s">
        <v>44</v>
      </c>
      <c r="M15" s="428"/>
      <c r="N15" s="393"/>
    </row>
    <row r="16" spans="1:14" x14ac:dyDescent="0.25">
      <c r="A16" s="160">
        <v>45511</v>
      </c>
      <c r="B16" s="161" t="s">
        <v>225</v>
      </c>
      <c r="C16" s="161" t="s">
        <v>116</v>
      </c>
      <c r="D16" s="162" t="s">
        <v>79</v>
      </c>
      <c r="E16" s="145">
        <v>90000</v>
      </c>
      <c r="F16" s="145"/>
      <c r="G16" s="289">
        <f t="shared" si="2"/>
        <v>705250</v>
      </c>
      <c r="H16" s="275" t="s">
        <v>41</v>
      </c>
      <c r="I16" s="147" t="s">
        <v>18</v>
      </c>
      <c r="J16" s="769" t="s">
        <v>619</v>
      </c>
      <c r="K16" s="318"/>
      <c r="L16" s="147" t="s">
        <v>44</v>
      </c>
      <c r="M16" s="145"/>
      <c r="N16" s="386"/>
    </row>
    <row r="17" spans="1:14" ht="15" customHeight="1" x14ac:dyDescent="0.25">
      <c r="A17" s="387">
        <v>45511</v>
      </c>
      <c r="B17" s="491" t="s">
        <v>110</v>
      </c>
      <c r="C17" s="491" t="s">
        <v>48</v>
      </c>
      <c r="D17" s="631" t="s">
        <v>14</v>
      </c>
      <c r="E17" s="492"/>
      <c r="F17" s="492">
        <v>150000</v>
      </c>
      <c r="G17" s="692">
        <f t="shared" si="2"/>
        <v>855250</v>
      </c>
      <c r="H17" s="494" t="s">
        <v>41</v>
      </c>
      <c r="I17" s="788" t="s">
        <v>18</v>
      </c>
      <c r="J17" s="768" t="s">
        <v>625</v>
      </c>
      <c r="K17" s="388"/>
      <c r="L17" s="788" t="s">
        <v>44</v>
      </c>
      <c r="M17" s="492"/>
      <c r="N17" s="493"/>
    </row>
    <row r="18" spans="1:14" ht="15" customHeight="1" x14ac:dyDescent="0.25">
      <c r="A18" s="160">
        <v>45511</v>
      </c>
      <c r="B18" s="161" t="s">
        <v>226</v>
      </c>
      <c r="C18" s="161" t="s">
        <v>129</v>
      </c>
      <c r="D18" s="162" t="s">
        <v>134</v>
      </c>
      <c r="E18" s="145">
        <v>150000</v>
      </c>
      <c r="F18" s="145"/>
      <c r="G18" s="289">
        <f t="shared" si="2"/>
        <v>705250</v>
      </c>
      <c r="H18" s="275" t="s">
        <v>41</v>
      </c>
      <c r="I18" s="147" t="s">
        <v>18</v>
      </c>
      <c r="J18" s="331" t="s">
        <v>624</v>
      </c>
      <c r="K18" s="318"/>
      <c r="L18" s="147" t="s">
        <v>44</v>
      </c>
      <c r="M18" s="145"/>
      <c r="N18" s="386"/>
    </row>
    <row r="19" spans="1:14" ht="15" customHeight="1" x14ac:dyDescent="0.25">
      <c r="A19" s="387">
        <v>45511</v>
      </c>
      <c r="B19" s="388" t="s">
        <v>110</v>
      </c>
      <c r="C19" s="388" t="s">
        <v>48</v>
      </c>
      <c r="D19" s="389" t="s">
        <v>14</v>
      </c>
      <c r="E19" s="390"/>
      <c r="F19" s="390">
        <v>164000</v>
      </c>
      <c r="G19" s="689">
        <f t="shared" si="2"/>
        <v>869250</v>
      </c>
      <c r="H19" s="391" t="s">
        <v>41</v>
      </c>
      <c r="I19" s="392" t="s">
        <v>18</v>
      </c>
      <c r="J19" s="768" t="s">
        <v>230</v>
      </c>
      <c r="K19" s="388"/>
      <c r="L19" s="392" t="s">
        <v>44</v>
      </c>
      <c r="M19" s="390"/>
      <c r="N19" s="393"/>
    </row>
    <row r="20" spans="1:14" ht="15" customHeight="1" x14ac:dyDescent="0.25">
      <c r="A20" s="387">
        <v>45511</v>
      </c>
      <c r="B20" s="388" t="s">
        <v>110</v>
      </c>
      <c r="C20" s="388" t="s">
        <v>48</v>
      </c>
      <c r="D20" s="389" t="s">
        <v>14</v>
      </c>
      <c r="E20" s="390"/>
      <c r="F20" s="390">
        <v>15000</v>
      </c>
      <c r="G20" s="689">
        <f t="shared" si="2"/>
        <v>884250</v>
      </c>
      <c r="H20" s="391" t="s">
        <v>41</v>
      </c>
      <c r="I20" s="392" t="s">
        <v>18</v>
      </c>
      <c r="J20" s="768" t="s">
        <v>231</v>
      </c>
      <c r="K20" s="388"/>
      <c r="L20" s="392" t="s">
        <v>44</v>
      </c>
      <c r="M20" s="390"/>
      <c r="N20" s="393"/>
    </row>
    <row r="21" spans="1:14" ht="15" customHeight="1" x14ac:dyDescent="0.25">
      <c r="A21" s="160">
        <v>45511</v>
      </c>
      <c r="B21" s="161" t="s">
        <v>232</v>
      </c>
      <c r="C21" s="161" t="s">
        <v>118</v>
      </c>
      <c r="D21" s="162" t="s">
        <v>79</v>
      </c>
      <c r="E21" s="145">
        <v>84000</v>
      </c>
      <c r="F21" s="145"/>
      <c r="G21" s="289">
        <f t="shared" si="2"/>
        <v>800250</v>
      </c>
      <c r="H21" s="275" t="s">
        <v>41</v>
      </c>
      <c r="I21" s="147" t="s">
        <v>18</v>
      </c>
      <c r="J21" s="331" t="s">
        <v>627</v>
      </c>
      <c r="K21" s="318"/>
      <c r="L21" s="147" t="s">
        <v>44</v>
      </c>
      <c r="M21" s="145"/>
      <c r="N21" s="386"/>
    </row>
    <row r="22" spans="1:14" ht="15" customHeight="1" x14ac:dyDescent="0.25">
      <c r="A22" s="160">
        <v>45511</v>
      </c>
      <c r="B22" s="161" t="s">
        <v>233</v>
      </c>
      <c r="C22" s="161" t="s">
        <v>118</v>
      </c>
      <c r="D22" s="162" t="s">
        <v>79</v>
      </c>
      <c r="E22" s="145">
        <v>17200</v>
      </c>
      <c r="F22" s="145"/>
      <c r="G22" s="289">
        <f t="shared" si="2"/>
        <v>783050</v>
      </c>
      <c r="H22" s="275" t="s">
        <v>41</v>
      </c>
      <c r="I22" s="147" t="s">
        <v>18</v>
      </c>
      <c r="J22" s="331" t="s">
        <v>627</v>
      </c>
      <c r="K22" s="318"/>
      <c r="L22" s="147" t="s">
        <v>44</v>
      </c>
      <c r="M22" s="145"/>
      <c r="N22" s="386"/>
    </row>
    <row r="23" spans="1:14" ht="15" customHeight="1" x14ac:dyDescent="0.25">
      <c r="A23" s="160">
        <v>45511</v>
      </c>
      <c r="B23" s="161" t="s">
        <v>234</v>
      </c>
      <c r="C23" s="161" t="s">
        <v>118</v>
      </c>
      <c r="D23" s="162" t="s">
        <v>79</v>
      </c>
      <c r="E23" s="145">
        <v>72000</v>
      </c>
      <c r="F23" s="145"/>
      <c r="G23" s="289">
        <f t="shared" si="2"/>
        <v>711050</v>
      </c>
      <c r="H23" s="275" t="s">
        <v>41</v>
      </c>
      <c r="I23" s="147" t="s">
        <v>18</v>
      </c>
      <c r="J23" s="396" t="s">
        <v>628</v>
      </c>
      <c r="K23" s="318"/>
      <c r="L23" s="147" t="s">
        <v>44</v>
      </c>
      <c r="M23" s="145"/>
      <c r="N23" s="386"/>
    </row>
    <row r="24" spans="1:14" ht="15.75" customHeight="1" x14ac:dyDescent="0.25">
      <c r="A24" s="160">
        <v>45511</v>
      </c>
      <c r="B24" s="161" t="s">
        <v>112</v>
      </c>
      <c r="C24" s="161" t="s">
        <v>113</v>
      </c>
      <c r="D24" s="162" t="s">
        <v>14</v>
      </c>
      <c r="E24" s="380">
        <v>7000</v>
      </c>
      <c r="F24" s="145"/>
      <c r="G24" s="289">
        <f t="shared" si="2"/>
        <v>704050</v>
      </c>
      <c r="H24" s="275" t="s">
        <v>41</v>
      </c>
      <c r="I24" s="147" t="s">
        <v>18</v>
      </c>
      <c r="J24" s="769" t="s">
        <v>231</v>
      </c>
      <c r="K24" s="318"/>
      <c r="L24" s="147" t="s">
        <v>44</v>
      </c>
      <c r="M24" s="145"/>
      <c r="N24" s="386" t="s">
        <v>160</v>
      </c>
    </row>
    <row r="25" spans="1:14" ht="14.25" customHeight="1" x14ac:dyDescent="0.25">
      <c r="A25" s="160">
        <v>45511</v>
      </c>
      <c r="B25" s="161" t="s">
        <v>112</v>
      </c>
      <c r="C25" s="161" t="s">
        <v>113</v>
      </c>
      <c r="D25" s="162" t="s">
        <v>14</v>
      </c>
      <c r="E25" s="145">
        <v>4000</v>
      </c>
      <c r="F25" s="152"/>
      <c r="G25" s="289">
        <f t="shared" si="2"/>
        <v>700050</v>
      </c>
      <c r="H25" s="275" t="s">
        <v>41</v>
      </c>
      <c r="I25" s="147" t="s">
        <v>18</v>
      </c>
      <c r="J25" s="769" t="s">
        <v>231</v>
      </c>
      <c r="K25" s="318"/>
      <c r="L25" s="168" t="s">
        <v>44</v>
      </c>
      <c r="M25" s="145"/>
      <c r="N25" s="149" t="s">
        <v>171</v>
      </c>
    </row>
    <row r="26" spans="1:14" ht="14.25" customHeight="1" x14ac:dyDescent="0.25">
      <c r="A26" s="160">
        <v>45511</v>
      </c>
      <c r="B26" s="161" t="s">
        <v>112</v>
      </c>
      <c r="C26" s="161" t="s">
        <v>113</v>
      </c>
      <c r="D26" s="162" t="s">
        <v>14</v>
      </c>
      <c r="E26" s="145">
        <v>4000</v>
      </c>
      <c r="F26" s="152"/>
      <c r="G26" s="289">
        <f t="shared" si="2"/>
        <v>696050</v>
      </c>
      <c r="H26" s="275" t="s">
        <v>41</v>
      </c>
      <c r="I26" s="147" t="s">
        <v>18</v>
      </c>
      <c r="J26" s="769" t="s">
        <v>231</v>
      </c>
      <c r="K26" s="318"/>
      <c r="L26" s="168" t="s">
        <v>44</v>
      </c>
      <c r="M26" s="145"/>
      <c r="N26" s="149" t="s">
        <v>172</v>
      </c>
    </row>
    <row r="27" spans="1:14" ht="14.25" customHeight="1" x14ac:dyDescent="0.25">
      <c r="A27" s="387">
        <v>45512</v>
      </c>
      <c r="B27" s="388" t="s">
        <v>110</v>
      </c>
      <c r="C27" s="388" t="s">
        <v>48</v>
      </c>
      <c r="D27" s="389" t="s">
        <v>14</v>
      </c>
      <c r="E27" s="390"/>
      <c r="F27" s="633">
        <v>180000</v>
      </c>
      <c r="G27" s="689">
        <f t="shared" si="2"/>
        <v>876050</v>
      </c>
      <c r="H27" s="391" t="s">
        <v>41</v>
      </c>
      <c r="I27" s="392" t="s">
        <v>18</v>
      </c>
      <c r="J27" s="768" t="s">
        <v>634</v>
      </c>
      <c r="K27" s="388"/>
      <c r="L27" s="790" t="s">
        <v>44</v>
      </c>
      <c r="M27" s="390"/>
      <c r="N27" s="427"/>
    </row>
    <row r="28" spans="1:14" ht="14.25" customHeight="1" x14ac:dyDescent="0.25">
      <c r="A28" s="387">
        <v>45512</v>
      </c>
      <c r="B28" s="388" t="s">
        <v>110</v>
      </c>
      <c r="C28" s="388" t="s">
        <v>48</v>
      </c>
      <c r="D28" s="389" t="s">
        <v>14</v>
      </c>
      <c r="E28" s="390"/>
      <c r="F28" s="633">
        <v>80000</v>
      </c>
      <c r="G28" s="689">
        <f t="shared" si="2"/>
        <v>956050</v>
      </c>
      <c r="H28" s="391" t="s">
        <v>41</v>
      </c>
      <c r="I28" s="392" t="s">
        <v>18</v>
      </c>
      <c r="J28" s="768" t="s">
        <v>634</v>
      </c>
      <c r="K28" s="388"/>
      <c r="L28" s="790" t="s">
        <v>44</v>
      </c>
      <c r="M28" s="390"/>
      <c r="N28" s="427"/>
    </row>
    <row r="29" spans="1:14" ht="14.25" customHeight="1" x14ac:dyDescent="0.25">
      <c r="A29" s="387">
        <v>45513</v>
      </c>
      <c r="B29" s="388" t="s">
        <v>110</v>
      </c>
      <c r="C29" s="388" t="s">
        <v>48</v>
      </c>
      <c r="D29" s="389" t="s">
        <v>14</v>
      </c>
      <c r="E29" s="390"/>
      <c r="F29" s="633">
        <v>150000</v>
      </c>
      <c r="G29" s="689">
        <f t="shared" si="2"/>
        <v>1106050</v>
      </c>
      <c r="H29" s="391" t="s">
        <v>41</v>
      </c>
      <c r="I29" s="392" t="s">
        <v>18</v>
      </c>
      <c r="J29" s="768" t="s">
        <v>231</v>
      </c>
      <c r="K29" s="388"/>
      <c r="L29" s="790" t="s">
        <v>44</v>
      </c>
      <c r="M29" s="390"/>
      <c r="N29" s="427"/>
    </row>
    <row r="30" spans="1:14" ht="14.25" customHeight="1" x14ac:dyDescent="0.25">
      <c r="A30" s="160">
        <v>45513</v>
      </c>
      <c r="B30" s="161" t="s">
        <v>257</v>
      </c>
      <c r="C30" s="161" t="s">
        <v>116</v>
      </c>
      <c r="D30" s="162" t="s">
        <v>79</v>
      </c>
      <c r="E30" s="145">
        <v>120000</v>
      </c>
      <c r="F30" s="152"/>
      <c r="G30" s="289">
        <f t="shared" si="2"/>
        <v>986050</v>
      </c>
      <c r="H30" s="275" t="s">
        <v>41</v>
      </c>
      <c r="I30" s="147" t="s">
        <v>18</v>
      </c>
      <c r="J30" s="331" t="s">
        <v>631</v>
      </c>
      <c r="K30" s="318"/>
      <c r="L30" s="168" t="s">
        <v>44</v>
      </c>
      <c r="M30" s="145"/>
      <c r="N30" s="149"/>
    </row>
    <row r="31" spans="1:14" ht="14.25" customHeight="1" x14ac:dyDescent="0.25">
      <c r="A31" s="160">
        <v>45513</v>
      </c>
      <c r="B31" s="161" t="s">
        <v>258</v>
      </c>
      <c r="C31" s="161" t="s">
        <v>116</v>
      </c>
      <c r="D31" s="162" t="s">
        <v>79</v>
      </c>
      <c r="E31" s="145">
        <v>15000</v>
      </c>
      <c r="F31" s="152"/>
      <c r="G31" s="289">
        <f t="shared" si="2"/>
        <v>971050</v>
      </c>
      <c r="H31" s="430" t="s">
        <v>41</v>
      </c>
      <c r="I31" s="168" t="s">
        <v>18</v>
      </c>
      <c r="J31" s="331" t="s">
        <v>631</v>
      </c>
      <c r="K31" s="318"/>
      <c r="L31" s="168" t="s">
        <v>44</v>
      </c>
      <c r="M31" s="145"/>
      <c r="N31" s="149"/>
    </row>
    <row r="32" spans="1:14" x14ac:dyDescent="0.25">
      <c r="A32" s="160">
        <v>45513</v>
      </c>
      <c r="B32" s="161" t="s">
        <v>259</v>
      </c>
      <c r="C32" s="161" t="s">
        <v>116</v>
      </c>
      <c r="D32" s="162" t="s">
        <v>79</v>
      </c>
      <c r="E32" s="145">
        <v>15000</v>
      </c>
      <c r="F32" s="145"/>
      <c r="G32" s="289">
        <f t="shared" si="2"/>
        <v>956050</v>
      </c>
      <c r="H32" s="275" t="s">
        <v>41</v>
      </c>
      <c r="I32" s="147" t="s">
        <v>18</v>
      </c>
      <c r="J32" s="331" t="s">
        <v>631</v>
      </c>
      <c r="K32" s="318"/>
      <c r="L32" s="147" t="s">
        <v>44</v>
      </c>
      <c r="M32" s="145"/>
      <c r="N32" s="149"/>
    </row>
    <row r="33" spans="1:14" ht="16.5" customHeight="1" x14ac:dyDescent="0.25">
      <c r="A33" s="160">
        <v>45513</v>
      </c>
      <c r="B33" s="161" t="s">
        <v>260</v>
      </c>
      <c r="C33" s="161" t="s">
        <v>116</v>
      </c>
      <c r="D33" s="162" t="s">
        <v>79</v>
      </c>
      <c r="E33" s="145">
        <v>30000</v>
      </c>
      <c r="F33" s="381"/>
      <c r="G33" s="289">
        <f t="shared" si="2"/>
        <v>926050</v>
      </c>
      <c r="H33" s="275" t="s">
        <v>41</v>
      </c>
      <c r="I33" s="147" t="s">
        <v>18</v>
      </c>
      <c r="J33" s="331" t="s">
        <v>631</v>
      </c>
      <c r="K33" s="318"/>
      <c r="L33" s="147" t="s">
        <v>44</v>
      </c>
      <c r="M33" s="157"/>
      <c r="N33" s="149"/>
    </row>
    <row r="34" spans="1:14" ht="16.149999999999999" customHeight="1" x14ac:dyDescent="0.25">
      <c r="A34" s="160">
        <v>45513</v>
      </c>
      <c r="B34" s="161" t="s">
        <v>261</v>
      </c>
      <c r="C34" s="161" t="s">
        <v>116</v>
      </c>
      <c r="D34" s="162" t="s">
        <v>79</v>
      </c>
      <c r="E34" s="157">
        <v>80000</v>
      </c>
      <c r="F34" s="152"/>
      <c r="G34" s="458">
        <f t="shared" si="2"/>
        <v>846050</v>
      </c>
      <c r="H34" s="275" t="s">
        <v>41</v>
      </c>
      <c r="I34" s="147" t="s">
        <v>18</v>
      </c>
      <c r="J34" s="331" t="s">
        <v>631</v>
      </c>
      <c r="K34" s="318"/>
      <c r="L34" s="147" t="s">
        <v>44</v>
      </c>
      <c r="M34" s="157"/>
      <c r="N34" s="149"/>
    </row>
    <row r="35" spans="1:14" ht="13.5" customHeight="1" x14ac:dyDescent="0.25">
      <c r="A35" s="160">
        <v>45513</v>
      </c>
      <c r="B35" s="161" t="s">
        <v>262</v>
      </c>
      <c r="C35" s="161" t="s">
        <v>116</v>
      </c>
      <c r="D35" s="162" t="s">
        <v>79</v>
      </c>
      <c r="E35" s="157">
        <v>150000</v>
      </c>
      <c r="F35" s="152"/>
      <c r="G35" s="289">
        <f t="shared" si="2"/>
        <v>696050</v>
      </c>
      <c r="H35" s="275" t="s">
        <v>41</v>
      </c>
      <c r="I35" s="147" t="s">
        <v>18</v>
      </c>
      <c r="J35" s="769" t="s">
        <v>636</v>
      </c>
      <c r="K35" s="318"/>
      <c r="L35" s="147" t="s">
        <v>44</v>
      </c>
      <c r="M35" s="152"/>
      <c r="N35" s="149"/>
    </row>
    <row r="36" spans="1:14" ht="13.5" customHeight="1" x14ac:dyDescent="0.25">
      <c r="A36" s="387">
        <v>45513</v>
      </c>
      <c r="B36" s="388" t="s">
        <v>110</v>
      </c>
      <c r="C36" s="388" t="s">
        <v>48</v>
      </c>
      <c r="D36" s="389" t="s">
        <v>14</v>
      </c>
      <c r="E36" s="428"/>
      <c r="F36" s="633">
        <v>40000</v>
      </c>
      <c r="G36" s="689">
        <f t="shared" si="2"/>
        <v>736050</v>
      </c>
      <c r="H36" s="391" t="s">
        <v>41</v>
      </c>
      <c r="I36" s="392" t="s">
        <v>18</v>
      </c>
      <c r="J36" s="768" t="s">
        <v>254</v>
      </c>
      <c r="K36" s="388"/>
      <c r="L36" s="392" t="s">
        <v>44</v>
      </c>
      <c r="M36" s="633"/>
      <c r="N36" s="427"/>
    </row>
    <row r="37" spans="1:14" ht="13.5" customHeight="1" x14ac:dyDescent="0.25">
      <c r="A37" s="160">
        <v>45513</v>
      </c>
      <c r="B37" s="161" t="s">
        <v>267</v>
      </c>
      <c r="C37" s="161" t="s">
        <v>118</v>
      </c>
      <c r="D37" s="162" t="s">
        <v>79</v>
      </c>
      <c r="E37" s="157">
        <v>37000</v>
      </c>
      <c r="F37" s="152"/>
      <c r="G37" s="289">
        <f t="shared" si="0"/>
        <v>699050</v>
      </c>
      <c r="H37" s="275" t="s">
        <v>41</v>
      </c>
      <c r="I37" s="147" t="s">
        <v>18</v>
      </c>
      <c r="J37" s="769" t="s">
        <v>639</v>
      </c>
      <c r="K37" s="318"/>
      <c r="L37" s="147" t="s">
        <v>44</v>
      </c>
      <c r="M37" s="152"/>
      <c r="N37" s="149"/>
    </row>
    <row r="38" spans="1:14" ht="13.5" customHeight="1" x14ac:dyDescent="0.25">
      <c r="A38" s="387">
        <v>45513</v>
      </c>
      <c r="B38" s="388" t="s">
        <v>110</v>
      </c>
      <c r="C38" s="388" t="s">
        <v>48</v>
      </c>
      <c r="D38" s="389" t="s">
        <v>14</v>
      </c>
      <c r="E38" s="428"/>
      <c r="F38" s="633">
        <v>275000</v>
      </c>
      <c r="G38" s="689">
        <f t="shared" si="0"/>
        <v>974050</v>
      </c>
      <c r="H38" s="391" t="s">
        <v>41</v>
      </c>
      <c r="I38" s="392" t="s">
        <v>18</v>
      </c>
      <c r="J38" s="768" t="s">
        <v>255</v>
      </c>
      <c r="K38" s="388"/>
      <c r="L38" s="392" t="s">
        <v>44</v>
      </c>
      <c r="M38" s="633"/>
      <c r="N38" s="427"/>
    </row>
    <row r="39" spans="1:14" ht="13.5" customHeight="1" x14ac:dyDescent="0.25">
      <c r="A39" s="160">
        <v>45513</v>
      </c>
      <c r="B39" s="161" t="s">
        <v>269</v>
      </c>
      <c r="C39" s="161" t="s">
        <v>118</v>
      </c>
      <c r="D39" s="162" t="s">
        <v>79</v>
      </c>
      <c r="E39" s="157">
        <v>60000</v>
      </c>
      <c r="F39" s="152"/>
      <c r="G39" s="289">
        <f t="shared" si="0"/>
        <v>914050</v>
      </c>
      <c r="H39" s="275" t="s">
        <v>41</v>
      </c>
      <c r="I39" s="147" t="s">
        <v>18</v>
      </c>
      <c r="J39" s="769" t="s">
        <v>632</v>
      </c>
      <c r="K39" s="318"/>
      <c r="L39" s="147" t="s">
        <v>44</v>
      </c>
      <c r="M39" s="152"/>
      <c r="N39" s="149"/>
    </row>
    <row r="40" spans="1:14" ht="13.5" customHeight="1" x14ac:dyDescent="0.25">
      <c r="A40" s="160">
        <v>45513</v>
      </c>
      <c r="B40" s="161" t="s">
        <v>270</v>
      </c>
      <c r="C40" s="161" t="s">
        <v>118</v>
      </c>
      <c r="D40" s="162" t="s">
        <v>79</v>
      </c>
      <c r="E40" s="157">
        <v>39800</v>
      </c>
      <c r="F40" s="152"/>
      <c r="G40" s="289">
        <f t="shared" si="0"/>
        <v>874250</v>
      </c>
      <c r="H40" s="275" t="s">
        <v>41</v>
      </c>
      <c r="I40" s="147" t="s">
        <v>18</v>
      </c>
      <c r="J40" s="769" t="s">
        <v>632</v>
      </c>
      <c r="K40" s="318"/>
      <c r="L40" s="147" t="s">
        <v>44</v>
      </c>
      <c r="M40" s="152"/>
      <c r="N40" s="149"/>
    </row>
    <row r="41" spans="1:14" ht="13.5" customHeight="1" x14ac:dyDescent="0.25">
      <c r="A41" s="387">
        <v>45513</v>
      </c>
      <c r="B41" s="388" t="s">
        <v>110</v>
      </c>
      <c r="C41" s="388" t="s">
        <v>48</v>
      </c>
      <c r="D41" s="389" t="s">
        <v>14</v>
      </c>
      <c r="E41" s="390"/>
      <c r="F41" s="633">
        <v>150000</v>
      </c>
      <c r="G41" s="689">
        <f t="shared" si="0"/>
        <v>1024250</v>
      </c>
      <c r="H41" s="391" t="s">
        <v>41</v>
      </c>
      <c r="I41" s="392" t="s">
        <v>18</v>
      </c>
      <c r="J41" s="787" t="s">
        <v>256</v>
      </c>
      <c r="K41" s="388"/>
      <c r="L41" s="392" t="s">
        <v>44</v>
      </c>
      <c r="M41" s="633"/>
      <c r="N41" s="427"/>
    </row>
    <row r="42" spans="1:14" ht="13.5" customHeight="1" x14ac:dyDescent="0.25">
      <c r="A42" s="387">
        <v>45513</v>
      </c>
      <c r="B42" s="388" t="s">
        <v>110</v>
      </c>
      <c r="C42" s="388" t="s">
        <v>48</v>
      </c>
      <c r="D42" s="389" t="s">
        <v>14</v>
      </c>
      <c r="E42" s="390"/>
      <c r="F42" s="633">
        <v>150000</v>
      </c>
      <c r="G42" s="689">
        <f t="shared" si="0"/>
        <v>1174250</v>
      </c>
      <c r="H42" s="391" t="s">
        <v>41</v>
      </c>
      <c r="I42" s="392" t="s">
        <v>18</v>
      </c>
      <c r="J42" s="787" t="s">
        <v>641</v>
      </c>
      <c r="K42" s="388"/>
      <c r="L42" s="392" t="s">
        <v>44</v>
      </c>
      <c r="M42" s="633"/>
      <c r="N42" s="427"/>
    </row>
    <row r="43" spans="1:14" ht="13.5" customHeight="1" x14ac:dyDescent="0.25">
      <c r="A43" s="160">
        <v>45513</v>
      </c>
      <c r="B43" s="161" t="s">
        <v>277</v>
      </c>
      <c r="C43" s="161" t="s">
        <v>118</v>
      </c>
      <c r="D43" s="162" t="s">
        <v>79</v>
      </c>
      <c r="E43" s="145">
        <v>120000</v>
      </c>
      <c r="F43" s="152"/>
      <c r="G43" s="289">
        <f t="shared" si="0"/>
        <v>1054250</v>
      </c>
      <c r="H43" s="275" t="s">
        <v>41</v>
      </c>
      <c r="I43" s="147" t="s">
        <v>18</v>
      </c>
      <c r="J43" s="769" t="s">
        <v>643</v>
      </c>
      <c r="K43" s="318"/>
      <c r="L43" s="147" t="s">
        <v>44</v>
      </c>
      <c r="M43" s="152"/>
      <c r="N43" s="149"/>
    </row>
    <row r="44" spans="1:14" ht="13.5" customHeight="1" x14ac:dyDescent="0.25">
      <c r="A44" s="160">
        <v>45513</v>
      </c>
      <c r="B44" s="161" t="s">
        <v>278</v>
      </c>
      <c r="C44" s="161" t="s">
        <v>118</v>
      </c>
      <c r="D44" s="162" t="s">
        <v>79</v>
      </c>
      <c r="E44" s="145">
        <v>60000</v>
      </c>
      <c r="F44" s="152"/>
      <c r="G44" s="289">
        <f t="shared" si="0"/>
        <v>994250</v>
      </c>
      <c r="H44" s="275" t="s">
        <v>41</v>
      </c>
      <c r="I44" s="147" t="s">
        <v>18</v>
      </c>
      <c r="J44" s="769" t="s">
        <v>643</v>
      </c>
      <c r="K44" s="318"/>
      <c r="L44" s="147" t="s">
        <v>44</v>
      </c>
      <c r="M44" s="157"/>
      <c r="N44" s="149"/>
    </row>
    <row r="45" spans="1:14" ht="13.5" customHeight="1" x14ac:dyDescent="0.25">
      <c r="A45" s="160">
        <v>45513</v>
      </c>
      <c r="B45" s="161" t="s">
        <v>279</v>
      </c>
      <c r="C45" s="161" t="s">
        <v>118</v>
      </c>
      <c r="D45" s="162" t="s">
        <v>79</v>
      </c>
      <c r="E45" s="157">
        <v>42000</v>
      </c>
      <c r="F45" s="152"/>
      <c r="G45" s="289">
        <f t="shared" si="0"/>
        <v>952250</v>
      </c>
      <c r="H45" s="275" t="s">
        <v>41</v>
      </c>
      <c r="I45" s="147" t="s">
        <v>18</v>
      </c>
      <c r="J45" s="769" t="s">
        <v>643</v>
      </c>
      <c r="K45" s="318"/>
      <c r="L45" s="147" t="s">
        <v>44</v>
      </c>
      <c r="M45" s="157"/>
      <c r="N45" s="149"/>
    </row>
    <row r="46" spans="1:14" ht="13.5" customHeight="1" x14ac:dyDescent="0.25">
      <c r="A46" s="160">
        <v>45513</v>
      </c>
      <c r="B46" s="161" t="s">
        <v>280</v>
      </c>
      <c r="C46" s="161" t="s">
        <v>48</v>
      </c>
      <c r="D46" s="162" t="s">
        <v>14</v>
      </c>
      <c r="E46" s="157"/>
      <c r="F46" s="152">
        <v>72000</v>
      </c>
      <c r="G46" s="289">
        <f t="shared" si="0"/>
        <v>1024250</v>
      </c>
      <c r="H46" s="275" t="s">
        <v>41</v>
      </c>
      <c r="I46" s="147" t="s">
        <v>18</v>
      </c>
      <c r="J46" s="770" t="s">
        <v>266</v>
      </c>
      <c r="K46" s="318"/>
      <c r="L46" s="147" t="s">
        <v>44</v>
      </c>
      <c r="M46" s="157"/>
      <c r="N46" s="149"/>
    </row>
    <row r="47" spans="1:14" ht="13.5" customHeight="1" x14ac:dyDescent="0.25">
      <c r="A47" s="794">
        <v>45516</v>
      </c>
      <c r="B47" s="795" t="s">
        <v>110</v>
      </c>
      <c r="C47" s="795" t="s">
        <v>48</v>
      </c>
      <c r="D47" s="796" t="s">
        <v>14</v>
      </c>
      <c r="E47" s="797"/>
      <c r="F47" s="798">
        <v>26000</v>
      </c>
      <c r="G47" s="799">
        <f t="shared" si="0"/>
        <v>1050250</v>
      </c>
      <c r="H47" s="800" t="s">
        <v>41</v>
      </c>
      <c r="I47" s="801" t="s">
        <v>18</v>
      </c>
      <c r="J47" s="787" t="s">
        <v>268</v>
      </c>
      <c r="K47" s="795"/>
      <c r="L47" s="801" t="s">
        <v>44</v>
      </c>
      <c r="M47" s="797"/>
      <c r="N47" s="802"/>
    </row>
    <row r="48" spans="1:14" ht="13.5" customHeight="1" x14ac:dyDescent="0.25">
      <c r="A48" s="160">
        <v>45516</v>
      </c>
      <c r="B48" s="161" t="s">
        <v>271</v>
      </c>
      <c r="C48" s="161" t="s">
        <v>118</v>
      </c>
      <c r="D48" s="162" t="s">
        <v>79</v>
      </c>
      <c r="E48" s="157">
        <v>84000</v>
      </c>
      <c r="F48" s="152"/>
      <c r="G48" s="289">
        <f t="shared" si="0"/>
        <v>966250</v>
      </c>
      <c r="H48" s="275" t="s">
        <v>41</v>
      </c>
      <c r="I48" s="147" t="s">
        <v>18</v>
      </c>
      <c r="J48" s="769" t="s">
        <v>640</v>
      </c>
      <c r="K48" s="318"/>
      <c r="L48" s="147" t="s">
        <v>44</v>
      </c>
      <c r="M48" s="157"/>
      <c r="N48" s="149"/>
    </row>
    <row r="49" spans="1:14" ht="13.5" customHeight="1" x14ac:dyDescent="0.25">
      <c r="A49" s="160">
        <v>45516</v>
      </c>
      <c r="B49" s="161" t="s">
        <v>112</v>
      </c>
      <c r="C49" s="161" t="s">
        <v>113</v>
      </c>
      <c r="D49" s="162" t="s">
        <v>14</v>
      </c>
      <c r="E49" s="157">
        <v>8000</v>
      </c>
      <c r="F49" s="152"/>
      <c r="G49" s="289">
        <f t="shared" si="0"/>
        <v>958250</v>
      </c>
      <c r="H49" s="275" t="s">
        <v>41</v>
      </c>
      <c r="I49" s="147" t="s">
        <v>18</v>
      </c>
      <c r="J49" s="770" t="s">
        <v>268</v>
      </c>
      <c r="K49" s="318"/>
      <c r="L49" s="147" t="s">
        <v>44</v>
      </c>
      <c r="M49" s="157"/>
      <c r="N49" s="149" t="s">
        <v>290</v>
      </c>
    </row>
    <row r="50" spans="1:14" ht="13.5" customHeight="1" x14ac:dyDescent="0.25">
      <c r="A50" s="160">
        <v>45516</v>
      </c>
      <c r="B50" s="161" t="s">
        <v>112</v>
      </c>
      <c r="C50" s="161" t="s">
        <v>113</v>
      </c>
      <c r="D50" s="162" t="s">
        <v>14</v>
      </c>
      <c r="E50" s="157">
        <v>2000</v>
      </c>
      <c r="F50" s="152"/>
      <c r="G50" s="289">
        <f t="shared" si="0"/>
        <v>956250</v>
      </c>
      <c r="H50" s="275" t="s">
        <v>41</v>
      </c>
      <c r="I50" s="147" t="s">
        <v>18</v>
      </c>
      <c r="J50" s="770" t="s">
        <v>268</v>
      </c>
      <c r="K50" s="318"/>
      <c r="L50" s="147" t="s">
        <v>44</v>
      </c>
      <c r="M50" s="157"/>
      <c r="N50" s="149" t="s">
        <v>291</v>
      </c>
    </row>
    <row r="51" spans="1:14" ht="13.5" customHeight="1" x14ac:dyDescent="0.25">
      <c r="A51" s="160">
        <v>45516</v>
      </c>
      <c r="B51" s="161" t="s">
        <v>112</v>
      </c>
      <c r="C51" s="161" t="s">
        <v>113</v>
      </c>
      <c r="D51" s="162" t="s">
        <v>14</v>
      </c>
      <c r="E51" s="157">
        <v>4000</v>
      </c>
      <c r="F51" s="152"/>
      <c r="G51" s="289">
        <f t="shared" si="0"/>
        <v>952250</v>
      </c>
      <c r="H51" s="275" t="s">
        <v>41</v>
      </c>
      <c r="I51" s="147" t="s">
        <v>18</v>
      </c>
      <c r="J51" s="770" t="s">
        <v>268</v>
      </c>
      <c r="K51" s="318"/>
      <c r="L51" s="147" t="s">
        <v>44</v>
      </c>
      <c r="M51" s="157"/>
      <c r="N51" s="149" t="s">
        <v>292</v>
      </c>
    </row>
    <row r="52" spans="1:14" ht="13.5" customHeight="1" x14ac:dyDescent="0.25">
      <c r="A52" s="160">
        <v>45516</v>
      </c>
      <c r="B52" s="161" t="s">
        <v>112</v>
      </c>
      <c r="C52" s="161" t="s">
        <v>113</v>
      </c>
      <c r="D52" s="162" t="s">
        <v>14</v>
      </c>
      <c r="E52" s="157">
        <v>4000</v>
      </c>
      <c r="F52" s="152"/>
      <c r="G52" s="289">
        <f t="shared" si="0"/>
        <v>948250</v>
      </c>
      <c r="H52" s="275" t="s">
        <v>41</v>
      </c>
      <c r="I52" s="147" t="s">
        <v>18</v>
      </c>
      <c r="J52" s="770" t="s">
        <v>268</v>
      </c>
      <c r="K52" s="318"/>
      <c r="L52" s="147" t="s">
        <v>44</v>
      </c>
      <c r="M52" s="157"/>
      <c r="N52" s="149" t="s">
        <v>293</v>
      </c>
    </row>
    <row r="53" spans="1:14" x14ac:dyDescent="0.25">
      <c r="A53" s="160">
        <v>45516</v>
      </c>
      <c r="B53" s="161" t="s">
        <v>112</v>
      </c>
      <c r="C53" s="161" t="s">
        <v>113</v>
      </c>
      <c r="D53" s="162" t="s">
        <v>14</v>
      </c>
      <c r="E53" s="157">
        <v>4000</v>
      </c>
      <c r="F53" s="145"/>
      <c r="G53" s="289">
        <f t="shared" si="0"/>
        <v>944250</v>
      </c>
      <c r="H53" s="275" t="s">
        <v>41</v>
      </c>
      <c r="I53" s="147" t="s">
        <v>18</v>
      </c>
      <c r="J53" s="770" t="s">
        <v>268</v>
      </c>
      <c r="K53" s="318"/>
      <c r="L53" s="147" t="s">
        <v>44</v>
      </c>
      <c r="M53" s="157"/>
      <c r="N53" s="149" t="s">
        <v>294</v>
      </c>
    </row>
    <row r="54" spans="1:14" x14ac:dyDescent="0.25">
      <c r="A54" s="160">
        <v>45516</v>
      </c>
      <c r="B54" s="161" t="s">
        <v>295</v>
      </c>
      <c r="C54" s="161" t="s">
        <v>169</v>
      </c>
      <c r="D54" s="162" t="s">
        <v>79</v>
      </c>
      <c r="E54" s="157">
        <v>70000</v>
      </c>
      <c r="F54" s="145"/>
      <c r="G54" s="289">
        <f t="shared" si="0"/>
        <v>874250</v>
      </c>
      <c r="H54" s="275" t="s">
        <v>41</v>
      </c>
      <c r="I54" s="147" t="s">
        <v>18</v>
      </c>
      <c r="J54" s="770" t="s">
        <v>644</v>
      </c>
      <c r="K54" s="318"/>
      <c r="L54" s="147" t="s">
        <v>44</v>
      </c>
      <c r="M54" s="157"/>
      <c r="N54" s="149"/>
    </row>
    <row r="55" spans="1:14" x14ac:dyDescent="0.25">
      <c r="A55" s="387">
        <v>45517</v>
      </c>
      <c r="B55" s="388" t="s">
        <v>110</v>
      </c>
      <c r="C55" s="388" t="s">
        <v>48</v>
      </c>
      <c r="D55" s="389" t="s">
        <v>14</v>
      </c>
      <c r="E55" s="428"/>
      <c r="F55" s="390">
        <v>14000</v>
      </c>
      <c r="G55" s="689">
        <f t="shared" si="0"/>
        <v>888250</v>
      </c>
      <c r="H55" s="391" t="s">
        <v>41</v>
      </c>
      <c r="I55" s="392" t="s">
        <v>18</v>
      </c>
      <c r="J55" s="787" t="s">
        <v>272</v>
      </c>
      <c r="K55" s="388"/>
      <c r="L55" s="392" t="s">
        <v>44</v>
      </c>
      <c r="M55" s="428"/>
      <c r="N55" s="427"/>
    </row>
    <row r="56" spans="1:14" ht="16.5" customHeight="1" x14ac:dyDescent="0.25">
      <c r="A56" s="160">
        <v>45517</v>
      </c>
      <c r="B56" s="161" t="s">
        <v>112</v>
      </c>
      <c r="C56" s="161" t="s">
        <v>113</v>
      </c>
      <c r="D56" s="162" t="s">
        <v>14</v>
      </c>
      <c r="E56" s="145">
        <v>10000</v>
      </c>
      <c r="F56" s="145"/>
      <c r="G56" s="289">
        <f t="shared" si="0"/>
        <v>878250</v>
      </c>
      <c r="H56" s="275" t="s">
        <v>41</v>
      </c>
      <c r="I56" s="147" t="s">
        <v>18</v>
      </c>
      <c r="J56" s="770" t="s">
        <v>272</v>
      </c>
      <c r="K56" s="318"/>
      <c r="L56" s="147" t="s">
        <v>44</v>
      </c>
      <c r="M56" s="157"/>
      <c r="N56" s="149" t="s">
        <v>158</v>
      </c>
    </row>
    <row r="57" spans="1:14" x14ac:dyDescent="0.25">
      <c r="A57" s="160">
        <v>45517</v>
      </c>
      <c r="B57" s="161" t="s">
        <v>112</v>
      </c>
      <c r="C57" s="161" t="s">
        <v>113</v>
      </c>
      <c r="D57" s="162" t="s">
        <v>14</v>
      </c>
      <c r="E57" s="145">
        <v>4000</v>
      </c>
      <c r="F57" s="145"/>
      <c r="G57" s="289">
        <f t="shared" si="0"/>
        <v>874250</v>
      </c>
      <c r="H57" s="275" t="s">
        <v>41</v>
      </c>
      <c r="I57" s="147" t="s">
        <v>18</v>
      </c>
      <c r="J57" s="770" t="s">
        <v>272</v>
      </c>
      <c r="K57" s="318"/>
      <c r="L57" s="147" t="s">
        <v>44</v>
      </c>
      <c r="M57" s="157"/>
      <c r="N57" s="149" t="s">
        <v>297</v>
      </c>
    </row>
    <row r="58" spans="1:14" x14ac:dyDescent="0.25">
      <c r="A58" s="160">
        <v>45517</v>
      </c>
      <c r="B58" s="161" t="s">
        <v>112</v>
      </c>
      <c r="C58" s="161" t="s">
        <v>113</v>
      </c>
      <c r="D58" s="162" t="s">
        <v>14</v>
      </c>
      <c r="E58" s="157">
        <v>8000</v>
      </c>
      <c r="F58" s="145"/>
      <c r="G58" s="289">
        <f t="shared" si="0"/>
        <v>866250</v>
      </c>
      <c r="H58" s="275" t="s">
        <v>41</v>
      </c>
      <c r="I58" s="147" t="s">
        <v>18</v>
      </c>
      <c r="J58" s="770" t="s">
        <v>272</v>
      </c>
      <c r="K58" s="318"/>
      <c r="L58" s="147" t="s">
        <v>44</v>
      </c>
      <c r="M58" s="157"/>
      <c r="N58" s="149" t="s">
        <v>298</v>
      </c>
    </row>
    <row r="59" spans="1:14" x14ac:dyDescent="0.25">
      <c r="A59" s="387">
        <v>45517</v>
      </c>
      <c r="B59" s="388" t="s">
        <v>110</v>
      </c>
      <c r="C59" s="388" t="s">
        <v>48</v>
      </c>
      <c r="D59" s="389" t="s">
        <v>14</v>
      </c>
      <c r="E59" s="428"/>
      <c r="F59" s="390">
        <v>30000</v>
      </c>
      <c r="G59" s="689">
        <f t="shared" si="0"/>
        <v>896250</v>
      </c>
      <c r="H59" s="391" t="s">
        <v>41</v>
      </c>
      <c r="I59" s="392" t="s">
        <v>18</v>
      </c>
      <c r="J59" s="787" t="s">
        <v>289</v>
      </c>
      <c r="K59" s="388"/>
      <c r="L59" s="392" t="s">
        <v>44</v>
      </c>
      <c r="M59" s="428"/>
      <c r="N59" s="427"/>
    </row>
    <row r="60" spans="1:14" x14ac:dyDescent="0.25">
      <c r="A60" s="160">
        <v>45517</v>
      </c>
      <c r="B60" s="161" t="s">
        <v>301</v>
      </c>
      <c r="C60" s="161" t="s">
        <v>152</v>
      </c>
      <c r="D60" s="162" t="s">
        <v>14</v>
      </c>
      <c r="E60" s="157">
        <v>15000</v>
      </c>
      <c r="F60" s="145"/>
      <c r="G60" s="289">
        <f t="shared" si="0"/>
        <v>881250</v>
      </c>
      <c r="H60" s="275" t="s">
        <v>41</v>
      </c>
      <c r="I60" s="147" t="s">
        <v>18</v>
      </c>
      <c r="J60" s="770" t="s">
        <v>289</v>
      </c>
      <c r="K60" s="318"/>
      <c r="L60" s="147" t="s">
        <v>44</v>
      </c>
      <c r="M60" s="157"/>
      <c r="N60" s="149"/>
    </row>
    <row r="61" spans="1:14" x14ac:dyDescent="0.25">
      <c r="A61" s="160">
        <v>45517</v>
      </c>
      <c r="B61" s="161" t="s">
        <v>301</v>
      </c>
      <c r="C61" s="161" t="s">
        <v>152</v>
      </c>
      <c r="D61" s="162" t="s">
        <v>14</v>
      </c>
      <c r="E61" s="157">
        <v>6000</v>
      </c>
      <c r="F61" s="145"/>
      <c r="G61" s="289">
        <f t="shared" si="0"/>
        <v>875250</v>
      </c>
      <c r="H61" s="275" t="s">
        <v>41</v>
      </c>
      <c r="I61" s="147" t="s">
        <v>18</v>
      </c>
      <c r="J61" s="770"/>
      <c r="K61" s="318"/>
      <c r="L61" s="147" t="s">
        <v>44</v>
      </c>
      <c r="M61" s="157"/>
      <c r="N61" s="149"/>
    </row>
    <row r="62" spans="1:14" x14ac:dyDescent="0.25">
      <c r="A62" s="160">
        <v>45518</v>
      </c>
      <c r="B62" s="161" t="s">
        <v>314</v>
      </c>
      <c r="C62" s="161" t="s">
        <v>315</v>
      </c>
      <c r="D62" s="162" t="s">
        <v>111</v>
      </c>
      <c r="E62" s="157">
        <v>750000</v>
      </c>
      <c r="F62" s="145"/>
      <c r="G62" s="289">
        <f t="shared" si="0"/>
        <v>125250</v>
      </c>
      <c r="H62" s="275" t="s">
        <v>41</v>
      </c>
      <c r="I62" s="147" t="s">
        <v>18</v>
      </c>
      <c r="J62" s="770" t="s">
        <v>299</v>
      </c>
      <c r="K62" s="318"/>
      <c r="L62" s="147" t="s">
        <v>44</v>
      </c>
      <c r="M62" s="157"/>
      <c r="N62" s="149"/>
    </row>
    <row r="63" spans="1:14" x14ac:dyDescent="0.25">
      <c r="A63" s="387">
        <v>45519</v>
      </c>
      <c r="B63" s="388" t="s">
        <v>110</v>
      </c>
      <c r="C63" s="388" t="s">
        <v>48</v>
      </c>
      <c r="D63" s="389" t="s">
        <v>14</v>
      </c>
      <c r="E63" s="428"/>
      <c r="F63" s="390">
        <v>80000</v>
      </c>
      <c r="G63" s="689">
        <f t="shared" si="0"/>
        <v>205250</v>
      </c>
      <c r="H63" s="391" t="s">
        <v>41</v>
      </c>
      <c r="I63" s="392" t="s">
        <v>18</v>
      </c>
      <c r="J63" s="787" t="s">
        <v>300</v>
      </c>
      <c r="K63" s="388"/>
      <c r="L63" s="392" t="s">
        <v>44</v>
      </c>
      <c r="M63" s="428"/>
      <c r="N63" s="427"/>
    </row>
    <row r="64" spans="1:14" x14ac:dyDescent="0.25">
      <c r="A64" s="160">
        <v>45519</v>
      </c>
      <c r="B64" s="161" t="s">
        <v>112</v>
      </c>
      <c r="C64" s="161" t="s">
        <v>113</v>
      </c>
      <c r="D64" s="162" t="s">
        <v>14</v>
      </c>
      <c r="E64" s="157">
        <v>5000</v>
      </c>
      <c r="F64" s="145"/>
      <c r="G64" s="289">
        <f t="shared" si="0"/>
        <v>200250</v>
      </c>
      <c r="H64" s="275" t="s">
        <v>41</v>
      </c>
      <c r="I64" s="147" t="s">
        <v>18</v>
      </c>
      <c r="J64" s="770" t="s">
        <v>300</v>
      </c>
      <c r="K64" s="318"/>
      <c r="L64" s="147" t="s">
        <v>44</v>
      </c>
      <c r="M64" s="157"/>
      <c r="N64" s="149" t="s">
        <v>328</v>
      </c>
    </row>
    <row r="65" spans="1:14" x14ac:dyDescent="0.25">
      <c r="A65" s="160">
        <v>45519</v>
      </c>
      <c r="B65" s="161" t="s">
        <v>112</v>
      </c>
      <c r="C65" s="161" t="s">
        <v>113</v>
      </c>
      <c r="D65" s="162" t="s">
        <v>14</v>
      </c>
      <c r="E65" s="157">
        <v>15000</v>
      </c>
      <c r="F65" s="145"/>
      <c r="G65" s="289">
        <f t="shared" si="0"/>
        <v>185250</v>
      </c>
      <c r="H65" s="275" t="s">
        <v>41</v>
      </c>
      <c r="I65" s="147" t="s">
        <v>18</v>
      </c>
      <c r="J65" s="770" t="s">
        <v>300</v>
      </c>
      <c r="K65" s="318"/>
      <c r="L65" s="147" t="s">
        <v>44</v>
      </c>
      <c r="M65" s="157"/>
      <c r="N65" s="149" t="s">
        <v>329</v>
      </c>
    </row>
    <row r="66" spans="1:14" ht="30" x14ac:dyDescent="0.25">
      <c r="A66" s="160">
        <v>45519</v>
      </c>
      <c r="B66" s="161" t="s">
        <v>326</v>
      </c>
      <c r="C66" s="161" t="s">
        <v>113</v>
      </c>
      <c r="D66" s="162" t="s">
        <v>14</v>
      </c>
      <c r="E66" s="157">
        <v>20000</v>
      </c>
      <c r="F66" s="145"/>
      <c r="G66" s="289">
        <f t="shared" si="0"/>
        <v>165250</v>
      </c>
      <c r="H66" s="275" t="s">
        <v>41</v>
      </c>
      <c r="I66" s="147" t="s">
        <v>18</v>
      </c>
      <c r="J66" s="770" t="s">
        <v>300</v>
      </c>
      <c r="K66" s="318"/>
      <c r="L66" s="147" t="s">
        <v>44</v>
      </c>
      <c r="M66" s="157"/>
      <c r="N66" s="149" t="s">
        <v>330</v>
      </c>
    </row>
    <row r="67" spans="1:14" x14ac:dyDescent="0.25">
      <c r="A67" s="160">
        <v>45519</v>
      </c>
      <c r="B67" s="161" t="s">
        <v>112</v>
      </c>
      <c r="C67" s="161" t="s">
        <v>113</v>
      </c>
      <c r="D67" s="162" t="s">
        <v>14</v>
      </c>
      <c r="E67" s="157">
        <v>20000</v>
      </c>
      <c r="F67" s="145"/>
      <c r="G67" s="289">
        <f t="shared" si="0"/>
        <v>145250</v>
      </c>
      <c r="H67" s="275" t="s">
        <v>41</v>
      </c>
      <c r="I67" s="147" t="s">
        <v>18</v>
      </c>
      <c r="J67" s="770" t="s">
        <v>300</v>
      </c>
      <c r="K67" s="318"/>
      <c r="L67" s="147" t="s">
        <v>44</v>
      </c>
      <c r="M67" s="157"/>
      <c r="N67" s="149" t="s">
        <v>331</v>
      </c>
    </row>
    <row r="68" spans="1:14" x14ac:dyDescent="0.25">
      <c r="A68" s="160">
        <v>45519</v>
      </c>
      <c r="B68" s="161" t="s">
        <v>326</v>
      </c>
      <c r="C68" s="161" t="s">
        <v>113</v>
      </c>
      <c r="D68" s="162" t="s">
        <v>14</v>
      </c>
      <c r="E68" s="157">
        <v>15000</v>
      </c>
      <c r="F68" s="145"/>
      <c r="G68" s="289">
        <f t="shared" si="0"/>
        <v>130250</v>
      </c>
      <c r="H68" s="275" t="s">
        <v>41</v>
      </c>
      <c r="I68" s="147" t="s">
        <v>18</v>
      </c>
      <c r="J68" s="770" t="s">
        <v>300</v>
      </c>
      <c r="K68" s="318"/>
      <c r="L68" s="147" t="s">
        <v>44</v>
      </c>
      <c r="M68" s="157"/>
      <c r="N68" s="149" t="s">
        <v>328</v>
      </c>
    </row>
    <row r="69" spans="1:14" x14ac:dyDescent="0.25">
      <c r="A69" s="160">
        <v>45520</v>
      </c>
      <c r="B69" s="161" t="s">
        <v>326</v>
      </c>
      <c r="C69" s="161" t="s">
        <v>113</v>
      </c>
      <c r="D69" s="162" t="s">
        <v>14</v>
      </c>
      <c r="E69" s="157">
        <v>5000</v>
      </c>
      <c r="F69" s="145"/>
      <c r="G69" s="289">
        <f t="shared" si="0"/>
        <v>125250</v>
      </c>
      <c r="H69" s="275" t="s">
        <v>41</v>
      </c>
      <c r="I69" s="147" t="s">
        <v>18</v>
      </c>
      <c r="J69" s="770" t="s">
        <v>300</v>
      </c>
      <c r="K69" s="318"/>
      <c r="L69" s="147" t="s">
        <v>44</v>
      </c>
      <c r="M69" s="157"/>
      <c r="N69" s="149" t="s">
        <v>332</v>
      </c>
    </row>
    <row r="70" spans="1:14" x14ac:dyDescent="0.25">
      <c r="A70" s="387">
        <v>45520</v>
      </c>
      <c r="B70" s="388" t="s">
        <v>112</v>
      </c>
      <c r="C70" s="388" t="s">
        <v>113</v>
      </c>
      <c r="D70" s="389" t="s">
        <v>14</v>
      </c>
      <c r="E70" s="428"/>
      <c r="F70" s="390">
        <v>114000</v>
      </c>
      <c r="G70" s="689">
        <f t="shared" si="0"/>
        <v>239250</v>
      </c>
      <c r="H70" s="391" t="s">
        <v>41</v>
      </c>
      <c r="I70" s="392" t="s">
        <v>18</v>
      </c>
      <c r="J70" s="787" t="s">
        <v>327</v>
      </c>
      <c r="K70" s="388"/>
      <c r="L70" s="392" t="s">
        <v>44</v>
      </c>
      <c r="M70" s="428"/>
      <c r="N70" s="427"/>
    </row>
    <row r="71" spans="1:14" x14ac:dyDescent="0.25">
      <c r="A71" s="160">
        <v>45520</v>
      </c>
      <c r="B71" s="161" t="s">
        <v>112</v>
      </c>
      <c r="C71" s="161" t="s">
        <v>113</v>
      </c>
      <c r="D71" s="162" t="s">
        <v>14</v>
      </c>
      <c r="E71" s="157">
        <v>20000</v>
      </c>
      <c r="F71" s="145"/>
      <c r="G71" s="289">
        <f t="shared" ref="G71:G84" si="3">G70-E71+F71</f>
        <v>219250</v>
      </c>
      <c r="H71" s="275" t="s">
        <v>41</v>
      </c>
      <c r="I71" s="147" t="s">
        <v>18</v>
      </c>
      <c r="J71" s="770" t="s">
        <v>327</v>
      </c>
      <c r="K71" s="318"/>
      <c r="L71" s="147" t="s">
        <v>44</v>
      </c>
      <c r="M71" s="157"/>
      <c r="N71" s="149" t="s">
        <v>342</v>
      </c>
    </row>
    <row r="72" spans="1:14" x14ac:dyDescent="0.25">
      <c r="A72" s="160">
        <v>45520</v>
      </c>
      <c r="B72" s="161" t="s">
        <v>112</v>
      </c>
      <c r="C72" s="161" t="s">
        <v>113</v>
      </c>
      <c r="D72" s="162" t="s">
        <v>14</v>
      </c>
      <c r="E72" s="157">
        <v>10000</v>
      </c>
      <c r="F72" s="145"/>
      <c r="G72" s="289">
        <f t="shared" si="3"/>
        <v>209250</v>
      </c>
      <c r="H72" s="275" t="s">
        <v>41</v>
      </c>
      <c r="I72" s="147" t="s">
        <v>18</v>
      </c>
      <c r="J72" s="770" t="s">
        <v>327</v>
      </c>
      <c r="K72" s="318"/>
      <c r="L72" s="147" t="s">
        <v>44</v>
      </c>
      <c r="M72" s="157"/>
      <c r="N72" s="149" t="s">
        <v>350</v>
      </c>
    </row>
    <row r="73" spans="1:14" x14ac:dyDescent="0.25">
      <c r="A73" s="160">
        <v>45520</v>
      </c>
      <c r="B73" s="161" t="s">
        <v>112</v>
      </c>
      <c r="C73" s="161" t="s">
        <v>113</v>
      </c>
      <c r="D73" s="162" t="s">
        <v>14</v>
      </c>
      <c r="E73" s="157">
        <v>10000</v>
      </c>
      <c r="F73" s="145"/>
      <c r="G73" s="289">
        <f t="shared" si="3"/>
        <v>199250</v>
      </c>
      <c r="H73" s="275" t="s">
        <v>41</v>
      </c>
      <c r="I73" s="147" t="s">
        <v>18</v>
      </c>
      <c r="J73" s="770" t="s">
        <v>327</v>
      </c>
      <c r="K73" s="318"/>
      <c r="L73" s="147" t="s">
        <v>44</v>
      </c>
      <c r="M73" s="157"/>
      <c r="N73" s="149" t="s">
        <v>351</v>
      </c>
    </row>
    <row r="74" spans="1:14" x14ac:dyDescent="0.25">
      <c r="A74" s="160">
        <v>45520</v>
      </c>
      <c r="B74" s="161" t="s">
        <v>112</v>
      </c>
      <c r="C74" s="161" t="s">
        <v>113</v>
      </c>
      <c r="D74" s="162" t="s">
        <v>14</v>
      </c>
      <c r="E74" s="157">
        <v>10000</v>
      </c>
      <c r="F74" s="145"/>
      <c r="G74" s="289">
        <f t="shared" si="3"/>
        <v>189250</v>
      </c>
      <c r="H74" s="275" t="s">
        <v>41</v>
      </c>
      <c r="I74" s="147" t="s">
        <v>18</v>
      </c>
      <c r="J74" s="770" t="s">
        <v>327</v>
      </c>
      <c r="K74" s="318"/>
      <c r="L74" s="147" t="s">
        <v>44</v>
      </c>
      <c r="M74" s="157"/>
      <c r="N74" s="149" t="s">
        <v>345</v>
      </c>
    </row>
    <row r="75" spans="1:14" x14ac:dyDescent="0.25">
      <c r="A75" s="160">
        <v>45520</v>
      </c>
      <c r="B75" s="161" t="s">
        <v>112</v>
      </c>
      <c r="C75" s="161" t="s">
        <v>113</v>
      </c>
      <c r="D75" s="162" t="s">
        <v>14</v>
      </c>
      <c r="E75" s="157">
        <v>10000</v>
      </c>
      <c r="F75" s="145"/>
      <c r="G75" s="289">
        <f t="shared" si="3"/>
        <v>179250</v>
      </c>
      <c r="H75" s="275" t="s">
        <v>41</v>
      </c>
      <c r="I75" s="147" t="s">
        <v>18</v>
      </c>
      <c r="J75" s="770" t="s">
        <v>327</v>
      </c>
      <c r="K75" s="318"/>
      <c r="L75" s="147" t="s">
        <v>44</v>
      </c>
      <c r="M75" s="157"/>
      <c r="N75" s="149" t="s">
        <v>344</v>
      </c>
    </row>
    <row r="76" spans="1:14" x14ac:dyDescent="0.25">
      <c r="A76" s="160">
        <v>45520</v>
      </c>
      <c r="B76" s="161" t="s">
        <v>112</v>
      </c>
      <c r="C76" s="161" t="s">
        <v>113</v>
      </c>
      <c r="D76" s="162" t="s">
        <v>14</v>
      </c>
      <c r="E76" s="157">
        <v>10000</v>
      </c>
      <c r="F76" s="145"/>
      <c r="G76" s="289">
        <f t="shared" si="3"/>
        <v>169250</v>
      </c>
      <c r="H76" s="275" t="s">
        <v>41</v>
      </c>
      <c r="I76" s="147" t="s">
        <v>18</v>
      </c>
      <c r="J76" s="770" t="s">
        <v>327</v>
      </c>
      <c r="K76" s="318"/>
      <c r="L76" s="147" t="s">
        <v>44</v>
      </c>
      <c r="M76" s="157"/>
      <c r="N76" s="149" t="s">
        <v>347</v>
      </c>
    </row>
    <row r="77" spans="1:14" x14ac:dyDescent="0.25">
      <c r="A77" s="160">
        <v>45520</v>
      </c>
      <c r="B77" s="161" t="s">
        <v>112</v>
      </c>
      <c r="C77" s="161" t="s">
        <v>113</v>
      </c>
      <c r="D77" s="162" t="s">
        <v>14</v>
      </c>
      <c r="E77" s="157">
        <v>10000</v>
      </c>
      <c r="F77" s="145"/>
      <c r="G77" s="289">
        <f t="shared" si="3"/>
        <v>159250</v>
      </c>
      <c r="H77" s="275" t="s">
        <v>41</v>
      </c>
      <c r="I77" s="147" t="s">
        <v>18</v>
      </c>
      <c r="J77" s="770" t="s">
        <v>327</v>
      </c>
      <c r="K77" s="318"/>
      <c r="L77" s="147" t="s">
        <v>44</v>
      </c>
      <c r="M77" s="157"/>
      <c r="N77" s="149" t="s">
        <v>348</v>
      </c>
    </row>
    <row r="78" spans="1:14" x14ac:dyDescent="0.25">
      <c r="A78" s="160">
        <v>45520</v>
      </c>
      <c r="B78" s="161" t="s">
        <v>112</v>
      </c>
      <c r="C78" s="161" t="s">
        <v>113</v>
      </c>
      <c r="D78" s="162" t="s">
        <v>14</v>
      </c>
      <c r="E78" s="157">
        <v>10000</v>
      </c>
      <c r="F78" s="145"/>
      <c r="G78" s="289">
        <f t="shared" si="3"/>
        <v>149250</v>
      </c>
      <c r="H78" s="275" t="s">
        <v>41</v>
      </c>
      <c r="I78" s="147" t="s">
        <v>18</v>
      </c>
      <c r="J78" s="770" t="s">
        <v>327</v>
      </c>
      <c r="K78" s="318"/>
      <c r="L78" s="147" t="s">
        <v>44</v>
      </c>
      <c r="M78" s="157"/>
      <c r="N78" s="149" t="s">
        <v>346</v>
      </c>
    </row>
    <row r="79" spans="1:14" x14ac:dyDescent="0.25">
      <c r="A79" s="160">
        <v>45520</v>
      </c>
      <c r="B79" s="161" t="s">
        <v>112</v>
      </c>
      <c r="C79" s="161" t="s">
        <v>113</v>
      </c>
      <c r="D79" s="162" t="s">
        <v>14</v>
      </c>
      <c r="E79" s="157">
        <v>4000</v>
      </c>
      <c r="F79" s="145"/>
      <c r="G79" s="289">
        <f t="shared" si="3"/>
        <v>145250</v>
      </c>
      <c r="H79" s="275" t="s">
        <v>41</v>
      </c>
      <c r="I79" s="147" t="s">
        <v>18</v>
      </c>
      <c r="J79" s="770" t="s">
        <v>327</v>
      </c>
      <c r="K79" s="318"/>
      <c r="L79" s="147" t="s">
        <v>44</v>
      </c>
      <c r="M79" s="157"/>
      <c r="N79" s="149" t="s">
        <v>349</v>
      </c>
    </row>
    <row r="80" spans="1:14" x14ac:dyDescent="0.25">
      <c r="A80" s="160">
        <v>45523</v>
      </c>
      <c r="B80" s="161" t="s">
        <v>166</v>
      </c>
      <c r="C80" s="161" t="s">
        <v>48</v>
      </c>
      <c r="D80" s="162" t="s">
        <v>14</v>
      </c>
      <c r="E80" s="157"/>
      <c r="F80" s="145">
        <v>-10000</v>
      </c>
      <c r="G80" s="289">
        <f t="shared" si="3"/>
        <v>135250</v>
      </c>
      <c r="H80" s="275" t="s">
        <v>41</v>
      </c>
      <c r="I80" s="147" t="s">
        <v>18</v>
      </c>
      <c r="J80" s="770" t="s">
        <v>327</v>
      </c>
      <c r="K80" s="318"/>
      <c r="L80" s="147" t="s">
        <v>44</v>
      </c>
      <c r="M80" s="157"/>
      <c r="N80" s="149"/>
    </row>
    <row r="81" spans="1:14" x14ac:dyDescent="0.25">
      <c r="A81" s="809">
        <v>45520</v>
      </c>
      <c r="B81" s="810" t="s">
        <v>110</v>
      </c>
      <c r="C81" s="810" t="s">
        <v>48</v>
      </c>
      <c r="D81" s="810" t="s">
        <v>14</v>
      </c>
      <c r="E81" s="811"/>
      <c r="F81" s="390">
        <v>420000</v>
      </c>
      <c r="G81" s="689">
        <f t="shared" si="3"/>
        <v>555250</v>
      </c>
      <c r="H81" s="391" t="s">
        <v>41</v>
      </c>
      <c r="I81" s="392" t="s">
        <v>18</v>
      </c>
      <c r="J81" s="787" t="s">
        <v>341</v>
      </c>
      <c r="K81" s="388"/>
      <c r="L81" s="392" t="s">
        <v>44</v>
      </c>
      <c r="M81" s="428"/>
      <c r="N81" s="427"/>
    </row>
    <row r="82" spans="1:14" x14ac:dyDescent="0.25">
      <c r="A82" s="808">
        <v>45520</v>
      </c>
      <c r="B82" s="161" t="s">
        <v>359</v>
      </c>
      <c r="C82" s="161" t="s">
        <v>129</v>
      </c>
      <c r="D82" s="162" t="s">
        <v>134</v>
      </c>
      <c r="E82" s="157">
        <v>10000</v>
      </c>
      <c r="F82" s="145"/>
      <c r="G82" s="289">
        <f t="shared" si="3"/>
        <v>545250</v>
      </c>
      <c r="H82" s="275" t="s">
        <v>41</v>
      </c>
      <c r="I82" s="147" t="s">
        <v>18</v>
      </c>
      <c r="J82" s="147" t="s">
        <v>646</v>
      </c>
      <c r="K82" s="318"/>
      <c r="L82" s="147" t="s">
        <v>44</v>
      </c>
      <c r="M82" s="157"/>
      <c r="N82" s="149"/>
    </row>
    <row r="83" spans="1:14" x14ac:dyDescent="0.25">
      <c r="A83" s="808">
        <v>45520</v>
      </c>
      <c r="B83" s="161" t="s">
        <v>359</v>
      </c>
      <c r="C83" s="161" t="s">
        <v>129</v>
      </c>
      <c r="D83" s="162" t="s">
        <v>134</v>
      </c>
      <c r="E83" s="157">
        <v>11000</v>
      </c>
      <c r="F83" s="145"/>
      <c r="G83" s="289">
        <f t="shared" si="3"/>
        <v>534250</v>
      </c>
      <c r="H83" s="275" t="s">
        <v>41</v>
      </c>
      <c r="I83" s="147" t="s">
        <v>18</v>
      </c>
      <c r="J83" s="147" t="s">
        <v>646</v>
      </c>
      <c r="K83" s="318"/>
      <c r="L83" s="147" t="s">
        <v>44</v>
      </c>
      <c r="M83" s="157"/>
      <c r="N83" s="149"/>
    </row>
    <row r="84" spans="1:14" x14ac:dyDescent="0.25">
      <c r="A84" s="808">
        <v>45520</v>
      </c>
      <c r="B84" s="161" t="s">
        <v>360</v>
      </c>
      <c r="C84" s="161" t="s">
        <v>129</v>
      </c>
      <c r="D84" s="162" t="s">
        <v>134</v>
      </c>
      <c r="E84" s="157">
        <v>5000</v>
      </c>
      <c r="F84" s="145"/>
      <c r="G84" s="289">
        <f t="shared" si="3"/>
        <v>529250</v>
      </c>
      <c r="H84" s="275" t="s">
        <v>41</v>
      </c>
      <c r="I84" s="147" t="s">
        <v>18</v>
      </c>
      <c r="J84" s="147" t="s">
        <v>646</v>
      </c>
      <c r="K84" s="318"/>
      <c r="L84" s="147" t="s">
        <v>44</v>
      </c>
      <c r="M84" s="157"/>
      <c r="N84" s="149"/>
    </row>
    <row r="85" spans="1:14" x14ac:dyDescent="0.25">
      <c r="A85" s="808">
        <v>45520</v>
      </c>
      <c r="B85" s="161" t="s">
        <v>365</v>
      </c>
      <c r="C85" s="161" t="s">
        <v>129</v>
      </c>
      <c r="D85" s="162" t="s">
        <v>134</v>
      </c>
      <c r="E85" s="157">
        <v>35000</v>
      </c>
      <c r="F85" s="145"/>
      <c r="G85" s="289">
        <f t="shared" ref="G85:G166" si="4">G84-E85+F85</f>
        <v>494250</v>
      </c>
      <c r="H85" s="275" t="s">
        <v>41</v>
      </c>
      <c r="I85" s="147" t="s">
        <v>18</v>
      </c>
      <c r="J85" s="147" t="s">
        <v>647</v>
      </c>
      <c r="K85" s="318"/>
      <c r="L85" s="147" t="s">
        <v>44</v>
      </c>
      <c r="M85" s="157"/>
      <c r="N85" s="149"/>
    </row>
    <row r="86" spans="1:14" x14ac:dyDescent="0.25">
      <c r="A86" s="808">
        <v>45520</v>
      </c>
      <c r="B86" s="161" t="s">
        <v>112</v>
      </c>
      <c r="C86" s="161" t="s">
        <v>113</v>
      </c>
      <c r="D86" s="162" t="s">
        <v>134</v>
      </c>
      <c r="E86" s="157">
        <v>5000</v>
      </c>
      <c r="F86" s="145"/>
      <c r="G86" s="289">
        <f t="shared" si="4"/>
        <v>489250</v>
      </c>
      <c r="H86" s="275" t="s">
        <v>41</v>
      </c>
      <c r="I86" s="147" t="s">
        <v>18</v>
      </c>
      <c r="J86" s="147" t="s">
        <v>647</v>
      </c>
      <c r="K86" s="318"/>
      <c r="L86" s="147" t="s">
        <v>44</v>
      </c>
      <c r="M86" s="157"/>
      <c r="N86" s="149"/>
    </row>
    <row r="87" spans="1:14" x14ac:dyDescent="0.25">
      <c r="A87" s="808">
        <v>45520</v>
      </c>
      <c r="B87" s="161" t="s">
        <v>364</v>
      </c>
      <c r="C87" s="161" t="s">
        <v>129</v>
      </c>
      <c r="D87" s="162" t="s">
        <v>134</v>
      </c>
      <c r="E87" s="157">
        <v>39900</v>
      </c>
      <c r="F87" s="145"/>
      <c r="G87" s="289">
        <f t="shared" si="4"/>
        <v>449350</v>
      </c>
      <c r="H87" s="430" t="s">
        <v>41</v>
      </c>
      <c r="I87" s="168" t="s">
        <v>18</v>
      </c>
      <c r="J87" s="147" t="s">
        <v>648</v>
      </c>
      <c r="K87" s="318"/>
      <c r="L87" s="168" t="s">
        <v>44</v>
      </c>
      <c r="M87" s="152"/>
      <c r="N87" s="382"/>
    </row>
    <row r="88" spans="1:14" x14ac:dyDescent="0.25">
      <c r="A88" s="808">
        <v>45520</v>
      </c>
      <c r="B88" s="161" t="s">
        <v>363</v>
      </c>
      <c r="C88" s="161" t="s">
        <v>129</v>
      </c>
      <c r="D88" s="162" t="s">
        <v>134</v>
      </c>
      <c r="E88" s="157">
        <v>9000</v>
      </c>
      <c r="F88" s="145"/>
      <c r="G88" s="289">
        <f t="shared" si="4"/>
        <v>440350</v>
      </c>
      <c r="H88" s="430" t="s">
        <v>41</v>
      </c>
      <c r="I88" s="168" t="s">
        <v>18</v>
      </c>
      <c r="J88" s="147" t="s">
        <v>648</v>
      </c>
      <c r="K88" s="318"/>
      <c r="L88" s="168" t="s">
        <v>44</v>
      </c>
      <c r="M88" s="152"/>
      <c r="N88" s="382"/>
    </row>
    <row r="89" spans="1:14" x14ac:dyDescent="0.25">
      <c r="A89" s="808">
        <v>45520</v>
      </c>
      <c r="B89" s="161" t="s">
        <v>362</v>
      </c>
      <c r="C89" s="161" t="s">
        <v>129</v>
      </c>
      <c r="D89" s="162" t="s">
        <v>134</v>
      </c>
      <c r="E89" s="157">
        <v>400</v>
      </c>
      <c r="F89" s="381"/>
      <c r="G89" s="289">
        <f t="shared" si="4"/>
        <v>439950</v>
      </c>
      <c r="H89" s="456" t="s">
        <v>41</v>
      </c>
      <c r="I89" s="457" t="s">
        <v>18</v>
      </c>
      <c r="J89" s="147" t="s">
        <v>648</v>
      </c>
      <c r="K89" s="318"/>
      <c r="L89" s="457" t="s">
        <v>44</v>
      </c>
      <c r="M89" s="157"/>
      <c r="N89" s="437"/>
    </row>
    <row r="90" spans="1:14" x14ac:dyDescent="0.25">
      <c r="A90" s="808">
        <v>45520</v>
      </c>
      <c r="B90" s="161" t="s">
        <v>366</v>
      </c>
      <c r="C90" s="161" t="s">
        <v>129</v>
      </c>
      <c r="D90" s="162" t="s">
        <v>134</v>
      </c>
      <c r="E90" s="157">
        <v>80000</v>
      </c>
      <c r="F90" s="381"/>
      <c r="G90" s="289">
        <f t="shared" si="4"/>
        <v>359950</v>
      </c>
      <c r="H90" s="456" t="s">
        <v>41</v>
      </c>
      <c r="I90" s="457" t="s">
        <v>18</v>
      </c>
      <c r="J90" s="147" t="s">
        <v>649</v>
      </c>
      <c r="K90" s="318"/>
      <c r="L90" s="457" t="s">
        <v>44</v>
      </c>
      <c r="M90" s="157"/>
      <c r="N90" s="437"/>
    </row>
    <row r="91" spans="1:14" x14ac:dyDescent="0.25">
      <c r="A91" s="808">
        <v>45520</v>
      </c>
      <c r="B91" s="161" t="s">
        <v>366</v>
      </c>
      <c r="C91" s="161" t="s">
        <v>129</v>
      </c>
      <c r="D91" s="162" t="s">
        <v>134</v>
      </c>
      <c r="E91" s="157">
        <v>75000</v>
      </c>
      <c r="F91" s="381"/>
      <c r="G91" s="289">
        <f t="shared" si="4"/>
        <v>284950</v>
      </c>
      <c r="H91" s="456" t="s">
        <v>41</v>
      </c>
      <c r="I91" s="457" t="s">
        <v>18</v>
      </c>
      <c r="J91" s="147" t="s">
        <v>649</v>
      </c>
      <c r="K91" s="318"/>
      <c r="L91" s="457" t="s">
        <v>44</v>
      </c>
      <c r="M91" s="157"/>
      <c r="N91" s="437"/>
    </row>
    <row r="92" spans="1:14" x14ac:dyDescent="0.25">
      <c r="A92" s="808">
        <v>45520</v>
      </c>
      <c r="B92" s="161" t="s">
        <v>367</v>
      </c>
      <c r="C92" s="161" t="s">
        <v>129</v>
      </c>
      <c r="D92" s="162" t="s">
        <v>134</v>
      </c>
      <c r="E92" s="157">
        <v>80000</v>
      </c>
      <c r="F92" s="381"/>
      <c r="G92" s="289">
        <f t="shared" si="4"/>
        <v>204950</v>
      </c>
      <c r="H92" s="456" t="s">
        <v>41</v>
      </c>
      <c r="I92" s="457" t="s">
        <v>18</v>
      </c>
      <c r="J92" s="147" t="s">
        <v>650</v>
      </c>
      <c r="K92" s="318"/>
      <c r="L92" s="457" t="s">
        <v>44</v>
      </c>
      <c r="M92" s="157"/>
      <c r="N92" s="437"/>
    </row>
    <row r="93" spans="1:14" x14ac:dyDescent="0.25">
      <c r="A93" s="808">
        <v>45520</v>
      </c>
      <c r="B93" s="161" t="s">
        <v>112</v>
      </c>
      <c r="C93" s="161" t="s">
        <v>113</v>
      </c>
      <c r="D93" s="162" t="s">
        <v>14</v>
      </c>
      <c r="E93" s="731">
        <v>7000</v>
      </c>
      <c r="F93" s="381"/>
      <c r="G93" s="289">
        <f t="shared" si="4"/>
        <v>197950</v>
      </c>
      <c r="H93" s="456" t="s">
        <v>41</v>
      </c>
      <c r="I93" s="457" t="s">
        <v>18</v>
      </c>
      <c r="J93" s="147" t="s">
        <v>650</v>
      </c>
      <c r="K93" s="318"/>
      <c r="L93" s="457" t="s">
        <v>44</v>
      </c>
      <c r="M93" s="157"/>
      <c r="N93" s="437"/>
    </row>
    <row r="94" spans="1:14" x14ac:dyDescent="0.25">
      <c r="A94" s="808">
        <v>45520</v>
      </c>
      <c r="B94" s="161" t="s">
        <v>365</v>
      </c>
      <c r="C94" s="161" t="s">
        <v>129</v>
      </c>
      <c r="D94" s="162" t="s">
        <v>134</v>
      </c>
      <c r="E94" s="145">
        <v>40000</v>
      </c>
      <c r="F94" s="381"/>
      <c r="G94" s="289">
        <f t="shared" si="4"/>
        <v>157950</v>
      </c>
      <c r="H94" s="456" t="s">
        <v>41</v>
      </c>
      <c r="I94" s="457" t="s">
        <v>18</v>
      </c>
      <c r="J94" s="331" t="s">
        <v>341</v>
      </c>
      <c r="K94" s="318"/>
      <c r="L94" s="457" t="s">
        <v>44</v>
      </c>
      <c r="M94" s="157"/>
      <c r="N94" s="437"/>
    </row>
    <row r="95" spans="1:14" x14ac:dyDescent="0.25">
      <c r="A95" s="387">
        <v>45520</v>
      </c>
      <c r="B95" s="388" t="s">
        <v>110</v>
      </c>
      <c r="C95" s="388" t="s">
        <v>48</v>
      </c>
      <c r="D95" s="389" t="s">
        <v>14</v>
      </c>
      <c r="E95" s="428"/>
      <c r="F95" s="390">
        <v>100000</v>
      </c>
      <c r="G95" s="689">
        <f t="shared" si="4"/>
        <v>257950</v>
      </c>
      <c r="H95" s="804" t="s">
        <v>41</v>
      </c>
      <c r="I95" s="790" t="s">
        <v>18</v>
      </c>
      <c r="J95" s="812" t="s">
        <v>361</v>
      </c>
      <c r="K95" s="388"/>
      <c r="L95" s="790" t="s">
        <v>44</v>
      </c>
      <c r="M95" s="428"/>
      <c r="N95" s="813"/>
    </row>
    <row r="96" spans="1:14" ht="14.25" customHeight="1" x14ac:dyDescent="0.25">
      <c r="A96" s="773">
        <v>45520</v>
      </c>
      <c r="B96" s="710" t="s">
        <v>368</v>
      </c>
      <c r="C96" s="710" t="s">
        <v>113</v>
      </c>
      <c r="D96" s="711" t="s">
        <v>14</v>
      </c>
      <c r="E96" s="380">
        <v>100000</v>
      </c>
      <c r="F96" s="152"/>
      <c r="G96" s="736">
        <f t="shared" si="4"/>
        <v>157950</v>
      </c>
      <c r="H96" s="430" t="s">
        <v>41</v>
      </c>
      <c r="I96" s="168" t="s">
        <v>18</v>
      </c>
      <c r="J96" s="331" t="s">
        <v>361</v>
      </c>
      <c r="K96" s="172"/>
      <c r="L96" s="168" t="s">
        <v>44</v>
      </c>
      <c r="M96" s="157"/>
      <c r="N96" s="382"/>
    </row>
    <row r="97" spans="1:14" x14ac:dyDescent="0.25">
      <c r="A97" s="387">
        <v>45523</v>
      </c>
      <c r="B97" s="388" t="s">
        <v>110</v>
      </c>
      <c r="C97" s="388" t="s">
        <v>48</v>
      </c>
      <c r="D97" s="389" t="s">
        <v>14</v>
      </c>
      <c r="E97" s="428"/>
      <c r="F97" s="390">
        <v>8000</v>
      </c>
      <c r="G97" s="689">
        <f t="shared" si="4"/>
        <v>165950</v>
      </c>
      <c r="H97" s="804" t="s">
        <v>41</v>
      </c>
      <c r="I97" s="790" t="s">
        <v>18</v>
      </c>
      <c r="J97" s="812" t="s">
        <v>651</v>
      </c>
      <c r="K97" s="388"/>
      <c r="L97" s="790" t="s">
        <v>44</v>
      </c>
      <c r="M97" s="428"/>
      <c r="N97" s="813"/>
    </row>
    <row r="98" spans="1:14" x14ac:dyDescent="0.25">
      <c r="A98" s="160">
        <v>45523</v>
      </c>
      <c r="B98" s="161" t="s">
        <v>112</v>
      </c>
      <c r="C98" s="161" t="s">
        <v>113</v>
      </c>
      <c r="D98" s="162" t="s">
        <v>14</v>
      </c>
      <c r="E98" s="157">
        <v>4000</v>
      </c>
      <c r="F98" s="145"/>
      <c r="G98" s="289">
        <f t="shared" si="4"/>
        <v>161950</v>
      </c>
      <c r="H98" s="430" t="s">
        <v>41</v>
      </c>
      <c r="I98" s="168" t="s">
        <v>18</v>
      </c>
      <c r="J98" s="155" t="s">
        <v>651</v>
      </c>
      <c r="K98" s="318"/>
      <c r="L98" s="168" t="s">
        <v>44</v>
      </c>
      <c r="M98" s="157"/>
      <c r="N98" s="382" t="s">
        <v>191</v>
      </c>
    </row>
    <row r="99" spans="1:14" x14ac:dyDescent="0.25">
      <c r="A99" s="160">
        <v>45523</v>
      </c>
      <c r="B99" s="161" t="s">
        <v>112</v>
      </c>
      <c r="C99" s="161" t="s">
        <v>113</v>
      </c>
      <c r="D99" s="162" t="s">
        <v>14</v>
      </c>
      <c r="E99" s="157">
        <v>4000</v>
      </c>
      <c r="F99" s="152"/>
      <c r="G99" s="289">
        <f t="shared" si="4"/>
        <v>157950</v>
      </c>
      <c r="H99" s="430" t="s">
        <v>41</v>
      </c>
      <c r="I99" s="168" t="s">
        <v>18</v>
      </c>
      <c r="J99" s="155" t="s">
        <v>651</v>
      </c>
      <c r="K99" s="318"/>
      <c r="L99" s="168" t="s">
        <v>44</v>
      </c>
      <c r="M99" s="157"/>
      <c r="N99" s="382" t="s">
        <v>373</v>
      </c>
    </row>
    <row r="100" spans="1:14" ht="30" x14ac:dyDescent="0.25">
      <c r="A100" s="160">
        <v>45523</v>
      </c>
      <c r="B100" s="161" t="s">
        <v>275</v>
      </c>
      <c r="C100" s="161" t="s">
        <v>276</v>
      </c>
      <c r="D100" s="162" t="s">
        <v>120</v>
      </c>
      <c r="E100" s="157">
        <v>150000</v>
      </c>
      <c r="F100" s="152"/>
      <c r="G100" s="289">
        <f t="shared" si="4"/>
        <v>7950</v>
      </c>
      <c r="H100" s="171" t="s">
        <v>41</v>
      </c>
      <c r="I100" s="168" t="s">
        <v>18</v>
      </c>
      <c r="J100" s="331" t="s">
        <v>642</v>
      </c>
      <c r="K100" s="318"/>
      <c r="L100" s="168" t="s">
        <v>44</v>
      </c>
      <c r="M100" s="157"/>
      <c r="N100" s="382"/>
    </row>
    <row r="101" spans="1:14" ht="15.75" customHeight="1" x14ac:dyDescent="0.25">
      <c r="A101" s="387">
        <v>45524</v>
      </c>
      <c r="B101" s="388" t="s">
        <v>110</v>
      </c>
      <c r="C101" s="388" t="s">
        <v>48</v>
      </c>
      <c r="D101" s="389" t="s">
        <v>14</v>
      </c>
      <c r="E101" s="428"/>
      <c r="F101" s="633">
        <v>65000</v>
      </c>
      <c r="G101" s="689">
        <f t="shared" si="4"/>
        <v>72950</v>
      </c>
      <c r="H101" s="804" t="s">
        <v>41</v>
      </c>
      <c r="I101" s="790" t="s">
        <v>18</v>
      </c>
      <c r="J101" s="812" t="s">
        <v>402</v>
      </c>
      <c r="K101" s="388"/>
      <c r="L101" s="790" t="s">
        <v>44</v>
      </c>
      <c r="M101" s="428"/>
      <c r="N101" s="828"/>
    </row>
    <row r="102" spans="1:14" ht="16.149999999999999" customHeight="1" x14ac:dyDescent="0.25">
      <c r="A102" s="160">
        <v>45524</v>
      </c>
      <c r="B102" s="161" t="s">
        <v>396</v>
      </c>
      <c r="C102" s="161" t="s">
        <v>113</v>
      </c>
      <c r="D102" s="162" t="s">
        <v>14</v>
      </c>
      <c r="E102" s="152">
        <v>10000</v>
      </c>
      <c r="F102" s="152"/>
      <c r="G102" s="289">
        <f t="shared" si="4"/>
        <v>62950</v>
      </c>
      <c r="H102" s="430" t="s">
        <v>41</v>
      </c>
      <c r="I102" s="168" t="s">
        <v>18</v>
      </c>
      <c r="J102" s="155" t="s">
        <v>402</v>
      </c>
      <c r="K102" s="318"/>
      <c r="L102" s="168" t="s">
        <v>44</v>
      </c>
      <c r="M102" s="157"/>
      <c r="N102" s="382" t="s">
        <v>403</v>
      </c>
    </row>
    <row r="103" spans="1:14" x14ac:dyDescent="0.25">
      <c r="A103" s="160">
        <v>45524</v>
      </c>
      <c r="B103" s="161" t="s">
        <v>397</v>
      </c>
      <c r="C103" s="161" t="s">
        <v>113</v>
      </c>
      <c r="D103" s="162" t="s">
        <v>14</v>
      </c>
      <c r="E103" s="152">
        <v>10000</v>
      </c>
      <c r="F103" s="145"/>
      <c r="G103" s="288">
        <f t="shared" si="4"/>
        <v>52950</v>
      </c>
      <c r="H103" s="275" t="s">
        <v>41</v>
      </c>
      <c r="I103" s="147" t="s">
        <v>18</v>
      </c>
      <c r="J103" s="155" t="s">
        <v>402</v>
      </c>
      <c r="K103" s="318"/>
      <c r="L103" s="147" t="s">
        <v>44</v>
      </c>
      <c r="M103" s="157"/>
      <c r="N103" s="149" t="s">
        <v>343</v>
      </c>
    </row>
    <row r="104" spans="1:14" x14ac:dyDescent="0.25">
      <c r="A104" s="160">
        <v>45524</v>
      </c>
      <c r="B104" s="161" t="s">
        <v>398</v>
      </c>
      <c r="C104" s="161" t="s">
        <v>113</v>
      </c>
      <c r="D104" s="162" t="s">
        <v>14</v>
      </c>
      <c r="E104" s="152">
        <v>10000</v>
      </c>
      <c r="F104" s="145"/>
      <c r="G104" s="288">
        <f t="shared" si="4"/>
        <v>42950</v>
      </c>
      <c r="H104" s="275" t="s">
        <v>41</v>
      </c>
      <c r="I104" s="147" t="s">
        <v>18</v>
      </c>
      <c r="J104" s="155" t="s">
        <v>402</v>
      </c>
      <c r="K104" s="318"/>
      <c r="L104" s="147" t="s">
        <v>44</v>
      </c>
      <c r="M104" s="157"/>
      <c r="N104" s="149" t="s">
        <v>343</v>
      </c>
    </row>
    <row r="105" spans="1:14" ht="30" x14ac:dyDescent="0.25">
      <c r="A105" s="160">
        <v>45524</v>
      </c>
      <c r="B105" s="161" t="s">
        <v>399</v>
      </c>
      <c r="C105" s="161" t="s">
        <v>113</v>
      </c>
      <c r="D105" s="162" t="s">
        <v>14</v>
      </c>
      <c r="E105" s="145">
        <v>10000</v>
      </c>
      <c r="F105" s="145"/>
      <c r="G105" s="288">
        <f t="shared" si="4"/>
        <v>32950</v>
      </c>
      <c r="H105" s="275" t="s">
        <v>41</v>
      </c>
      <c r="I105" s="147" t="s">
        <v>18</v>
      </c>
      <c r="J105" s="155" t="s">
        <v>402</v>
      </c>
      <c r="K105" s="318"/>
      <c r="L105" s="147" t="s">
        <v>44</v>
      </c>
      <c r="M105" s="157"/>
      <c r="N105" s="471" t="s">
        <v>404</v>
      </c>
    </row>
    <row r="106" spans="1:14" ht="30" x14ac:dyDescent="0.25">
      <c r="A106" s="160">
        <v>45524</v>
      </c>
      <c r="B106" s="161" t="s">
        <v>400</v>
      </c>
      <c r="C106" s="161" t="s">
        <v>113</v>
      </c>
      <c r="D106" s="162" t="s">
        <v>14</v>
      </c>
      <c r="E106" s="381">
        <v>10000</v>
      </c>
      <c r="F106" s="381"/>
      <c r="G106" s="736">
        <f t="shared" si="4"/>
        <v>22950</v>
      </c>
      <c r="H106" s="453" t="s">
        <v>41</v>
      </c>
      <c r="I106" s="454" t="s">
        <v>18</v>
      </c>
      <c r="J106" s="155" t="s">
        <v>402</v>
      </c>
      <c r="K106" s="318"/>
      <c r="L106" s="454" t="s">
        <v>44</v>
      </c>
      <c r="M106" s="466"/>
      <c r="N106" s="726" t="s">
        <v>404</v>
      </c>
    </row>
    <row r="107" spans="1:14" ht="30" x14ac:dyDescent="0.25">
      <c r="A107" s="160">
        <v>45524</v>
      </c>
      <c r="B107" s="161" t="s">
        <v>401</v>
      </c>
      <c r="C107" s="161" t="s">
        <v>113</v>
      </c>
      <c r="D107" s="162" t="s">
        <v>14</v>
      </c>
      <c r="E107" s="381">
        <v>10000</v>
      </c>
      <c r="F107" s="381"/>
      <c r="G107" s="736">
        <f t="shared" si="4"/>
        <v>12950</v>
      </c>
      <c r="H107" s="453" t="s">
        <v>41</v>
      </c>
      <c r="I107" s="454" t="s">
        <v>18</v>
      </c>
      <c r="J107" s="155" t="s">
        <v>402</v>
      </c>
      <c r="K107" s="318"/>
      <c r="L107" s="454" t="s">
        <v>44</v>
      </c>
      <c r="M107" s="466"/>
      <c r="N107" s="726" t="s">
        <v>348</v>
      </c>
    </row>
    <row r="108" spans="1:14" x14ac:dyDescent="0.25">
      <c r="A108" s="160">
        <v>45524</v>
      </c>
      <c r="B108" s="161" t="s">
        <v>166</v>
      </c>
      <c r="C108" s="161" t="s">
        <v>48</v>
      </c>
      <c r="D108" s="162" t="s">
        <v>14</v>
      </c>
      <c r="E108" s="145"/>
      <c r="F108" s="145">
        <v>-5000</v>
      </c>
      <c r="G108" s="288">
        <f t="shared" si="4"/>
        <v>7950</v>
      </c>
      <c r="H108" s="275" t="s">
        <v>41</v>
      </c>
      <c r="I108" s="147" t="s">
        <v>18</v>
      </c>
      <c r="J108" s="155" t="s">
        <v>402</v>
      </c>
      <c r="K108" s="318"/>
      <c r="L108" s="147" t="s">
        <v>44</v>
      </c>
      <c r="M108" s="157"/>
      <c r="N108" s="149"/>
    </row>
    <row r="109" spans="1:14" x14ac:dyDescent="0.25">
      <c r="A109" s="387">
        <v>45524</v>
      </c>
      <c r="B109" s="388" t="s">
        <v>110</v>
      </c>
      <c r="C109" s="388" t="s">
        <v>48</v>
      </c>
      <c r="D109" s="389" t="s">
        <v>14</v>
      </c>
      <c r="E109" s="428"/>
      <c r="F109" s="390">
        <v>30000</v>
      </c>
      <c r="G109" s="829">
        <f t="shared" si="4"/>
        <v>37950</v>
      </c>
      <c r="H109" s="391" t="s">
        <v>41</v>
      </c>
      <c r="I109" s="392" t="s">
        <v>18</v>
      </c>
      <c r="J109" s="812" t="s">
        <v>410</v>
      </c>
      <c r="K109" s="388"/>
      <c r="L109" s="392" t="s">
        <v>44</v>
      </c>
      <c r="M109" s="428"/>
      <c r="N109" s="427"/>
    </row>
    <row r="110" spans="1:14" x14ac:dyDescent="0.25">
      <c r="A110" s="402">
        <v>45524</v>
      </c>
      <c r="B110" s="161" t="s">
        <v>408</v>
      </c>
      <c r="C110" s="161" t="s">
        <v>152</v>
      </c>
      <c r="D110" s="162" t="s">
        <v>14</v>
      </c>
      <c r="E110" s="145">
        <v>3000</v>
      </c>
      <c r="F110" s="145"/>
      <c r="G110" s="288">
        <f t="shared" si="4"/>
        <v>34950</v>
      </c>
      <c r="H110" s="275" t="s">
        <v>41</v>
      </c>
      <c r="I110" s="147" t="s">
        <v>18</v>
      </c>
      <c r="J110" s="331" t="s">
        <v>654</v>
      </c>
      <c r="K110" s="318"/>
      <c r="L110" s="147" t="s">
        <v>44</v>
      </c>
      <c r="M110" s="157"/>
      <c r="N110" s="149"/>
    </row>
    <row r="111" spans="1:14" x14ac:dyDescent="0.25">
      <c r="A111" s="402">
        <v>45524</v>
      </c>
      <c r="B111" s="710" t="s">
        <v>409</v>
      </c>
      <c r="C111" s="710" t="s">
        <v>152</v>
      </c>
      <c r="D111" s="711" t="s">
        <v>14</v>
      </c>
      <c r="E111" s="152">
        <v>25000</v>
      </c>
      <c r="F111" s="145"/>
      <c r="G111" s="288">
        <f t="shared" si="4"/>
        <v>9950</v>
      </c>
      <c r="H111" s="275" t="s">
        <v>41</v>
      </c>
      <c r="I111" s="147" t="s">
        <v>18</v>
      </c>
      <c r="J111" s="331" t="s">
        <v>654</v>
      </c>
      <c r="K111" s="318"/>
      <c r="L111" s="147" t="s">
        <v>44</v>
      </c>
      <c r="M111" s="157"/>
      <c r="N111" s="149"/>
    </row>
    <row r="112" spans="1:14" x14ac:dyDescent="0.25">
      <c r="A112" s="387">
        <v>45525</v>
      </c>
      <c r="B112" s="388" t="s">
        <v>110</v>
      </c>
      <c r="C112" s="831" t="s">
        <v>48</v>
      </c>
      <c r="D112" s="832" t="s">
        <v>14</v>
      </c>
      <c r="E112" s="390"/>
      <c r="F112" s="390">
        <v>159500</v>
      </c>
      <c r="G112" s="829">
        <f t="shared" si="4"/>
        <v>169450</v>
      </c>
      <c r="H112" s="391" t="s">
        <v>41</v>
      </c>
      <c r="I112" s="392" t="s">
        <v>18</v>
      </c>
      <c r="J112" s="787" t="s">
        <v>658</v>
      </c>
      <c r="K112" s="388"/>
      <c r="L112" s="392" t="s">
        <v>44</v>
      </c>
      <c r="M112" s="428"/>
      <c r="N112" s="427"/>
    </row>
    <row r="113" spans="1:14" x14ac:dyDescent="0.25">
      <c r="A113" s="160">
        <v>45525</v>
      </c>
      <c r="B113" s="161" t="s">
        <v>435</v>
      </c>
      <c r="C113" s="710" t="s">
        <v>128</v>
      </c>
      <c r="D113" s="711" t="s">
        <v>79</v>
      </c>
      <c r="E113" s="145">
        <v>159500</v>
      </c>
      <c r="F113" s="145"/>
      <c r="G113" s="288">
        <f t="shared" si="4"/>
        <v>9950</v>
      </c>
      <c r="H113" s="275" t="s">
        <v>41</v>
      </c>
      <c r="I113" s="147" t="s">
        <v>18</v>
      </c>
      <c r="J113" s="331" t="s">
        <v>657</v>
      </c>
      <c r="K113" s="318"/>
      <c r="L113" s="147" t="s">
        <v>44</v>
      </c>
      <c r="M113" s="157"/>
      <c r="N113" s="149"/>
    </row>
    <row r="114" spans="1:14" x14ac:dyDescent="0.25">
      <c r="A114" s="387">
        <v>45525</v>
      </c>
      <c r="B114" s="388" t="s">
        <v>110</v>
      </c>
      <c r="C114" s="388" t="s">
        <v>48</v>
      </c>
      <c r="D114" s="389" t="s">
        <v>14</v>
      </c>
      <c r="E114" s="390"/>
      <c r="F114" s="390">
        <v>60000</v>
      </c>
      <c r="G114" s="829">
        <f t="shared" si="4"/>
        <v>69950</v>
      </c>
      <c r="H114" s="391" t="s">
        <v>41</v>
      </c>
      <c r="I114" s="392" t="s">
        <v>18</v>
      </c>
      <c r="J114" s="787" t="s">
        <v>412</v>
      </c>
      <c r="K114" s="388"/>
      <c r="L114" s="392" t="s">
        <v>44</v>
      </c>
      <c r="M114" s="428"/>
      <c r="N114" s="427"/>
    </row>
    <row r="115" spans="1:14" x14ac:dyDescent="0.25">
      <c r="A115" s="160">
        <v>45525</v>
      </c>
      <c r="B115" s="161" t="s">
        <v>112</v>
      </c>
      <c r="C115" s="161" t="s">
        <v>113</v>
      </c>
      <c r="D115" s="162" t="s">
        <v>14</v>
      </c>
      <c r="E115" s="145">
        <v>15000</v>
      </c>
      <c r="F115" s="145"/>
      <c r="G115" s="288">
        <f t="shared" si="4"/>
        <v>54950</v>
      </c>
      <c r="H115" s="275" t="s">
        <v>41</v>
      </c>
      <c r="I115" s="147" t="s">
        <v>18</v>
      </c>
      <c r="J115" s="770" t="s">
        <v>412</v>
      </c>
      <c r="K115" s="318"/>
      <c r="L115" s="147" t="s">
        <v>44</v>
      </c>
      <c r="M115" s="157"/>
      <c r="N115" s="149" t="s">
        <v>444</v>
      </c>
    </row>
    <row r="116" spans="1:14" x14ac:dyDescent="0.25">
      <c r="A116" s="160">
        <v>45525</v>
      </c>
      <c r="B116" s="161" t="s">
        <v>112</v>
      </c>
      <c r="C116" s="161" t="s">
        <v>113</v>
      </c>
      <c r="D116" s="162" t="s">
        <v>14</v>
      </c>
      <c r="E116" s="145">
        <v>35000</v>
      </c>
      <c r="F116" s="145"/>
      <c r="G116" s="288">
        <f t="shared" si="4"/>
        <v>19950</v>
      </c>
      <c r="H116" s="275" t="s">
        <v>41</v>
      </c>
      <c r="I116" s="147" t="s">
        <v>18</v>
      </c>
      <c r="J116" s="770" t="s">
        <v>412</v>
      </c>
      <c r="K116" s="318"/>
      <c r="L116" s="147" t="s">
        <v>44</v>
      </c>
      <c r="M116" s="157"/>
      <c r="N116" s="149" t="s">
        <v>445</v>
      </c>
    </row>
    <row r="117" spans="1:14" x14ac:dyDescent="0.25">
      <c r="A117" s="160">
        <v>45525</v>
      </c>
      <c r="B117" s="161" t="s">
        <v>112</v>
      </c>
      <c r="C117" s="161" t="s">
        <v>113</v>
      </c>
      <c r="D117" s="162" t="s">
        <v>14</v>
      </c>
      <c r="E117" s="145">
        <v>20000</v>
      </c>
      <c r="F117" s="145"/>
      <c r="G117" s="288">
        <f t="shared" si="4"/>
        <v>-50</v>
      </c>
      <c r="H117" s="275" t="s">
        <v>41</v>
      </c>
      <c r="I117" s="147" t="s">
        <v>18</v>
      </c>
      <c r="J117" s="770" t="s">
        <v>412</v>
      </c>
      <c r="K117" s="318"/>
      <c r="L117" s="147" t="s">
        <v>44</v>
      </c>
      <c r="M117" s="157"/>
      <c r="N117" s="149" t="s">
        <v>446</v>
      </c>
    </row>
    <row r="118" spans="1:14" x14ac:dyDescent="0.25">
      <c r="A118" s="387">
        <v>45526</v>
      </c>
      <c r="B118" s="388" t="s">
        <v>110</v>
      </c>
      <c r="C118" s="388" t="s">
        <v>48</v>
      </c>
      <c r="D118" s="389" t="s">
        <v>14</v>
      </c>
      <c r="E118" s="390"/>
      <c r="F118" s="390">
        <v>125000</v>
      </c>
      <c r="G118" s="829">
        <f t="shared" si="4"/>
        <v>124950</v>
      </c>
      <c r="H118" s="391" t="s">
        <v>41</v>
      </c>
      <c r="I118" s="392" t="s">
        <v>18</v>
      </c>
      <c r="J118" s="787" t="s">
        <v>443</v>
      </c>
      <c r="K118" s="388"/>
      <c r="L118" s="392" t="s">
        <v>44</v>
      </c>
      <c r="M118" s="428"/>
      <c r="N118" s="427"/>
    </row>
    <row r="119" spans="1:14" x14ac:dyDescent="0.25">
      <c r="A119" s="160">
        <v>45526</v>
      </c>
      <c r="B119" s="161" t="s">
        <v>112</v>
      </c>
      <c r="C119" s="161" t="s">
        <v>113</v>
      </c>
      <c r="D119" s="162" t="s">
        <v>14</v>
      </c>
      <c r="E119" s="145">
        <v>10000</v>
      </c>
      <c r="F119" s="145"/>
      <c r="G119" s="288">
        <f t="shared" si="4"/>
        <v>114950</v>
      </c>
      <c r="H119" s="275" t="s">
        <v>41</v>
      </c>
      <c r="I119" s="147" t="s">
        <v>18</v>
      </c>
      <c r="J119" s="770" t="s">
        <v>443</v>
      </c>
      <c r="K119" s="318"/>
      <c r="L119" s="147" t="s">
        <v>44</v>
      </c>
      <c r="M119" s="157"/>
      <c r="N119" s="149" t="s">
        <v>403</v>
      </c>
    </row>
    <row r="120" spans="1:14" x14ac:dyDescent="0.25">
      <c r="A120" s="160">
        <v>45526</v>
      </c>
      <c r="B120" s="161" t="s">
        <v>112</v>
      </c>
      <c r="C120" s="161" t="s">
        <v>113</v>
      </c>
      <c r="D120" s="162" t="s">
        <v>14</v>
      </c>
      <c r="E120" s="145">
        <v>10000</v>
      </c>
      <c r="F120" s="145"/>
      <c r="G120" s="288">
        <f t="shared" si="4"/>
        <v>104950</v>
      </c>
      <c r="H120" s="275" t="s">
        <v>41</v>
      </c>
      <c r="I120" s="147" t="s">
        <v>18</v>
      </c>
      <c r="J120" s="770" t="s">
        <v>443</v>
      </c>
      <c r="K120" s="318"/>
      <c r="L120" s="147" t="s">
        <v>44</v>
      </c>
      <c r="M120" s="157"/>
      <c r="N120" s="149" t="s">
        <v>458</v>
      </c>
    </row>
    <row r="121" spans="1:14" x14ac:dyDescent="0.25">
      <c r="A121" s="160">
        <v>45526</v>
      </c>
      <c r="B121" s="161" t="s">
        <v>112</v>
      </c>
      <c r="C121" s="161" t="s">
        <v>113</v>
      </c>
      <c r="D121" s="162" t="s">
        <v>14</v>
      </c>
      <c r="E121" s="145">
        <v>20000</v>
      </c>
      <c r="F121" s="145"/>
      <c r="G121" s="288">
        <f t="shared" si="4"/>
        <v>84950</v>
      </c>
      <c r="H121" s="275" t="s">
        <v>41</v>
      </c>
      <c r="I121" s="147" t="s">
        <v>18</v>
      </c>
      <c r="J121" s="770" t="s">
        <v>443</v>
      </c>
      <c r="K121" s="318"/>
      <c r="L121" s="147" t="s">
        <v>44</v>
      </c>
      <c r="M121" s="157"/>
      <c r="N121" s="149" t="s">
        <v>321</v>
      </c>
    </row>
    <row r="122" spans="1:14" x14ac:dyDescent="0.25">
      <c r="A122" s="160">
        <v>45526</v>
      </c>
      <c r="B122" s="161" t="s">
        <v>112</v>
      </c>
      <c r="C122" s="161" t="s">
        <v>113</v>
      </c>
      <c r="D122" s="162" t="s">
        <v>14</v>
      </c>
      <c r="E122" s="145">
        <v>10000</v>
      </c>
      <c r="F122" s="145"/>
      <c r="G122" s="288">
        <f t="shared" si="4"/>
        <v>74950</v>
      </c>
      <c r="H122" s="275" t="s">
        <v>41</v>
      </c>
      <c r="I122" s="147" t="s">
        <v>18</v>
      </c>
      <c r="J122" s="770" t="s">
        <v>443</v>
      </c>
      <c r="K122" s="318"/>
      <c r="L122" s="147" t="s">
        <v>44</v>
      </c>
      <c r="M122" s="157"/>
      <c r="N122" s="149" t="s">
        <v>459</v>
      </c>
    </row>
    <row r="123" spans="1:14" x14ac:dyDescent="0.25">
      <c r="A123" s="160">
        <v>45526</v>
      </c>
      <c r="B123" s="161" t="s">
        <v>112</v>
      </c>
      <c r="C123" s="161" t="s">
        <v>113</v>
      </c>
      <c r="D123" s="162" t="s">
        <v>14</v>
      </c>
      <c r="E123" s="145">
        <v>10000</v>
      </c>
      <c r="F123" s="145"/>
      <c r="G123" s="288">
        <f t="shared" si="4"/>
        <v>64950</v>
      </c>
      <c r="H123" s="275" t="s">
        <v>41</v>
      </c>
      <c r="I123" s="147" t="s">
        <v>18</v>
      </c>
      <c r="J123" s="770" t="s">
        <v>443</v>
      </c>
      <c r="K123" s="318"/>
      <c r="L123" s="147" t="s">
        <v>44</v>
      </c>
      <c r="M123" s="157"/>
      <c r="N123" s="149" t="s">
        <v>346</v>
      </c>
    </row>
    <row r="124" spans="1:14" x14ac:dyDescent="0.25">
      <c r="A124" s="160">
        <v>45526</v>
      </c>
      <c r="B124" s="161" t="s">
        <v>112</v>
      </c>
      <c r="C124" s="161" t="s">
        <v>113</v>
      </c>
      <c r="D124" s="162" t="s">
        <v>14</v>
      </c>
      <c r="E124" s="145">
        <v>10000</v>
      </c>
      <c r="F124" s="145"/>
      <c r="G124" s="288">
        <f t="shared" si="4"/>
        <v>54950</v>
      </c>
      <c r="H124" s="275" t="s">
        <v>41</v>
      </c>
      <c r="I124" s="147" t="s">
        <v>18</v>
      </c>
      <c r="J124" s="770" t="s">
        <v>443</v>
      </c>
      <c r="K124" s="318"/>
      <c r="L124" s="147" t="s">
        <v>44</v>
      </c>
      <c r="M124" s="157"/>
      <c r="N124" s="149" t="s">
        <v>348</v>
      </c>
    </row>
    <row r="125" spans="1:14" x14ac:dyDescent="0.25">
      <c r="A125" s="160">
        <v>45526</v>
      </c>
      <c r="B125" s="161" t="s">
        <v>112</v>
      </c>
      <c r="C125" s="161" t="s">
        <v>113</v>
      </c>
      <c r="D125" s="162" t="s">
        <v>14</v>
      </c>
      <c r="E125" s="145">
        <v>5000</v>
      </c>
      <c r="F125" s="145"/>
      <c r="G125" s="288">
        <f t="shared" si="4"/>
        <v>49950</v>
      </c>
      <c r="H125" s="275" t="s">
        <v>41</v>
      </c>
      <c r="I125" s="147" t="s">
        <v>18</v>
      </c>
      <c r="J125" s="770" t="s">
        <v>443</v>
      </c>
      <c r="K125" s="318"/>
      <c r="L125" s="147" t="s">
        <v>44</v>
      </c>
      <c r="M125" s="157"/>
      <c r="N125" s="149" t="s">
        <v>349</v>
      </c>
    </row>
    <row r="126" spans="1:14" x14ac:dyDescent="0.25">
      <c r="A126" s="387">
        <v>45530</v>
      </c>
      <c r="B126" s="388" t="s">
        <v>110</v>
      </c>
      <c r="C126" s="388" t="s">
        <v>48</v>
      </c>
      <c r="D126" s="389" t="s">
        <v>14</v>
      </c>
      <c r="E126" s="390"/>
      <c r="F126" s="390">
        <v>54000</v>
      </c>
      <c r="G126" s="829">
        <f t="shared" si="4"/>
        <v>103950</v>
      </c>
      <c r="H126" s="391" t="s">
        <v>41</v>
      </c>
      <c r="I126" s="392" t="s">
        <v>18</v>
      </c>
      <c r="J126" s="787" t="s">
        <v>480</v>
      </c>
      <c r="K126" s="388"/>
      <c r="L126" s="392" t="s">
        <v>44</v>
      </c>
      <c r="M126" s="428"/>
      <c r="N126" s="427"/>
    </row>
    <row r="127" spans="1:14" x14ac:dyDescent="0.25">
      <c r="A127" s="160">
        <v>45530</v>
      </c>
      <c r="B127" s="161" t="s">
        <v>112</v>
      </c>
      <c r="C127" s="161" t="s">
        <v>113</v>
      </c>
      <c r="D127" s="162" t="s">
        <v>14</v>
      </c>
      <c r="E127" s="145">
        <v>19000</v>
      </c>
      <c r="F127" s="145"/>
      <c r="G127" s="288">
        <f t="shared" si="4"/>
        <v>84950</v>
      </c>
      <c r="H127" s="275" t="s">
        <v>41</v>
      </c>
      <c r="I127" s="147" t="s">
        <v>18</v>
      </c>
      <c r="J127" s="770" t="s">
        <v>480</v>
      </c>
      <c r="K127" s="318"/>
      <c r="L127" s="147" t="s">
        <v>44</v>
      </c>
      <c r="M127" s="157"/>
      <c r="N127" s="149" t="s">
        <v>502</v>
      </c>
    </row>
    <row r="128" spans="1:14" x14ac:dyDescent="0.25">
      <c r="A128" s="160">
        <v>45530</v>
      </c>
      <c r="B128" s="161" t="s">
        <v>112</v>
      </c>
      <c r="C128" s="161" t="s">
        <v>113</v>
      </c>
      <c r="D128" s="162" t="s">
        <v>14</v>
      </c>
      <c r="E128" s="145">
        <v>20000</v>
      </c>
      <c r="F128" s="145"/>
      <c r="G128" s="288">
        <f t="shared" si="4"/>
        <v>64950</v>
      </c>
      <c r="H128" s="275" t="s">
        <v>41</v>
      </c>
      <c r="I128" s="147" t="s">
        <v>18</v>
      </c>
      <c r="J128" s="770" t="s">
        <v>480</v>
      </c>
      <c r="K128" s="318"/>
      <c r="L128" s="147" t="s">
        <v>44</v>
      </c>
      <c r="M128" s="157"/>
      <c r="N128" s="149" t="s">
        <v>503</v>
      </c>
    </row>
    <row r="129" spans="1:14" x14ac:dyDescent="0.25">
      <c r="A129" s="160">
        <v>45530</v>
      </c>
      <c r="B129" s="161" t="s">
        <v>112</v>
      </c>
      <c r="C129" s="161" t="s">
        <v>113</v>
      </c>
      <c r="D129" s="162" t="s">
        <v>14</v>
      </c>
      <c r="E129" s="145">
        <v>7000</v>
      </c>
      <c r="F129" s="145"/>
      <c r="G129" s="288">
        <f t="shared" si="4"/>
        <v>57950</v>
      </c>
      <c r="H129" s="275" t="s">
        <v>41</v>
      </c>
      <c r="I129" s="147" t="s">
        <v>18</v>
      </c>
      <c r="J129" s="770" t="s">
        <v>480</v>
      </c>
      <c r="K129" s="318"/>
      <c r="L129" s="147" t="s">
        <v>44</v>
      </c>
      <c r="M129" s="157"/>
      <c r="N129" s="149" t="s">
        <v>160</v>
      </c>
    </row>
    <row r="130" spans="1:14" x14ac:dyDescent="0.25">
      <c r="A130" s="160">
        <v>45530</v>
      </c>
      <c r="B130" s="161" t="s">
        <v>112</v>
      </c>
      <c r="C130" s="161" t="s">
        <v>113</v>
      </c>
      <c r="D130" s="162" t="s">
        <v>14</v>
      </c>
      <c r="E130" s="145">
        <v>7000</v>
      </c>
      <c r="F130" s="145"/>
      <c r="G130" s="288">
        <f t="shared" si="4"/>
        <v>50950</v>
      </c>
      <c r="H130" s="275" t="s">
        <v>41</v>
      </c>
      <c r="I130" s="147" t="s">
        <v>18</v>
      </c>
      <c r="J130" s="770" t="s">
        <v>480</v>
      </c>
      <c r="K130" s="318"/>
      <c r="L130" s="147" t="s">
        <v>44</v>
      </c>
      <c r="M130" s="157"/>
      <c r="N130" s="149" t="s">
        <v>504</v>
      </c>
    </row>
    <row r="131" spans="1:14" x14ac:dyDescent="0.25">
      <c r="A131" s="160">
        <v>45530</v>
      </c>
      <c r="B131" s="161" t="s">
        <v>166</v>
      </c>
      <c r="C131" s="161" t="s">
        <v>48</v>
      </c>
      <c r="D131" s="162" t="s">
        <v>14</v>
      </c>
      <c r="E131" s="145"/>
      <c r="F131" s="145">
        <v>-1000</v>
      </c>
      <c r="G131" s="288">
        <f t="shared" si="4"/>
        <v>49950</v>
      </c>
      <c r="H131" s="275" t="s">
        <v>41</v>
      </c>
      <c r="I131" s="147" t="s">
        <v>18</v>
      </c>
      <c r="J131" s="770" t="s">
        <v>480</v>
      </c>
      <c r="K131" s="318"/>
      <c r="L131" s="147" t="s">
        <v>44</v>
      </c>
      <c r="M131" s="157"/>
      <c r="N131" s="149"/>
    </row>
    <row r="132" spans="1:14" x14ac:dyDescent="0.25">
      <c r="A132" s="387">
        <v>45530</v>
      </c>
      <c r="B132" s="388" t="s">
        <v>110</v>
      </c>
      <c r="C132" s="388" t="s">
        <v>48</v>
      </c>
      <c r="D132" s="389" t="s">
        <v>14</v>
      </c>
      <c r="E132" s="390"/>
      <c r="F132" s="390">
        <v>550000</v>
      </c>
      <c r="G132" s="829">
        <f t="shared" si="4"/>
        <v>599950</v>
      </c>
      <c r="H132" s="391" t="s">
        <v>41</v>
      </c>
      <c r="I132" s="392" t="s">
        <v>18</v>
      </c>
      <c r="J132" s="787" t="s">
        <v>506</v>
      </c>
      <c r="K132" s="388"/>
      <c r="L132" s="392" t="s">
        <v>44</v>
      </c>
      <c r="M132" s="428"/>
      <c r="N132" s="427"/>
    </row>
    <row r="133" spans="1:14" ht="30" x14ac:dyDescent="0.25">
      <c r="A133" s="160">
        <v>45530</v>
      </c>
      <c r="B133" s="161" t="s">
        <v>507</v>
      </c>
      <c r="C133" s="161" t="s">
        <v>169</v>
      </c>
      <c r="D133" s="162" t="s">
        <v>14</v>
      </c>
      <c r="E133" s="145">
        <v>550000</v>
      </c>
      <c r="F133" s="145"/>
      <c r="G133" s="288">
        <f t="shared" si="4"/>
        <v>49950</v>
      </c>
      <c r="H133" s="275" t="s">
        <v>41</v>
      </c>
      <c r="I133" s="147" t="s">
        <v>18</v>
      </c>
      <c r="J133" s="770" t="s">
        <v>668</v>
      </c>
      <c r="K133" s="318"/>
      <c r="L133" s="147" t="s">
        <v>44</v>
      </c>
      <c r="M133" s="157"/>
      <c r="N133" s="149"/>
    </row>
    <row r="134" spans="1:14" x14ac:dyDescent="0.25">
      <c r="A134" s="160">
        <v>45530</v>
      </c>
      <c r="B134" s="161" t="s">
        <v>508</v>
      </c>
      <c r="C134" s="161" t="s">
        <v>118</v>
      </c>
      <c r="D134" s="162" t="s">
        <v>79</v>
      </c>
      <c r="E134" s="145">
        <v>20000</v>
      </c>
      <c r="F134" s="145"/>
      <c r="G134" s="288">
        <f t="shared" si="4"/>
        <v>29950</v>
      </c>
      <c r="H134" s="275" t="s">
        <v>41</v>
      </c>
      <c r="I134" s="147" t="s">
        <v>18</v>
      </c>
      <c r="J134" s="770" t="s">
        <v>668</v>
      </c>
      <c r="K134" s="318"/>
      <c r="L134" s="147" t="s">
        <v>44</v>
      </c>
      <c r="M134" s="157"/>
      <c r="N134" s="149"/>
    </row>
    <row r="135" spans="1:14" x14ac:dyDescent="0.25">
      <c r="A135" s="387">
        <v>45531</v>
      </c>
      <c r="B135" s="388" t="s">
        <v>110</v>
      </c>
      <c r="C135" s="388" t="s">
        <v>48</v>
      </c>
      <c r="D135" s="389" t="s">
        <v>14</v>
      </c>
      <c r="E135" s="390"/>
      <c r="F135" s="390">
        <v>340000</v>
      </c>
      <c r="G135" s="829">
        <f t="shared" si="4"/>
        <v>369950</v>
      </c>
      <c r="H135" s="391" t="s">
        <v>41</v>
      </c>
      <c r="I135" s="392" t="s">
        <v>18</v>
      </c>
      <c r="J135" s="787" t="s">
        <v>509</v>
      </c>
      <c r="K135" s="388"/>
      <c r="L135" s="392" t="s">
        <v>44</v>
      </c>
      <c r="M135" s="428"/>
      <c r="N135" s="427"/>
    </row>
    <row r="136" spans="1:14" x14ac:dyDescent="0.25">
      <c r="A136" s="160">
        <v>46626</v>
      </c>
      <c r="B136" s="161" t="s">
        <v>515</v>
      </c>
      <c r="C136" s="161" t="s">
        <v>118</v>
      </c>
      <c r="D136" s="162" t="s">
        <v>79</v>
      </c>
      <c r="E136" s="145">
        <v>340000</v>
      </c>
      <c r="F136" s="145"/>
      <c r="G136" s="288">
        <f t="shared" si="4"/>
        <v>29950</v>
      </c>
      <c r="H136" s="275" t="s">
        <v>41</v>
      </c>
      <c r="I136" s="147" t="s">
        <v>18</v>
      </c>
      <c r="J136" s="770" t="s">
        <v>670</v>
      </c>
      <c r="K136" s="318"/>
      <c r="L136" s="147" t="s">
        <v>44</v>
      </c>
      <c r="M136" s="157"/>
      <c r="N136" s="149"/>
    </row>
    <row r="137" spans="1:14" x14ac:dyDescent="0.25">
      <c r="A137" s="387">
        <v>45531</v>
      </c>
      <c r="B137" s="388" t="s">
        <v>110</v>
      </c>
      <c r="C137" s="388" t="s">
        <v>48</v>
      </c>
      <c r="D137" s="389" t="s">
        <v>14</v>
      </c>
      <c r="E137" s="390"/>
      <c r="F137" s="390">
        <v>132000</v>
      </c>
      <c r="G137" s="829">
        <f t="shared" si="4"/>
        <v>161950</v>
      </c>
      <c r="H137" s="391" t="s">
        <v>41</v>
      </c>
      <c r="I137" s="392" t="s">
        <v>18</v>
      </c>
      <c r="J137" s="787" t="s">
        <v>672</v>
      </c>
      <c r="K137" s="388"/>
      <c r="L137" s="392" t="s">
        <v>44</v>
      </c>
      <c r="M137" s="428"/>
      <c r="N137" s="427"/>
    </row>
    <row r="138" spans="1:14" x14ac:dyDescent="0.25">
      <c r="A138" s="387">
        <v>45531</v>
      </c>
      <c r="B138" s="388" t="s">
        <v>110</v>
      </c>
      <c r="C138" s="388" t="s">
        <v>48</v>
      </c>
      <c r="D138" s="389" t="s">
        <v>14</v>
      </c>
      <c r="E138" s="390"/>
      <c r="F138" s="390">
        <v>75000</v>
      </c>
      <c r="G138" s="829">
        <f t="shared" si="4"/>
        <v>236950</v>
      </c>
      <c r="H138" s="391" t="s">
        <v>41</v>
      </c>
      <c r="I138" s="392" t="s">
        <v>18</v>
      </c>
      <c r="J138" s="787" t="s">
        <v>521</v>
      </c>
      <c r="K138" s="388"/>
      <c r="L138" s="392" t="s">
        <v>44</v>
      </c>
      <c r="M138" s="428"/>
      <c r="N138" s="427"/>
    </row>
    <row r="139" spans="1:14" x14ac:dyDescent="0.25">
      <c r="A139" s="833">
        <v>45531</v>
      </c>
      <c r="B139" s="831" t="s">
        <v>110</v>
      </c>
      <c r="C139" s="831" t="s">
        <v>48</v>
      </c>
      <c r="D139" s="832" t="s">
        <v>14</v>
      </c>
      <c r="E139" s="633"/>
      <c r="F139" s="390">
        <v>14000</v>
      </c>
      <c r="G139" s="829">
        <f t="shared" si="4"/>
        <v>250950</v>
      </c>
      <c r="H139" s="391" t="s">
        <v>41</v>
      </c>
      <c r="I139" s="392" t="s">
        <v>18</v>
      </c>
      <c r="J139" s="787" t="s">
        <v>522</v>
      </c>
      <c r="K139" s="388"/>
      <c r="L139" s="392" t="s">
        <v>44</v>
      </c>
      <c r="M139" s="428"/>
      <c r="N139" s="427"/>
    </row>
    <row r="140" spans="1:14" x14ac:dyDescent="0.25">
      <c r="A140" s="739">
        <v>45531</v>
      </c>
      <c r="B140" s="452" t="s">
        <v>523</v>
      </c>
      <c r="C140" s="452" t="s">
        <v>118</v>
      </c>
      <c r="D140" s="727" t="s">
        <v>79</v>
      </c>
      <c r="E140" s="381">
        <v>72000</v>
      </c>
      <c r="F140" s="381"/>
      <c r="G140" s="736">
        <f t="shared" si="4"/>
        <v>178950</v>
      </c>
      <c r="H140" s="453" t="s">
        <v>41</v>
      </c>
      <c r="I140" s="454" t="s">
        <v>18</v>
      </c>
      <c r="J140" s="331" t="s">
        <v>671</v>
      </c>
      <c r="K140" s="318"/>
      <c r="L140" s="454" t="s">
        <v>44</v>
      </c>
      <c r="M140" s="466"/>
      <c r="N140" s="726"/>
    </row>
    <row r="141" spans="1:14" x14ac:dyDescent="0.25">
      <c r="A141" s="739">
        <v>45531</v>
      </c>
      <c r="B141" s="161" t="s">
        <v>524</v>
      </c>
      <c r="C141" s="161" t="s">
        <v>118</v>
      </c>
      <c r="D141" s="162" t="s">
        <v>79</v>
      </c>
      <c r="E141" s="381">
        <v>4300</v>
      </c>
      <c r="F141" s="381"/>
      <c r="G141" s="736">
        <f t="shared" si="4"/>
        <v>174650</v>
      </c>
      <c r="H141" s="453" t="s">
        <v>41</v>
      </c>
      <c r="I141" s="454" t="s">
        <v>18</v>
      </c>
      <c r="J141" s="331" t="s">
        <v>671</v>
      </c>
      <c r="K141" s="318"/>
      <c r="L141" s="454" t="s">
        <v>44</v>
      </c>
      <c r="M141" s="466"/>
      <c r="N141" s="726"/>
    </row>
    <row r="142" spans="1:14" x14ac:dyDescent="0.25">
      <c r="A142" s="739">
        <v>45531</v>
      </c>
      <c r="B142" s="161" t="s">
        <v>525</v>
      </c>
      <c r="C142" s="161" t="s">
        <v>118</v>
      </c>
      <c r="D142" s="162" t="s">
        <v>79</v>
      </c>
      <c r="E142" s="381">
        <v>14500</v>
      </c>
      <c r="F142" s="381"/>
      <c r="G142" s="736">
        <f t="shared" si="4"/>
        <v>160150</v>
      </c>
      <c r="H142" s="453" t="s">
        <v>41</v>
      </c>
      <c r="I142" s="454" t="s">
        <v>18</v>
      </c>
      <c r="J142" s="331" t="s">
        <v>671</v>
      </c>
      <c r="K142" s="318"/>
      <c r="L142" s="454" t="s">
        <v>44</v>
      </c>
      <c r="M142" s="466"/>
      <c r="N142" s="726"/>
    </row>
    <row r="143" spans="1:14" x14ac:dyDescent="0.25">
      <c r="A143" s="739">
        <v>45531</v>
      </c>
      <c r="B143" s="161" t="s">
        <v>525</v>
      </c>
      <c r="C143" s="161" t="s">
        <v>118</v>
      </c>
      <c r="D143" s="162" t="s">
        <v>79</v>
      </c>
      <c r="E143" s="381">
        <v>14500</v>
      </c>
      <c r="F143" s="381"/>
      <c r="G143" s="736">
        <f t="shared" si="4"/>
        <v>145650</v>
      </c>
      <c r="H143" s="453" t="s">
        <v>41</v>
      </c>
      <c r="I143" s="454" t="s">
        <v>18</v>
      </c>
      <c r="J143" s="331" t="s">
        <v>671</v>
      </c>
      <c r="K143" s="318"/>
      <c r="L143" s="454" t="s">
        <v>44</v>
      </c>
      <c r="M143" s="466"/>
      <c r="N143" s="726"/>
    </row>
    <row r="144" spans="1:14" x14ac:dyDescent="0.25">
      <c r="A144" s="739">
        <v>45531</v>
      </c>
      <c r="B144" s="452" t="s">
        <v>526</v>
      </c>
      <c r="C144" s="452" t="s">
        <v>118</v>
      </c>
      <c r="D144" s="727" t="s">
        <v>79</v>
      </c>
      <c r="E144" s="381">
        <v>7900</v>
      </c>
      <c r="F144" s="381"/>
      <c r="G144" s="736">
        <f t="shared" si="4"/>
        <v>137750</v>
      </c>
      <c r="H144" s="453" t="s">
        <v>41</v>
      </c>
      <c r="I144" s="454" t="s">
        <v>18</v>
      </c>
      <c r="J144" s="331" t="s">
        <v>671</v>
      </c>
      <c r="K144" s="318"/>
      <c r="L144" s="454" t="s">
        <v>44</v>
      </c>
      <c r="M144" s="466"/>
      <c r="N144" s="737"/>
    </row>
    <row r="145" spans="1:14" x14ac:dyDescent="0.25">
      <c r="A145" s="739">
        <v>45531</v>
      </c>
      <c r="B145" s="452" t="s">
        <v>526</v>
      </c>
      <c r="C145" s="452" t="s">
        <v>118</v>
      </c>
      <c r="D145" s="727" t="s">
        <v>79</v>
      </c>
      <c r="E145" s="381">
        <v>7900</v>
      </c>
      <c r="F145" s="381"/>
      <c r="G145" s="736">
        <f t="shared" si="4"/>
        <v>129850</v>
      </c>
      <c r="H145" s="453" t="s">
        <v>41</v>
      </c>
      <c r="I145" s="454" t="s">
        <v>18</v>
      </c>
      <c r="J145" s="331" t="s">
        <v>671</v>
      </c>
      <c r="K145" s="318"/>
      <c r="L145" s="454" t="s">
        <v>44</v>
      </c>
      <c r="M145" s="466"/>
      <c r="N145" s="737"/>
    </row>
    <row r="146" spans="1:14" x14ac:dyDescent="0.25">
      <c r="A146" s="739">
        <v>45531</v>
      </c>
      <c r="B146" s="161" t="s">
        <v>527</v>
      </c>
      <c r="C146" s="161" t="s">
        <v>118</v>
      </c>
      <c r="D146" s="162" t="s">
        <v>79</v>
      </c>
      <c r="E146" s="381">
        <v>6600</v>
      </c>
      <c r="F146" s="381"/>
      <c r="G146" s="736">
        <f t="shared" si="4"/>
        <v>123250</v>
      </c>
      <c r="H146" s="453" t="s">
        <v>41</v>
      </c>
      <c r="I146" s="454" t="s">
        <v>18</v>
      </c>
      <c r="J146" s="331" t="s">
        <v>671</v>
      </c>
      <c r="K146" s="318"/>
      <c r="L146" s="454" t="s">
        <v>44</v>
      </c>
      <c r="M146" s="466"/>
      <c r="N146" s="737"/>
    </row>
    <row r="147" spans="1:14" x14ac:dyDescent="0.25">
      <c r="A147" s="739">
        <v>45531</v>
      </c>
      <c r="B147" s="161" t="s">
        <v>528</v>
      </c>
      <c r="C147" s="161" t="s">
        <v>118</v>
      </c>
      <c r="D147" s="162" t="s">
        <v>79</v>
      </c>
      <c r="E147" s="145">
        <v>15000</v>
      </c>
      <c r="F147" s="145"/>
      <c r="G147" s="736">
        <f t="shared" si="4"/>
        <v>108250</v>
      </c>
      <c r="H147" s="275" t="s">
        <v>41</v>
      </c>
      <c r="I147" s="147" t="s">
        <v>18</v>
      </c>
      <c r="J147" s="770" t="s">
        <v>520</v>
      </c>
      <c r="K147" s="318"/>
      <c r="L147" s="147" t="s">
        <v>44</v>
      </c>
      <c r="M147" s="157"/>
      <c r="N147" s="471"/>
    </row>
    <row r="148" spans="1:14" x14ac:dyDescent="0.25">
      <c r="A148" s="725">
        <v>45531</v>
      </c>
      <c r="B148" s="161" t="s">
        <v>529</v>
      </c>
      <c r="C148" s="161" t="s">
        <v>128</v>
      </c>
      <c r="D148" s="162" t="s">
        <v>79</v>
      </c>
      <c r="E148" s="145">
        <v>75000</v>
      </c>
      <c r="F148" s="145"/>
      <c r="G148" s="736">
        <f t="shared" si="4"/>
        <v>33250</v>
      </c>
      <c r="H148" s="275" t="s">
        <v>41</v>
      </c>
      <c r="I148" s="147" t="s">
        <v>18</v>
      </c>
      <c r="J148" s="331" t="s">
        <v>673</v>
      </c>
      <c r="K148" s="318"/>
      <c r="L148" s="147" t="s">
        <v>44</v>
      </c>
      <c r="M148" s="157"/>
      <c r="N148" s="471"/>
    </row>
    <row r="149" spans="1:14" x14ac:dyDescent="0.25">
      <c r="A149" s="725">
        <v>45531</v>
      </c>
      <c r="B149" s="161" t="s">
        <v>112</v>
      </c>
      <c r="C149" s="161" t="s">
        <v>113</v>
      </c>
      <c r="D149" s="162" t="s">
        <v>14</v>
      </c>
      <c r="E149" s="145">
        <v>7000</v>
      </c>
      <c r="F149" s="145"/>
      <c r="G149" s="288">
        <f t="shared" si="4"/>
        <v>26250</v>
      </c>
      <c r="H149" s="275" t="s">
        <v>41</v>
      </c>
      <c r="I149" s="147" t="s">
        <v>18</v>
      </c>
      <c r="J149" s="770" t="s">
        <v>522</v>
      </c>
      <c r="K149" s="318"/>
      <c r="L149" s="147" t="s">
        <v>44</v>
      </c>
      <c r="M149" s="157"/>
      <c r="N149" s="471" t="s">
        <v>530</v>
      </c>
    </row>
    <row r="150" spans="1:14" x14ac:dyDescent="0.25">
      <c r="A150" s="725">
        <v>45531</v>
      </c>
      <c r="B150" s="161" t="s">
        <v>112</v>
      </c>
      <c r="C150" s="161" t="s">
        <v>113</v>
      </c>
      <c r="D150" s="162" t="s">
        <v>14</v>
      </c>
      <c r="E150" s="145">
        <v>4000</v>
      </c>
      <c r="F150" s="145"/>
      <c r="G150" s="288">
        <f t="shared" si="4"/>
        <v>22250</v>
      </c>
      <c r="H150" s="275" t="s">
        <v>41</v>
      </c>
      <c r="I150" s="147" t="s">
        <v>18</v>
      </c>
      <c r="J150" s="770" t="s">
        <v>522</v>
      </c>
      <c r="K150" s="318"/>
      <c r="L150" s="147" t="s">
        <v>44</v>
      </c>
      <c r="M150" s="157"/>
      <c r="N150" s="471"/>
    </row>
    <row r="151" spans="1:14" x14ac:dyDescent="0.25">
      <c r="A151" s="725">
        <v>45531</v>
      </c>
      <c r="B151" s="161" t="s">
        <v>112</v>
      </c>
      <c r="C151" s="161" t="s">
        <v>113</v>
      </c>
      <c r="D151" s="162" t="s">
        <v>14</v>
      </c>
      <c r="E151" s="145">
        <v>4000</v>
      </c>
      <c r="F151" s="145"/>
      <c r="G151" s="288">
        <f t="shared" si="4"/>
        <v>18250</v>
      </c>
      <c r="H151" s="275" t="s">
        <v>41</v>
      </c>
      <c r="I151" s="147" t="s">
        <v>18</v>
      </c>
      <c r="J151" s="770" t="s">
        <v>522</v>
      </c>
      <c r="K151" s="318"/>
      <c r="L151" s="147" t="s">
        <v>44</v>
      </c>
      <c r="M151" s="157"/>
      <c r="N151" s="471"/>
    </row>
    <row r="152" spans="1:14" x14ac:dyDescent="0.25">
      <c r="A152" s="725">
        <v>45531</v>
      </c>
      <c r="B152" s="161" t="s">
        <v>690</v>
      </c>
      <c r="C152" s="161" t="s">
        <v>48</v>
      </c>
      <c r="D152" s="162" t="s">
        <v>14</v>
      </c>
      <c r="E152" s="145"/>
      <c r="F152" s="918">
        <v>-81000</v>
      </c>
      <c r="G152" s="288">
        <f t="shared" si="4"/>
        <v>-62750</v>
      </c>
      <c r="H152" s="690" t="s">
        <v>41</v>
      </c>
      <c r="I152" s="147" t="s">
        <v>18</v>
      </c>
      <c r="J152" s="770"/>
      <c r="K152" s="318"/>
      <c r="L152" s="147" t="s">
        <v>44</v>
      </c>
      <c r="M152" s="157"/>
      <c r="N152" s="471"/>
    </row>
    <row r="153" spans="1:14" x14ac:dyDescent="0.25">
      <c r="A153" s="725">
        <v>45531</v>
      </c>
      <c r="B153" s="161" t="s">
        <v>112</v>
      </c>
      <c r="C153" s="161" t="s">
        <v>113</v>
      </c>
      <c r="D153" s="162" t="s">
        <v>14</v>
      </c>
      <c r="E153" s="145">
        <v>4000</v>
      </c>
      <c r="F153" s="145"/>
      <c r="G153" s="288">
        <f t="shared" si="4"/>
        <v>-66750</v>
      </c>
      <c r="H153" s="275" t="s">
        <v>41</v>
      </c>
      <c r="I153" s="147" t="s">
        <v>18</v>
      </c>
      <c r="J153" s="770" t="s">
        <v>522</v>
      </c>
      <c r="K153" s="318"/>
      <c r="L153" s="147" t="s">
        <v>44</v>
      </c>
      <c r="M153" s="157"/>
      <c r="N153" s="471"/>
    </row>
    <row r="154" spans="1:14" x14ac:dyDescent="0.25">
      <c r="A154" s="387">
        <v>45533</v>
      </c>
      <c r="B154" s="388" t="s">
        <v>110</v>
      </c>
      <c r="C154" s="388" t="s">
        <v>48</v>
      </c>
      <c r="D154" s="389" t="s">
        <v>14</v>
      </c>
      <c r="E154" s="728"/>
      <c r="F154" s="728">
        <v>300000</v>
      </c>
      <c r="G154" s="829">
        <f t="shared" si="4"/>
        <v>233250</v>
      </c>
      <c r="H154" s="391" t="s">
        <v>41</v>
      </c>
      <c r="I154" s="392" t="s">
        <v>18</v>
      </c>
      <c r="J154" s="787" t="s">
        <v>557</v>
      </c>
      <c r="K154" s="388"/>
      <c r="L154" s="392" t="s">
        <v>44</v>
      </c>
      <c r="M154" s="428"/>
      <c r="N154" s="834"/>
    </row>
    <row r="155" spans="1:14" x14ac:dyDescent="0.25">
      <c r="A155" s="387">
        <v>45533</v>
      </c>
      <c r="B155" s="388" t="s">
        <v>110</v>
      </c>
      <c r="C155" s="388" t="s">
        <v>48</v>
      </c>
      <c r="D155" s="389" t="s">
        <v>14</v>
      </c>
      <c r="E155" s="428"/>
      <c r="F155" s="428">
        <v>14000</v>
      </c>
      <c r="G155" s="829">
        <f t="shared" si="4"/>
        <v>247250</v>
      </c>
      <c r="H155" s="391" t="s">
        <v>41</v>
      </c>
      <c r="I155" s="392" t="s">
        <v>18</v>
      </c>
      <c r="J155" s="787" t="s">
        <v>560</v>
      </c>
      <c r="K155" s="388"/>
      <c r="L155" s="392" t="s">
        <v>44</v>
      </c>
      <c r="M155" s="392"/>
      <c r="N155" s="427"/>
    </row>
    <row r="156" spans="1:14" x14ac:dyDescent="0.25">
      <c r="A156" s="160">
        <v>45533</v>
      </c>
      <c r="B156" s="161" t="s">
        <v>112</v>
      </c>
      <c r="C156" s="161" t="s">
        <v>113</v>
      </c>
      <c r="D156" s="162" t="s">
        <v>14</v>
      </c>
      <c r="E156" s="738">
        <v>7000</v>
      </c>
      <c r="F156" s="738"/>
      <c r="G156" s="697">
        <f t="shared" si="4"/>
        <v>240250</v>
      </c>
      <c r="H156" s="275" t="s">
        <v>41</v>
      </c>
      <c r="I156" s="147" t="s">
        <v>18</v>
      </c>
      <c r="J156" s="770" t="s">
        <v>560</v>
      </c>
      <c r="K156" s="318"/>
      <c r="L156" s="147" t="s">
        <v>44</v>
      </c>
      <c r="M156" s="147"/>
      <c r="N156" s="149" t="s">
        <v>561</v>
      </c>
    </row>
    <row r="157" spans="1:14" x14ac:dyDescent="0.25">
      <c r="A157" s="160">
        <v>45533</v>
      </c>
      <c r="B157" s="161" t="s">
        <v>112</v>
      </c>
      <c r="C157" s="161" t="s">
        <v>113</v>
      </c>
      <c r="D157" s="162" t="s">
        <v>14</v>
      </c>
      <c r="E157" s="157">
        <v>1000</v>
      </c>
      <c r="F157" s="157"/>
      <c r="G157" s="697">
        <f t="shared" si="4"/>
        <v>239250</v>
      </c>
      <c r="H157" s="275" t="s">
        <v>41</v>
      </c>
      <c r="I157" s="147" t="s">
        <v>18</v>
      </c>
      <c r="J157" s="770" t="s">
        <v>560</v>
      </c>
      <c r="K157" s="318"/>
      <c r="L157" s="147" t="s">
        <v>44</v>
      </c>
      <c r="M157" s="147"/>
      <c r="N157" s="149" t="s">
        <v>562</v>
      </c>
    </row>
    <row r="158" spans="1:14" x14ac:dyDescent="0.25">
      <c r="A158" s="160">
        <v>45533</v>
      </c>
      <c r="B158" s="161" t="s">
        <v>112</v>
      </c>
      <c r="C158" s="161" t="s">
        <v>113</v>
      </c>
      <c r="D158" s="162" t="s">
        <v>14</v>
      </c>
      <c r="E158" s="157">
        <v>2000</v>
      </c>
      <c r="F158" s="157"/>
      <c r="G158" s="697">
        <f t="shared" si="4"/>
        <v>237250</v>
      </c>
      <c r="H158" s="275" t="s">
        <v>41</v>
      </c>
      <c r="I158" s="147" t="s">
        <v>18</v>
      </c>
      <c r="J158" s="770" t="s">
        <v>560</v>
      </c>
      <c r="K158" s="318"/>
      <c r="L158" s="147" t="s">
        <v>44</v>
      </c>
      <c r="M158" s="147"/>
      <c r="N158" s="149" t="s">
        <v>563</v>
      </c>
    </row>
    <row r="159" spans="1:14" x14ac:dyDescent="0.25">
      <c r="A159" s="160">
        <v>45533</v>
      </c>
      <c r="B159" s="161" t="s">
        <v>112</v>
      </c>
      <c r="C159" s="161" t="s">
        <v>113</v>
      </c>
      <c r="D159" s="162" t="s">
        <v>14</v>
      </c>
      <c r="E159" s="157">
        <v>4000</v>
      </c>
      <c r="F159" s="157"/>
      <c r="G159" s="697">
        <f t="shared" si="4"/>
        <v>233250</v>
      </c>
      <c r="H159" s="275" t="s">
        <v>41</v>
      </c>
      <c r="I159" s="147" t="s">
        <v>18</v>
      </c>
      <c r="J159" s="770" t="s">
        <v>560</v>
      </c>
      <c r="K159" s="318"/>
      <c r="L159" s="147" t="s">
        <v>44</v>
      </c>
      <c r="M159" s="147"/>
      <c r="N159" s="149" t="s">
        <v>564</v>
      </c>
    </row>
    <row r="160" spans="1:14" x14ac:dyDescent="0.25">
      <c r="A160" s="160">
        <v>45533</v>
      </c>
      <c r="B160" s="161" t="s">
        <v>112</v>
      </c>
      <c r="C160" s="161" t="s">
        <v>113</v>
      </c>
      <c r="D160" s="162" t="s">
        <v>14</v>
      </c>
      <c r="E160" s="157">
        <v>4000</v>
      </c>
      <c r="F160" s="157"/>
      <c r="G160" s="697">
        <f t="shared" si="4"/>
        <v>229250</v>
      </c>
      <c r="H160" s="275" t="s">
        <v>41</v>
      </c>
      <c r="I160" s="147" t="s">
        <v>18</v>
      </c>
      <c r="J160" s="770" t="s">
        <v>560</v>
      </c>
      <c r="K160" s="318"/>
      <c r="L160" s="147" t="s">
        <v>44</v>
      </c>
      <c r="M160" s="147"/>
      <c r="N160" s="149" t="s">
        <v>565</v>
      </c>
    </row>
    <row r="161" spans="1:14" x14ac:dyDescent="0.25">
      <c r="A161" s="160">
        <v>45533</v>
      </c>
      <c r="B161" s="161" t="s">
        <v>112</v>
      </c>
      <c r="C161" s="161" t="s">
        <v>113</v>
      </c>
      <c r="D161" s="162" t="s">
        <v>14</v>
      </c>
      <c r="E161" s="157">
        <v>7000</v>
      </c>
      <c r="F161" s="157"/>
      <c r="G161" s="697">
        <f t="shared" si="4"/>
        <v>222250</v>
      </c>
      <c r="H161" s="275" t="s">
        <v>41</v>
      </c>
      <c r="I161" s="147" t="s">
        <v>18</v>
      </c>
      <c r="J161" s="770" t="s">
        <v>560</v>
      </c>
      <c r="K161" s="318"/>
      <c r="L161" s="147" t="s">
        <v>44</v>
      </c>
      <c r="M161" s="147"/>
      <c r="N161" s="149" t="s">
        <v>566</v>
      </c>
    </row>
    <row r="162" spans="1:14" x14ac:dyDescent="0.25">
      <c r="A162" s="443">
        <v>45533</v>
      </c>
      <c r="B162" s="147" t="s">
        <v>110</v>
      </c>
      <c r="C162" s="147" t="s">
        <v>48</v>
      </c>
      <c r="D162" s="147" t="s">
        <v>14</v>
      </c>
      <c r="E162" s="157"/>
      <c r="F162" s="157">
        <v>95000</v>
      </c>
      <c r="G162" s="288">
        <f t="shared" si="4"/>
        <v>317250</v>
      </c>
      <c r="H162" s="275" t="s">
        <v>41</v>
      </c>
      <c r="I162" s="147" t="s">
        <v>18</v>
      </c>
      <c r="J162" s="770" t="s">
        <v>434</v>
      </c>
      <c r="K162" s="318"/>
      <c r="L162" s="147" t="s">
        <v>44</v>
      </c>
      <c r="M162" s="147"/>
      <c r="N162" s="149"/>
    </row>
    <row r="163" spans="1:14" x14ac:dyDescent="0.25">
      <c r="A163" s="443">
        <v>45534</v>
      </c>
      <c r="B163" s="161" t="s">
        <v>110</v>
      </c>
      <c r="C163" s="161" t="s">
        <v>48</v>
      </c>
      <c r="D163" s="162" t="s">
        <v>14</v>
      </c>
      <c r="E163" s="157"/>
      <c r="F163" s="157">
        <v>300000</v>
      </c>
      <c r="G163" s="288">
        <f t="shared" si="4"/>
        <v>617250</v>
      </c>
      <c r="H163" s="275" t="s">
        <v>41</v>
      </c>
      <c r="I163" s="147" t="s">
        <v>18</v>
      </c>
      <c r="J163" s="770" t="s">
        <v>567</v>
      </c>
      <c r="K163" s="318"/>
      <c r="L163" s="147" t="s">
        <v>44</v>
      </c>
      <c r="M163" s="147"/>
      <c r="N163" s="149"/>
    </row>
    <row r="164" spans="1:14" x14ac:dyDescent="0.25">
      <c r="A164" s="443">
        <v>45534</v>
      </c>
      <c r="B164" s="161" t="s">
        <v>571</v>
      </c>
      <c r="C164" s="161" t="s">
        <v>116</v>
      </c>
      <c r="D164" s="162" t="s">
        <v>79</v>
      </c>
      <c r="E164" s="157">
        <v>300000</v>
      </c>
      <c r="F164" s="157"/>
      <c r="G164" s="288">
        <f t="shared" si="4"/>
        <v>317250</v>
      </c>
      <c r="H164" s="275" t="s">
        <v>41</v>
      </c>
      <c r="I164" s="147" t="s">
        <v>18</v>
      </c>
      <c r="J164" s="770" t="s">
        <v>572</v>
      </c>
      <c r="K164" s="318"/>
      <c r="L164" s="147" t="s">
        <v>44</v>
      </c>
      <c r="M164" s="147"/>
      <c r="N164" s="149"/>
    </row>
    <row r="165" spans="1:14" x14ac:dyDescent="0.25">
      <c r="A165" s="791">
        <v>45534</v>
      </c>
      <c r="B165" s="388" t="s">
        <v>110</v>
      </c>
      <c r="C165" s="388" t="s">
        <v>48</v>
      </c>
      <c r="D165" s="389" t="s">
        <v>14</v>
      </c>
      <c r="E165" s="428"/>
      <c r="F165" s="428">
        <v>210000</v>
      </c>
      <c r="G165" s="829">
        <f t="shared" si="4"/>
        <v>527250</v>
      </c>
      <c r="H165" s="391" t="s">
        <v>41</v>
      </c>
      <c r="I165" s="392" t="s">
        <v>18</v>
      </c>
      <c r="J165" s="787" t="s">
        <v>686</v>
      </c>
      <c r="K165" s="388"/>
      <c r="L165" s="392" t="s">
        <v>44</v>
      </c>
      <c r="M165" s="392"/>
      <c r="N165" s="427"/>
    </row>
    <row r="166" spans="1:14" x14ac:dyDescent="0.25">
      <c r="A166" s="443">
        <v>45534</v>
      </c>
      <c r="B166" s="161" t="s">
        <v>112</v>
      </c>
      <c r="C166" s="161" t="s">
        <v>113</v>
      </c>
      <c r="D166" s="162" t="s">
        <v>14</v>
      </c>
      <c r="E166" s="157">
        <v>3000</v>
      </c>
      <c r="F166" s="157"/>
      <c r="G166" s="288">
        <f t="shared" si="4"/>
        <v>524250</v>
      </c>
      <c r="H166" s="275" t="s">
        <v>41</v>
      </c>
      <c r="I166" s="147" t="s">
        <v>18</v>
      </c>
      <c r="J166" s="770" t="s">
        <v>580</v>
      </c>
      <c r="K166" s="318"/>
      <c r="L166" s="147" t="s">
        <v>44</v>
      </c>
      <c r="M166" s="147"/>
      <c r="N166" s="149" t="s">
        <v>574</v>
      </c>
    </row>
    <row r="167" spans="1:14" x14ac:dyDescent="0.25">
      <c r="A167" s="443">
        <v>45534</v>
      </c>
      <c r="B167" s="161" t="s">
        <v>575</v>
      </c>
      <c r="C167" s="161" t="s">
        <v>152</v>
      </c>
      <c r="D167" s="162" t="s">
        <v>14</v>
      </c>
      <c r="E167" s="433">
        <v>12000</v>
      </c>
      <c r="F167" s="433"/>
      <c r="G167" s="288">
        <f t="shared" ref="G167:G173" si="5">G166-E167+F167</f>
        <v>512250</v>
      </c>
      <c r="H167" s="275" t="s">
        <v>41</v>
      </c>
      <c r="I167" s="147" t="s">
        <v>18</v>
      </c>
      <c r="J167" s="770" t="s">
        <v>580</v>
      </c>
      <c r="K167" s="318"/>
      <c r="L167" s="147" t="s">
        <v>44</v>
      </c>
      <c r="M167" s="147"/>
      <c r="N167" s="149"/>
    </row>
    <row r="168" spans="1:14" x14ac:dyDescent="0.25">
      <c r="A168" s="443">
        <v>45534</v>
      </c>
      <c r="B168" s="161" t="s">
        <v>576</v>
      </c>
      <c r="C168" s="161" t="s">
        <v>152</v>
      </c>
      <c r="D168" s="162" t="s">
        <v>14</v>
      </c>
      <c r="E168" s="433">
        <v>12000</v>
      </c>
      <c r="F168" s="433"/>
      <c r="G168" s="288">
        <f t="shared" si="5"/>
        <v>500250</v>
      </c>
      <c r="H168" s="275" t="s">
        <v>41</v>
      </c>
      <c r="I168" s="147" t="s">
        <v>18</v>
      </c>
      <c r="J168" s="770" t="s">
        <v>580</v>
      </c>
      <c r="K168" s="318"/>
      <c r="L168" s="147" t="s">
        <v>44</v>
      </c>
      <c r="M168" s="147"/>
      <c r="N168" s="149"/>
    </row>
    <row r="169" spans="1:14" x14ac:dyDescent="0.25">
      <c r="A169" s="443">
        <v>45534</v>
      </c>
      <c r="B169" s="161" t="s">
        <v>577</v>
      </c>
      <c r="C169" s="161" t="s">
        <v>152</v>
      </c>
      <c r="D169" s="162" t="s">
        <v>14</v>
      </c>
      <c r="E169" s="433">
        <v>40000</v>
      </c>
      <c r="F169" s="433"/>
      <c r="G169" s="288">
        <f t="shared" si="5"/>
        <v>460250</v>
      </c>
      <c r="H169" s="275" t="s">
        <v>41</v>
      </c>
      <c r="I169" s="147" t="s">
        <v>18</v>
      </c>
      <c r="J169" s="770" t="s">
        <v>580</v>
      </c>
      <c r="K169" s="318"/>
      <c r="L169" s="147" t="s">
        <v>44</v>
      </c>
      <c r="M169" s="147"/>
      <c r="N169" s="149"/>
    </row>
    <row r="170" spans="1:14" x14ac:dyDescent="0.25">
      <c r="A170" s="443">
        <v>45534</v>
      </c>
      <c r="B170" s="147" t="s">
        <v>578</v>
      </c>
      <c r="C170" s="147" t="s">
        <v>125</v>
      </c>
      <c r="D170" s="147" t="s">
        <v>14</v>
      </c>
      <c r="E170" s="433">
        <v>50000</v>
      </c>
      <c r="F170" s="433"/>
      <c r="G170" s="288">
        <f t="shared" si="5"/>
        <v>410250</v>
      </c>
      <c r="H170" s="275" t="s">
        <v>41</v>
      </c>
      <c r="I170" s="147" t="s">
        <v>18</v>
      </c>
      <c r="J170" s="770" t="s">
        <v>580</v>
      </c>
      <c r="K170" s="318"/>
      <c r="L170" s="147" t="s">
        <v>44</v>
      </c>
      <c r="M170" s="147"/>
      <c r="N170" s="149"/>
    </row>
    <row r="171" spans="1:14" x14ac:dyDescent="0.25">
      <c r="A171" s="443">
        <v>45534</v>
      </c>
      <c r="B171" s="147" t="s">
        <v>579</v>
      </c>
      <c r="C171" s="147" t="s">
        <v>125</v>
      </c>
      <c r="D171" s="147" t="s">
        <v>14</v>
      </c>
      <c r="E171" s="433">
        <v>40000</v>
      </c>
      <c r="F171" s="433"/>
      <c r="G171" s="288">
        <f t="shared" si="5"/>
        <v>370250</v>
      </c>
      <c r="H171" s="275" t="s">
        <v>41</v>
      </c>
      <c r="I171" s="147" t="s">
        <v>18</v>
      </c>
      <c r="J171" s="770" t="s">
        <v>580</v>
      </c>
      <c r="K171" s="318"/>
      <c r="L171" s="147" t="s">
        <v>44</v>
      </c>
      <c r="M171" s="147"/>
      <c r="N171" s="149"/>
    </row>
    <row r="172" spans="1:14" x14ac:dyDescent="0.25">
      <c r="A172" s="443">
        <v>45534</v>
      </c>
      <c r="B172" s="161" t="s">
        <v>112</v>
      </c>
      <c r="C172" s="161" t="s">
        <v>113</v>
      </c>
      <c r="D172" s="162" t="s">
        <v>14</v>
      </c>
      <c r="E172" s="433">
        <v>13000</v>
      </c>
      <c r="F172" s="433"/>
      <c r="G172" s="288">
        <f t="shared" si="5"/>
        <v>357250</v>
      </c>
      <c r="H172" s="275" t="s">
        <v>41</v>
      </c>
      <c r="I172" s="147" t="s">
        <v>18</v>
      </c>
      <c r="J172" s="770" t="s">
        <v>580</v>
      </c>
      <c r="K172" s="318"/>
      <c r="L172" s="147" t="s">
        <v>44</v>
      </c>
      <c r="M172" s="147"/>
      <c r="N172" s="149" t="s">
        <v>581</v>
      </c>
    </row>
    <row r="173" spans="1:14" ht="15.75" thickBot="1" x14ac:dyDescent="0.3">
      <c r="A173" s="443">
        <v>45534</v>
      </c>
      <c r="B173" s="147" t="s">
        <v>166</v>
      </c>
      <c r="C173" s="147" t="s">
        <v>48</v>
      </c>
      <c r="D173" s="147" t="s">
        <v>14</v>
      </c>
      <c r="E173" s="433"/>
      <c r="F173" s="433">
        <v>-45000</v>
      </c>
      <c r="G173" s="288">
        <f t="shared" si="5"/>
        <v>312250</v>
      </c>
      <c r="H173" s="275" t="s">
        <v>41</v>
      </c>
      <c r="I173" s="147" t="s">
        <v>18</v>
      </c>
      <c r="J173" s="770" t="s">
        <v>580</v>
      </c>
      <c r="K173" s="318"/>
      <c r="L173" s="147" t="s">
        <v>44</v>
      </c>
      <c r="M173" s="147"/>
      <c r="N173" s="149"/>
    </row>
    <row r="174" spans="1:14" ht="15.75" thickBot="1" x14ac:dyDescent="0.3">
      <c r="A174" s="32"/>
      <c r="B174" s="14"/>
      <c r="C174" s="14"/>
      <c r="D174" s="712"/>
      <c r="E174" s="715">
        <f>SUM(E4:E173)</f>
        <v>5160500</v>
      </c>
      <c r="F174" s="716">
        <f>SUM(F4:F173)+G4</f>
        <v>5472750</v>
      </c>
      <c r="G174" s="717">
        <f>F174-E174</f>
        <v>312250</v>
      </c>
      <c r="H174" s="440"/>
      <c r="I174" s="147"/>
      <c r="J174" s="712"/>
      <c r="K174" s="771"/>
      <c r="L174" s="147" t="s">
        <v>44</v>
      </c>
      <c r="M174" s="14"/>
      <c r="N174" s="13"/>
    </row>
    <row r="175" spans="1:14" x14ac:dyDescent="0.25">
      <c r="A175" s="32"/>
      <c r="B175" s="14"/>
      <c r="C175" s="14"/>
      <c r="D175" s="14"/>
      <c r="E175" s="713"/>
      <c r="F175" s="714"/>
      <c r="G175" s="714"/>
      <c r="H175" s="14"/>
      <c r="I175" s="14"/>
      <c r="J175" s="14"/>
      <c r="K175" s="14"/>
      <c r="L175" s="14"/>
      <c r="M175" s="14"/>
      <c r="N175" s="13"/>
    </row>
    <row r="176" spans="1:14" x14ac:dyDescent="0.25">
      <c r="A176" s="32"/>
      <c r="B176" s="14"/>
      <c r="C176" s="14"/>
      <c r="D176" s="14"/>
      <c r="E176" s="699"/>
      <c r="F176" s="698"/>
      <c r="G176" s="698"/>
      <c r="H176" s="14"/>
      <c r="I176" s="14"/>
      <c r="J176" s="14"/>
      <c r="K176" s="14"/>
      <c r="L176" s="14"/>
      <c r="M176" s="14"/>
      <c r="N176" s="13"/>
    </row>
    <row r="177" spans="1:14" x14ac:dyDescent="0.25">
      <c r="A177" s="32"/>
      <c r="B177" s="14"/>
      <c r="C177" s="14"/>
      <c r="D177" s="14"/>
      <c r="E177" s="699"/>
      <c r="F177" s="698"/>
      <c r="G177" s="698"/>
      <c r="H177" s="14"/>
      <c r="I177" s="14"/>
      <c r="J177" s="14"/>
      <c r="K177" s="14"/>
      <c r="L177" s="14"/>
      <c r="M177" s="14"/>
      <c r="N177" s="13"/>
    </row>
    <row r="178" spans="1:14" x14ac:dyDescent="0.25">
      <c r="A178" s="14"/>
      <c r="B178" s="14"/>
      <c r="C178" s="14"/>
      <c r="D178" s="14"/>
      <c r="E178" s="699"/>
      <c r="F178" s="698"/>
      <c r="G178" s="698"/>
      <c r="H178" s="14"/>
      <c r="I178" s="14"/>
      <c r="J178" s="14"/>
      <c r="K178" s="14"/>
      <c r="L178" s="14"/>
      <c r="M178" s="14"/>
      <c r="N178" s="13"/>
    </row>
    <row r="179" spans="1:14" x14ac:dyDescent="0.25">
      <c r="A179" s="14"/>
      <c r="B179" s="14"/>
      <c r="C179" s="14"/>
      <c r="D179" s="14"/>
      <c r="E179" s="699"/>
      <c r="F179" s="698"/>
      <c r="G179" s="698"/>
      <c r="H179" s="14"/>
      <c r="I179" s="14"/>
      <c r="J179" s="14"/>
      <c r="K179" s="14"/>
      <c r="L179" s="14"/>
      <c r="M179" s="14"/>
      <c r="N179" s="13"/>
    </row>
    <row r="180" spans="1:14" x14ac:dyDescent="0.25">
      <c r="A180" s="14"/>
      <c r="B180" s="14"/>
      <c r="C180" s="14"/>
      <c r="D180" s="14"/>
      <c r="E180" s="699"/>
      <c r="F180" s="698"/>
      <c r="G180" s="698"/>
      <c r="H180" s="14"/>
      <c r="I180" s="14"/>
      <c r="J180" s="14"/>
      <c r="K180" s="14"/>
      <c r="L180" s="14"/>
      <c r="M180" s="14"/>
      <c r="N180" s="13"/>
    </row>
    <row r="181" spans="1:14" x14ac:dyDescent="0.25">
      <c r="A181" s="14"/>
      <c r="B181" s="14"/>
      <c r="C181" s="14"/>
      <c r="D181" s="14"/>
      <c r="E181" s="699"/>
      <c r="F181" s="698"/>
      <c r="G181" s="698"/>
      <c r="H181" s="14"/>
      <c r="I181" s="14"/>
      <c r="J181" s="14"/>
      <c r="K181" s="14"/>
      <c r="L181" s="14"/>
      <c r="M181" s="14"/>
      <c r="N181" s="13"/>
    </row>
    <row r="182" spans="1:14" x14ac:dyDescent="0.25">
      <c r="A182" s="14"/>
      <c r="B182" s="14"/>
      <c r="C182" s="14"/>
      <c r="D182" s="14"/>
      <c r="E182" s="699"/>
      <c r="F182" s="698"/>
      <c r="G182" s="698"/>
      <c r="H182" s="14"/>
      <c r="I182" s="14"/>
      <c r="J182" s="14"/>
      <c r="K182" s="14"/>
      <c r="L182" s="14"/>
      <c r="M182" s="14"/>
      <c r="N182" s="13"/>
    </row>
    <row r="183" spans="1:14" x14ac:dyDescent="0.25">
      <c r="A183" s="14"/>
      <c r="B183" s="14"/>
      <c r="C183" s="14"/>
      <c r="D183" s="14"/>
      <c r="E183" s="699"/>
      <c r="F183" s="698"/>
      <c r="G183" s="698"/>
      <c r="H183" s="14"/>
      <c r="I183" s="14"/>
      <c r="J183" s="14"/>
      <c r="K183" s="14"/>
      <c r="L183" s="14"/>
      <c r="M183" s="14"/>
      <c r="N183" s="13"/>
    </row>
    <row r="184" spans="1:14" x14ac:dyDescent="0.25">
      <c r="A184" s="14"/>
      <c r="B184" s="14"/>
      <c r="C184" s="14"/>
      <c r="D184" s="14"/>
      <c r="E184" s="699"/>
      <c r="F184" s="698"/>
      <c r="G184" s="698"/>
      <c r="H184" s="14"/>
      <c r="I184" s="14"/>
      <c r="J184" s="14"/>
      <c r="K184" s="14"/>
      <c r="L184" s="14"/>
      <c r="M184" s="14"/>
      <c r="N184" s="13"/>
    </row>
    <row r="185" spans="1:14" x14ac:dyDescent="0.25">
      <c r="A185" s="14"/>
      <c r="B185" s="14"/>
      <c r="C185" s="14"/>
      <c r="D185" s="14"/>
      <c r="E185" s="699"/>
      <c r="F185" s="698"/>
      <c r="G185" s="698"/>
      <c r="H185" s="14"/>
      <c r="I185" s="14"/>
      <c r="J185" s="14"/>
      <c r="K185" s="14"/>
      <c r="L185" s="14"/>
      <c r="M185" s="14"/>
      <c r="N185" s="13"/>
    </row>
    <row r="186" spans="1:14" x14ac:dyDescent="0.25">
      <c r="A186" s="14"/>
      <c r="B186" s="14"/>
      <c r="C186" s="14"/>
      <c r="D186" s="14"/>
      <c r="E186" s="699"/>
      <c r="F186" s="698"/>
      <c r="G186" s="698"/>
      <c r="H186" s="14"/>
      <c r="I186" s="14"/>
      <c r="J186" s="14"/>
      <c r="K186" s="14"/>
      <c r="L186" s="14"/>
      <c r="M186" s="14"/>
      <c r="N186" s="13"/>
    </row>
    <row r="187" spans="1:14" x14ac:dyDescent="0.25">
      <c r="A187" s="14"/>
      <c r="B187" s="14"/>
      <c r="C187" s="14"/>
      <c r="D187" s="14"/>
      <c r="E187" s="699"/>
      <c r="F187" s="698"/>
      <c r="G187" s="698"/>
      <c r="H187" s="14"/>
      <c r="I187" s="14"/>
      <c r="J187" s="14"/>
      <c r="K187" s="14"/>
      <c r="L187" s="14"/>
      <c r="M187" s="14"/>
      <c r="N187" s="13"/>
    </row>
    <row r="188" spans="1:14" x14ac:dyDescent="0.25">
      <c r="A188" s="14"/>
      <c r="B188" s="14"/>
      <c r="C188" s="14"/>
      <c r="D188" s="14"/>
      <c r="E188" s="699"/>
      <c r="F188" s="698"/>
      <c r="G188" s="698"/>
      <c r="H188" s="14"/>
      <c r="I188" s="14"/>
      <c r="J188" s="14"/>
      <c r="K188" s="14"/>
      <c r="L188" s="14"/>
      <c r="M188" s="14"/>
      <c r="N188" s="13"/>
    </row>
    <row r="189" spans="1:14" x14ac:dyDescent="0.25">
      <c r="A189" s="14"/>
      <c r="B189" s="14"/>
      <c r="C189" s="14"/>
      <c r="D189" s="14"/>
      <c r="E189" s="699"/>
      <c r="F189" s="698"/>
      <c r="G189" s="698"/>
      <c r="H189" s="14"/>
      <c r="I189" s="14"/>
      <c r="J189" s="14"/>
      <c r="K189" s="14"/>
      <c r="L189" s="14"/>
      <c r="M189" s="14"/>
      <c r="N189" s="13"/>
    </row>
    <row r="190" spans="1:14" x14ac:dyDescent="0.25">
      <c r="A190" s="14"/>
      <c r="B190" s="14"/>
      <c r="C190" s="14"/>
      <c r="D190" s="14"/>
      <c r="E190" s="699"/>
      <c r="F190" s="698"/>
      <c r="G190" s="698"/>
      <c r="H190" s="14"/>
      <c r="I190" s="14"/>
      <c r="J190" s="14"/>
      <c r="K190" s="14"/>
      <c r="L190" s="14"/>
      <c r="M190" s="14"/>
      <c r="N190" s="13"/>
    </row>
    <row r="191" spans="1:14" x14ac:dyDescent="0.25">
      <c r="A191" s="14"/>
      <c r="B191" s="14"/>
      <c r="C191" s="14"/>
      <c r="D191" s="14"/>
      <c r="E191" s="698"/>
      <c r="F191" s="698"/>
      <c r="G191" s="698"/>
      <c r="H191" s="14"/>
      <c r="I191" s="14"/>
      <c r="J191" s="14"/>
      <c r="K191" s="14"/>
      <c r="L191" s="14"/>
      <c r="M191" s="14"/>
      <c r="N191" s="13"/>
    </row>
    <row r="192" spans="1:14" x14ac:dyDescent="0.25">
      <c r="A192" s="14"/>
      <c r="B192" s="14"/>
      <c r="C192" s="14"/>
      <c r="D192" s="14"/>
      <c r="E192" s="698"/>
      <c r="F192" s="698"/>
      <c r="G192" s="698"/>
      <c r="H192" s="14"/>
      <c r="I192" s="14"/>
      <c r="J192" s="14"/>
      <c r="K192" s="14"/>
      <c r="L192" s="14"/>
      <c r="M192" s="14"/>
      <c r="N192" s="13"/>
    </row>
    <row r="193" spans="1:14" x14ac:dyDescent="0.25">
      <c r="A193" s="14"/>
      <c r="B193" s="14"/>
      <c r="C193" s="14"/>
      <c r="D193" s="14"/>
      <c r="E193" s="698"/>
      <c r="F193" s="698"/>
      <c r="G193" s="698"/>
      <c r="H193" s="14"/>
      <c r="I193" s="14"/>
      <c r="J193" s="14"/>
      <c r="K193" s="14"/>
      <c r="L193" s="14"/>
      <c r="M193" s="14"/>
      <c r="N193" s="13"/>
    </row>
    <row r="194" spans="1:14" x14ac:dyDescent="0.25">
      <c r="A194" s="14"/>
      <c r="B194" s="14"/>
      <c r="C194" s="14"/>
      <c r="D194" s="14"/>
      <c r="E194" s="698"/>
      <c r="F194" s="698"/>
      <c r="G194" s="698"/>
      <c r="H194" s="14"/>
      <c r="I194" s="14"/>
      <c r="J194" s="14"/>
      <c r="K194" s="14"/>
      <c r="L194" s="14"/>
      <c r="M194" s="14"/>
      <c r="N194" s="13"/>
    </row>
    <row r="195" spans="1:14" x14ac:dyDescent="0.25">
      <c r="A195" s="14"/>
      <c r="B195" s="14"/>
      <c r="C195" s="14"/>
      <c r="D195" s="14"/>
      <c r="E195" s="698"/>
      <c r="F195" s="698"/>
      <c r="G195" s="698"/>
      <c r="H195" s="14"/>
      <c r="I195" s="14"/>
      <c r="J195" s="14"/>
      <c r="K195" s="14"/>
      <c r="L195" s="14"/>
      <c r="M195" s="14"/>
      <c r="N195" s="13"/>
    </row>
    <row r="196" spans="1:14" x14ac:dyDescent="0.25">
      <c r="A196" s="14"/>
      <c r="B196" s="14"/>
      <c r="C196" s="14"/>
      <c r="D196" s="14"/>
      <c r="E196" s="698"/>
      <c r="F196" s="698"/>
      <c r="G196" s="698"/>
      <c r="H196" s="14"/>
      <c r="I196" s="14"/>
      <c r="J196" s="14"/>
      <c r="K196" s="14"/>
      <c r="L196" s="14"/>
      <c r="M196" s="14"/>
      <c r="N196" s="13"/>
    </row>
    <row r="197" spans="1:14" x14ac:dyDescent="0.25">
      <c r="A197" s="14"/>
      <c r="B197" s="14"/>
      <c r="C197" s="14"/>
      <c r="D197" s="14"/>
      <c r="E197" s="698"/>
      <c r="F197" s="698"/>
      <c r="G197" s="698"/>
      <c r="H197" s="14"/>
      <c r="I197" s="14"/>
      <c r="J197" s="14"/>
      <c r="K197" s="14"/>
      <c r="L197" s="14"/>
      <c r="M197" s="14"/>
      <c r="N197" s="13"/>
    </row>
    <row r="198" spans="1:14" x14ac:dyDescent="0.25">
      <c r="A198" s="14"/>
      <c r="B198" s="14"/>
      <c r="C198" s="14"/>
      <c r="D198" s="14"/>
      <c r="E198" s="698"/>
      <c r="F198" s="698"/>
      <c r="G198" s="698"/>
      <c r="H198" s="14"/>
      <c r="I198" s="14"/>
      <c r="J198" s="14"/>
      <c r="K198" s="14"/>
      <c r="L198" s="14"/>
      <c r="M198" s="14"/>
      <c r="N198" s="13"/>
    </row>
    <row r="199" spans="1:14" x14ac:dyDescent="0.25">
      <c r="A199" s="14"/>
      <c r="B199" s="14"/>
      <c r="C199" s="14"/>
      <c r="D199" s="14"/>
      <c r="E199" s="698"/>
      <c r="F199" s="698"/>
      <c r="G199" s="698"/>
      <c r="H199" s="14"/>
      <c r="I199" s="14"/>
      <c r="J199" s="14"/>
      <c r="K199" s="14"/>
      <c r="L199" s="14"/>
      <c r="M199" s="14"/>
      <c r="N199" s="13"/>
    </row>
    <row r="200" spans="1:14" x14ac:dyDescent="0.25">
      <c r="A200" s="14"/>
      <c r="B200" s="14"/>
      <c r="C200" s="14"/>
      <c r="D200" s="14"/>
      <c r="E200" s="698"/>
      <c r="F200" s="698"/>
      <c r="G200" s="698"/>
      <c r="H200" s="14"/>
      <c r="I200" s="14"/>
      <c r="J200" s="14"/>
      <c r="K200" s="14"/>
      <c r="L200" s="14"/>
      <c r="M200" s="14"/>
      <c r="N200" s="13"/>
    </row>
  </sheetData>
  <autoFilter ref="A1:N5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landscape"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44" zoomScaleNormal="100" workbookViewId="0">
      <selection activeCell="D60" sqref="D60"/>
    </sheetView>
  </sheetViews>
  <sheetFormatPr defaultColWidth="10.85546875" defaultRowHeight="15" x14ac:dyDescent="0.25"/>
  <cols>
    <col min="1" max="1" width="13.140625" style="15" customWidth="1"/>
    <col min="2" max="2" width="29.85546875" style="15" customWidth="1"/>
    <col min="3" max="3" width="18" style="15" customWidth="1"/>
    <col min="4" max="4" width="14.7109375" style="15" customWidth="1"/>
    <col min="5" max="5" width="18.85546875" style="290" bestFit="1" customWidth="1"/>
    <col min="6" max="6" width="15.85546875" style="290" customWidth="1"/>
    <col min="7" max="7" width="18.7109375" style="290" customWidth="1"/>
    <col min="8" max="8" width="12.42578125" style="15" customWidth="1"/>
    <col min="9" max="9" width="18.7109375" style="15" customWidth="1"/>
    <col min="10" max="10" width="15.5703125" style="15" customWidth="1"/>
    <col min="11" max="11" width="15.42578125" style="15" customWidth="1"/>
    <col min="12" max="12" width="17.7109375" style="15" customWidth="1"/>
    <col min="13" max="13" width="15" style="15" customWidth="1"/>
    <col min="14" max="14" width="29.85546875" style="51" customWidth="1"/>
    <col min="15" max="15" width="41.140625" style="15" customWidth="1"/>
    <col min="16" max="16384" width="10.85546875" style="15"/>
  </cols>
  <sheetData>
    <row r="1" spans="1:14" s="64" customFormat="1" ht="31.5" x14ac:dyDescent="0.25">
      <c r="A1" s="984" t="s">
        <v>43</v>
      </c>
      <c r="B1" s="984"/>
      <c r="C1" s="984"/>
      <c r="D1" s="984"/>
      <c r="E1" s="984"/>
      <c r="F1" s="984"/>
      <c r="G1" s="984"/>
      <c r="H1" s="984"/>
      <c r="I1" s="984"/>
      <c r="J1" s="984"/>
      <c r="K1" s="984"/>
      <c r="L1" s="984"/>
      <c r="M1" s="984"/>
      <c r="N1" s="984"/>
    </row>
    <row r="2" spans="1:14" s="64" customFormat="1" ht="18.75" x14ac:dyDescent="0.25">
      <c r="A2" s="985" t="s">
        <v>151</v>
      </c>
      <c r="B2" s="985"/>
      <c r="C2" s="985"/>
      <c r="D2" s="985"/>
      <c r="E2" s="985"/>
      <c r="F2" s="985"/>
      <c r="G2" s="985"/>
      <c r="H2" s="985"/>
      <c r="I2" s="985"/>
      <c r="J2" s="985"/>
      <c r="K2" s="985"/>
      <c r="L2" s="985"/>
      <c r="M2" s="985"/>
      <c r="N2" s="985"/>
    </row>
    <row r="3" spans="1:14" s="64" customFormat="1" ht="45.75" thickBot="1" x14ac:dyDescent="0.3">
      <c r="A3" s="141" t="s">
        <v>0</v>
      </c>
      <c r="B3" s="142" t="s">
        <v>112</v>
      </c>
      <c r="C3" s="142" t="s">
        <v>10</v>
      </c>
      <c r="D3" s="143" t="s">
        <v>8</v>
      </c>
      <c r="E3" s="143" t="s">
        <v>13</v>
      </c>
      <c r="F3" s="143" t="s">
        <v>34</v>
      </c>
      <c r="G3" s="143" t="s">
        <v>40</v>
      </c>
      <c r="H3" s="143" t="s">
        <v>2</v>
      </c>
      <c r="I3" s="143" t="s">
        <v>3</v>
      </c>
      <c r="J3" s="142" t="s">
        <v>9</v>
      </c>
      <c r="K3" s="142" t="s">
        <v>1</v>
      </c>
      <c r="L3" s="142" t="s">
        <v>4</v>
      </c>
      <c r="M3" s="142" t="s">
        <v>12</v>
      </c>
      <c r="N3" s="144" t="s">
        <v>11</v>
      </c>
    </row>
    <row r="4" spans="1:14" s="11" customFormat="1" ht="27.95" customHeight="1" x14ac:dyDescent="0.25">
      <c r="A4" s="337">
        <v>45505</v>
      </c>
      <c r="B4" s="338" t="s">
        <v>176</v>
      </c>
      <c r="C4" s="338"/>
      <c r="D4" s="369"/>
      <c r="E4" s="445"/>
      <c r="F4" s="445"/>
      <c r="G4" s="445">
        <v>-3300</v>
      </c>
      <c r="H4" s="372"/>
      <c r="I4" s="373"/>
      <c r="J4" s="374"/>
      <c r="K4" s="375"/>
      <c r="L4" s="173"/>
      <c r="M4" s="376"/>
      <c r="N4" s="377"/>
    </row>
    <row r="5" spans="1:14" s="11" customFormat="1" ht="13.5" customHeight="1" x14ac:dyDescent="0.25">
      <c r="A5" s="630">
        <v>45505</v>
      </c>
      <c r="B5" s="491" t="s">
        <v>110</v>
      </c>
      <c r="C5" s="491" t="s">
        <v>48</v>
      </c>
      <c r="D5" s="631" t="s">
        <v>111</v>
      </c>
      <c r="E5" s="492"/>
      <c r="F5" s="492">
        <v>20000</v>
      </c>
      <c r="G5" s="492">
        <f>G4-E5+F5</f>
        <v>16700</v>
      </c>
      <c r="H5" s="494" t="s">
        <v>127</v>
      </c>
      <c r="I5" s="494" t="s">
        <v>18</v>
      </c>
      <c r="J5" s="429" t="s">
        <v>177</v>
      </c>
      <c r="K5" s="491"/>
      <c r="L5" s="491" t="s">
        <v>44</v>
      </c>
      <c r="M5" s="632"/>
      <c r="N5" s="493"/>
    </row>
    <row r="6" spans="1:14" s="11" customFormat="1" ht="13.5" customHeight="1" x14ac:dyDescent="0.25">
      <c r="A6" s="725">
        <v>45505</v>
      </c>
      <c r="B6" s="452" t="s">
        <v>112</v>
      </c>
      <c r="C6" s="452" t="s">
        <v>113</v>
      </c>
      <c r="D6" s="727" t="s">
        <v>111</v>
      </c>
      <c r="E6" s="145">
        <v>10000</v>
      </c>
      <c r="F6" s="145"/>
      <c r="G6" s="145">
        <f t="shared" ref="G6" si="0">G5-E6+F6</f>
        <v>6700</v>
      </c>
      <c r="H6" s="275" t="s">
        <v>127</v>
      </c>
      <c r="I6" s="275" t="s">
        <v>18</v>
      </c>
      <c r="J6" s="331" t="s">
        <v>177</v>
      </c>
      <c r="K6" s="452"/>
      <c r="L6" s="318" t="s">
        <v>44</v>
      </c>
      <c r="M6" s="385"/>
      <c r="N6" s="386" t="s">
        <v>178</v>
      </c>
    </row>
    <row r="7" spans="1:14" x14ac:dyDescent="0.25">
      <c r="A7" s="725">
        <v>45505</v>
      </c>
      <c r="B7" s="452" t="s">
        <v>112</v>
      </c>
      <c r="C7" s="452" t="s">
        <v>113</v>
      </c>
      <c r="D7" s="727" t="s">
        <v>111</v>
      </c>
      <c r="E7" s="145">
        <v>10000</v>
      </c>
      <c r="F7" s="145"/>
      <c r="G7" s="145">
        <f>G6-E7+F7</f>
        <v>-3300</v>
      </c>
      <c r="H7" s="275" t="s">
        <v>127</v>
      </c>
      <c r="I7" s="147" t="s">
        <v>18</v>
      </c>
      <c r="J7" s="331" t="s">
        <v>177</v>
      </c>
      <c r="K7" s="452"/>
      <c r="L7" s="147" t="s">
        <v>44</v>
      </c>
      <c r="M7" s="147"/>
      <c r="N7" s="386" t="s">
        <v>179</v>
      </c>
    </row>
    <row r="8" spans="1:14" x14ac:dyDescent="0.25">
      <c r="A8" s="630">
        <v>45509</v>
      </c>
      <c r="B8" s="388" t="s">
        <v>110</v>
      </c>
      <c r="C8" s="388" t="s">
        <v>48</v>
      </c>
      <c r="D8" s="389" t="s">
        <v>111</v>
      </c>
      <c r="E8" s="390"/>
      <c r="F8" s="390">
        <v>23000</v>
      </c>
      <c r="G8" s="390">
        <f t="shared" ref="G8:G53" si="1">G7-E8+F8</f>
        <v>19700</v>
      </c>
      <c r="H8" s="391" t="s">
        <v>127</v>
      </c>
      <c r="I8" s="392" t="s">
        <v>18</v>
      </c>
      <c r="J8" s="429" t="s">
        <v>190</v>
      </c>
      <c r="K8" s="491"/>
      <c r="L8" s="392" t="s">
        <v>44</v>
      </c>
      <c r="M8" s="392"/>
      <c r="N8" s="393"/>
    </row>
    <row r="9" spans="1:14" x14ac:dyDescent="0.25">
      <c r="A9" s="725">
        <v>45509</v>
      </c>
      <c r="B9" s="452" t="s">
        <v>112</v>
      </c>
      <c r="C9" s="452" t="s">
        <v>113</v>
      </c>
      <c r="D9" s="727" t="s">
        <v>111</v>
      </c>
      <c r="E9" s="145">
        <v>3000</v>
      </c>
      <c r="F9" s="145"/>
      <c r="G9" s="145">
        <f t="shared" si="1"/>
        <v>16700</v>
      </c>
      <c r="H9" s="275" t="s">
        <v>127</v>
      </c>
      <c r="I9" s="147" t="s">
        <v>18</v>
      </c>
      <c r="J9" s="331" t="s">
        <v>190</v>
      </c>
      <c r="K9" s="452"/>
      <c r="L9" s="147" t="s">
        <v>44</v>
      </c>
      <c r="M9" s="147"/>
      <c r="N9" s="386" t="s">
        <v>191</v>
      </c>
    </row>
    <row r="10" spans="1:14" x14ac:dyDescent="0.25">
      <c r="A10" s="725">
        <v>45509</v>
      </c>
      <c r="B10" s="452" t="s">
        <v>112</v>
      </c>
      <c r="C10" s="452" t="s">
        <v>113</v>
      </c>
      <c r="D10" s="727" t="s">
        <v>111</v>
      </c>
      <c r="E10" s="145">
        <v>7000</v>
      </c>
      <c r="F10" s="145"/>
      <c r="G10" s="145">
        <f t="shared" si="1"/>
        <v>9700</v>
      </c>
      <c r="H10" s="275" t="s">
        <v>127</v>
      </c>
      <c r="I10" s="147" t="s">
        <v>18</v>
      </c>
      <c r="J10" s="331" t="s">
        <v>190</v>
      </c>
      <c r="K10" s="452"/>
      <c r="L10" s="147" t="s">
        <v>44</v>
      </c>
      <c r="M10" s="147"/>
      <c r="N10" s="386" t="s">
        <v>192</v>
      </c>
    </row>
    <row r="11" spans="1:14" x14ac:dyDescent="0.25">
      <c r="A11" s="725">
        <v>45509</v>
      </c>
      <c r="B11" s="452" t="s">
        <v>112</v>
      </c>
      <c r="C11" s="452" t="s">
        <v>113</v>
      </c>
      <c r="D11" s="727" t="s">
        <v>111</v>
      </c>
      <c r="E11" s="145">
        <v>10000</v>
      </c>
      <c r="F11" s="145"/>
      <c r="G11" s="145">
        <f t="shared" si="1"/>
        <v>-300</v>
      </c>
      <c r="H11" s="275" t="s">
        <v>127</v>
      </c>
      <c r="I11" s="147" t="s">
        <v>18</v>
      </c>
      <c r="J11" s="331" t="s">
        <v>190</v>
      </c>
      <c r="K11" s="452"/>
      <c r="L11" s="147" t="s">
        <v>44</v>
      </c>
      <c r="M11" s="147"/>
      <c r="N11" s="386" t="s">
        <v>159</v>
      </c>
    </row>
    <row r="12" spans="1:14" x14ac:dyDescent="0.25">
      <c r="A12" s="630">
        <v>45510</v>
      </c>
      <c r="B12" s="388" t="s">
        <v>110</v>
      </c>
      <c r="C12" s="388" t="s">
        <v>48</v>
      </c>
      <c r="D12" s="389" t="s">
        <v>111</v>
      </c>
      <c r="E12" s="728"/>
      <c r="F12" s="728">
        <v>20000</v>
      </c>
      <c r="G12" s="728">
        <f t="shared" si="1"/>
        <v>19700</v>
      </c>
      <c r="H12" s="729" t="s">
        <v>127</v>
      </c>
      <c r="I12" s="392" t="s">
        <v>18</v>
      </c>
      <c r="J12" s="429" t="s">
        <v>204</v>
      </c>
      <c r="K12" s="491"/>
      <c r="L12" s="392" t="s">
        <v>44</v>
      </c>
      <c r="M12" s="392"/>
      <c r="N12" s="393"/>
    </row>
    <row r="13" spans="1:14" x14ac:dyDescent="0.25">
      <c r="A13" s="725">
        <v>45510</v>
      </c>
      <c r="B13" s="452" t="s">
        <v>112</v>
      </c>
      <c r="C13" s="452" t="s">
        <v>113</v>
      </c>
      <c r="D13" s="727" t="s">
        <v>111</v>
      </c>
      <c r="E13" s="152">
        <v>7000</v>
      </c>
      <c r="F13" s="145"/>
      <c r="G13" s="154">
        <f t="shared" si="1"/>
        <v>12700</v>
      </c>
      <c r="H13" s="440" t="s">
        <v>127</v>
      </c>
      <c r="I13" s="147" t="s">
        <v>18</v>
      </c>
      <c r="J13" s="331" t="s">
        <v>204</v>
      </c>
      <c r="K13" s="452"/>
      <c r="L13" s="147" t="s">
        <v>44</v>
      </c>
      <c r="M13" s="147"/>
      <c r="N13" s="386" t="s">
        <v>205</v>
      </c>
    </row>
    <row r="14" spans="1:14" x14ac:dyDescent="0.25">
      <c r="A14" s="725">
        <v>45510</v>
      </c>
      <c r="B14" s="452" t="s">
        <v>112</v>
      </c>
      <c r="C14" s="452" t="s">
        <v>113</v>
      </c>
      <c r="D14" s="727" t="s">
        <v>111</v>
      </c>
      <c r="E14" s="380">
        <v>7000</v>
      </c>
      <c r="F14" s="433"/>
      <c r="G14" s="154">
        <f t="shared" si="1"/>
        <v>5700</v>
      </c>
      <c r="H14" s="147" t="s">
        <v>127</v>
      </c>
      <c r="I14" s="147" t="s">
        <v>18</v>
      </c>
      <c r="J14" s="331" t="s">
        <v>204</v>
      </c>
      <c r="K14" s="452"/>
      <c r="L14" s="147" t="s">
        <v>44</v>
      </c>
      <c r="M14" s="147"/>
      <c r="N14" s="149" t="s">
        <v>206</v>
      </c>
    </row>
    <row r="15" spans="1:14" x14ac:dyDescent="0.25">
      <c r="A15" s="725">
        <v>45511</v>
      </c>
      <c r="B15" s="161" t="s">
        <v>166</v>
      </c>
      <c r="C15" s="161" t="s">
        <v>48</v>
      </c>
      <c r="D15" s="162" t="s">
        <v>111</v>
      </c>
      <c r="E15" s="145"/>
      <c r="F15" s="433">
        <v>-6000</v>
      </c>
      <c r="G15" s="154">
        <f t="shared" si="1"/>
        <v>-300</v>
      </c>
      <c r="H15" s="147" t="s">
        <v>127</v>
      </c>
      <c r="I15" s="147" t="s">
        <v>18</v>
      </c>
      <c r="J15" s="331" t="s">
        <v>204</v>
      </c>
      <c r="K15" s="452"/>
      <c r="L15" s="147" t="s">
        <v>44</v>
      </c>
      <c r="M15" s="147"/>
      <c r="N15" s="149"/>
    </row>
    <row r="16" spans="1:14" x14ac:dyDescent="0.25">
      <c r="A16" s="387">
        <v>45511</v>
      </c>
      <c r="B16" s="388" t="s">
        <v>110</v>
      </c>
      <c r="C16" s="388" t="s">
        <v>48</v>
      </c>
      <c r="D16" s="389" t="s">
        <v>111</v>
      </c>
      <c r="E16" s="390"/>
      <c r="F16" s="438">
        <v>30000</v>
      </c>
      <c r="G16" s="728">
        <f t="shared" si="1"/>
        <v>29700</v>
      </c>
      <c r="H16" s="392" t="s">
        <v>127</v>
      </c>
      <c r="I16" s="392" t="s">
        <v>18</v>
      </c>
      <c r="J16" s="429" t="s">
        <v>227</v>
      </c>
      <c r="K16" s="491"/>
      <c r="L16" s="392" t="s">
        <v>44</v>
      </c>
      <c r="M16" s="392"/>
      <c r="N16" s="427"/>
    </row>
    <row r="17" spans="1:14" x14ac:dyDescent="0.25">
      <c r="A17" s="160">
        <v>45511</v>
      </c>
      <c r="B17" s="452" t="s">
        <v>112</v>
      </c>
      <c r="C17" s="452" t="s">
        <v>113</v>
      </c>
      <c r="D17" s="727" t="s">
        <v>111</v>
      </c>
      <c r="E17" s="634">
        <v>23000</v>
      </c>
      <c r="F17" s="433"/>
      <c r="G17" s="154">
        <f t="shared" si="1"/>
        <v>6700</v>
      </c>
      <c r="H17" s="147" t="s">
        <v>127</v>
      </c>
      <c r="I17" s="147" t="s">
        <v>18</v>
      </c>
      <c r="J17" s="331" t="s">
        <v>227</v>
      </c>
      <c r="K17" s="452"/>
      <c r="L17" s="147" t="s">
        <v>44</v>
      </c>
      <c r="M17" s="147"/>
      <c r="N17" s="149" t="s">
        <v>228</v>
      </c>
    </row>
    <row r="18" spans="1:14" x14ac:dyDescent="0.25">
      <c r="A18" s="160">
        <v>45511</v>
      </c>
      <c r="B18" s="452" t="s">
        <v>112</v>
      </c>
      <c r="C18" s="452" t="s">
        <v>113</v>
      </c>
      <c r="D18" s="727" t="s">
        <v>111</v>
      </c>
      <c r="E18" s="634">
        <v>6000</v>
      </c>
      <c r="F18" s="433"/>
      <c r="G18" s="154">
        <f t="shared" si="1"/>
        <v>700</v>
      </c>
      <c r="H18" s="147" t="s">
        <v>127</v>
      </c>
      <c r="I18" s="147" t="s">
        <v>18</v>
      </c>
      <c r="J18" s="331" t="s">
        <v>227</v>
      </c>
      <c r="K18" s="452"/>
      <c r="L18" s="147" t="s">
        <v>44</v>
      </c>
      <c r="M18" s="147"/>
      <c r="N18" s="149" t="s">
        <v>229</v>
      </c>
    </row>
    <row r="19" spans="1:14" x14ac:dyDescent="0.25">
      <c r="A19" s="387">
        <v>45512</v>
      </c>
      <c r="B19" s="388" t="s">
        <v>110</v>
      </c>
      <c r="C19" s="392" t="s">
        <v>48</v>
      </c>
      <c r="D19" s="392" t="s">
        <v>111</v>
      </c>
      <c r="E19" s="789"/>
      <c r="F19" s="438">
        <v>30000</v>
      </c>
      <c r="G19" s="728">
        <f t="shared" si="1"/>
        <v>30700</v>
      </c>
      <c r="H19" s="392" t="s">
        <v>127</v>
      </c>
      <c r="I19" s="392" t="s">
        <v>18</v>
      </c>
      <c r="J19" s="429" t="s">
        <v>252</v>
      </c>
      <c r="K19" s="491"/>
      <c r="L19" s="392" t="s">
        <v>44</v>
      </c>
      <c r="M19" s="392"/>
      <c r="N19" s="427"/>
    </row>
    <row r="20" spans="1:14" x14ac:dyDescent="0.25">
      <c r="A20" s="160">
        <v>45512</v>
      </c>
      <c r="B20" s="452" t="s">
        <v>112</v>
      </c>
      <c r="C20" s="452" t="s">
        <v>113</v>
      </c>
      <c r="D20" s="727" t="s">
        <v>111</v>
      </c>
      <c r="E20" s="634">
        <v>13000</v>
      </c>
      <c r="F20" s="433"/>
      <c r="G20" s="154">
        <f t="shared" si="1"/>
        <v>17700</v>
      </c>
      <c r="H20" s="147" t="s">
        <v>127</v>
      </c>
      <c r="I20" s="147" t="s">
        <v>18</v>
      </c>
      <c r="J20" s="331" t="s">
        <v>252</v>
      </c>
      <c r="K20" s="452"/>
      <c r="L20" s="147" t="s">
        <v>44</v>
      </c>
      <c r="M20" s="147"/>
      <c r="N20" s="149" t="s">
        <v>253</v>
      </c>
    </row>
    <row r="21" spans="1:14" x14ac:dyDescent="0.25">
      <c r="A21" s="160">
        <v>45512</v>
      </c>
      <c r="B21" s="452" t="s">
        <v>112</v>
      </c>
      <c r="C21" s="452" t="s">
        <v>113</v>
      </c>
      <c r="D21" s="727" t="s">
        <v>111</v>
      </c>
      <c r="E21" s="634">
        <v>16000</v>
      </c>
      <c r="F21" s="433"/>
      <c r="G21" s="154">
        <f t="shared" si="1"/>
        <v>1700</v>
      </c>
      <c r="H21" s="147" t="s">
        <v>127</v>
      </c>
      <c r="I21" s="147" t="s">
        <v>18</v>
      </c>
      <c r="J21" s="331" t="s">
        <v>252</v>
      </c>
      <c r="K21" s="452"/>
      <c r="L21" s="147" t="s">
        <v>44</v>
      </c>
      <c r="M21" s="147"/>
      <c r="N21" s="149" t="s">
        <v>167</v>
      </c>
    </row>
    <row r="22" spans="1:14" x14ac:dyDescent="0.25">
      <c r="A22" s="791">
        <v>45513</v>
      </c>
      <c r="B22" s="392" t="s">
        <v>110</v>
      </c>
      <c r="C22" s="392" t="s">
        <v>48</v>
      </c>
      <c r="D22" s="392" t="s">
        <v>111</v>
      </c>
      <c r="E22" s="789"/>
      <c r="F22" s="438">
        <v>20000</v>
      </c>
      <c r="G22" s="728">
        <f t="shared" si="1"/>
        <v>21700</v>
      </c>
      <c r="H22" s="392" t="s">
        <v>127</v>
      </c>
      <c r="I22" s="392" t="s">
        <v>18</v>
      </c>
      <c r="J22" s="429" t="s">
        <v>263</v>
      </c>
      <c r="K22" s="491"/>
      <c r="L22" s="392" t="s">
        <v>44</v>
      </c>
      <c r="M22" s="392"/>
      <c r="N22" s="427"/>
    </row>
    <row r="23" spans="1:14" x14ac:dyDescent="0.25">
      <c r="A23" s="443">
        <v>45513</v>
      </c>
      <c r="B23" s="452" t="s">
        <v>112</v>
      </c>
      <c r="C23" s="452" t="s">
        <v>113</v>
      </c>
      <c r="D23" s="727" t="s">
        <v>111</v>
      </c>
      <c r="E23" s="634">
        <v>10000</v>
      </c>
      <c r="F23" s="433"/>
      <c r="G23" s="154">
        <f t="shared" si="1"/>
        <v>11700</v>
      </c>
      <c r="H23" s="147" t="s">
        <v>127</v>
      </c>
      <c r="I23" s="147" t="s">
        <v>18</v>
      </c>
      <c r="J23" s="331" t="s">
        <v>263</v>
      </c>
      <c r="K23" s="452"/>
      <c r="L23" s="147" t="s">
        <v>44</v>
      </c>
      <c r="M23" s="147"/>
      <c r="N23" s="149" t="s">
        <v>264</v>
      </c>
    </row>
    <row r="24" spans="1:14" x14ac:dyDescent="0.25">
      <c r="A24" s="443">
        <v>45513</v>
      </c>
      <c r="B24" s="452" t="s">
        <v>112</v>
      </c>
      <c r="C24" s="452" t="s">
        <v>113</v>
      </c>
      <c r="D24" s="727" t="s">
        <v>111</v>
      </c>
      <c r="E24" s="433">
        <v>10000</v>
      </c>
      <c r="F24" s="433"/>
      <c r="G24" s="154">
        <f>G23-E24+F24</f>
        <v>1700</v>
      </c>
      <c r="H24" s="147" t="s">
        <v>127</v>
      </c>
      <c r="I24" s="147" t="s">
        <v>18</v>
      </c>
      <c r="J24" s="331" t="s">
        <v>263</v>
      </c>
      <c r="K24" s="452"/>
      <c r="L24" s="147" t="s">
        <v>44</v>
      </c>
      <c r="M24" s="147"/>
      <c r="N24" s="149" t="s">
        <v>265</v>
      </c>
    </row>
    <row r="25" spans="1:14" x14ac:dyDescent="0.25">
      <c r="A25" s="791">
        <v>45517</v>
      </c>
      <c r="B25" s="388" t="s">
        <v>110</v>
      </c>
      <c r="C25" s="388" t="s">
        <v>48</v>
      </c>
      <c r="D25" s="389" t="s">
        <v>111</v>
      </c>
      <c r="E25" s="438"/>
      <c r="F25" s="438">
        <v>20000</v>
      </c>
      <c r="G25" s="728">
        <f t="shared" si="1"/>
        <v>21700</v>
      </c>
      <c r="H25" s="392" t="s">
        <v>127</v>
      </c>
      <c r="I25" s="392" t="s">
        <v>18</v>
      </c>
      <c r="J25" s="429" t="s">
        <v>296</v>
      </c>
      <c r="K25" s="491"/>
      <c r="L25" s="392" t="s">
        <v>44</v>
      </c>
      <c r="M25" s="392"/>
      <c r="N25" s="427"/>
    </row>
    <row r="26" spans="1:14" x14ac:dyDescent="0.25">
      <c r="A26" s="443">
        <v>45517</v>
      </c>
      <c r="B26" s="452" t="s">
        <v>112</v>
      </c>
      <c r="C26" s="452" t="s">
        <v>113</v>
      </c>
      <c r="D26" s="727" t="s">
        <v>111</v>
      </c>
      <c r="E26" s="433">
        <v>8000</v>
      </c>
      <c r="F26" s="433"/>
      <c r="G26" s="154">
        <f t="shared" si="1"/>
        <v>13700</v>
      </c>
      <c r="H26" s="147" t="s">
        <v>127</v>
      </c>
      <c r="I26" s="147" t="s">
        <v>18</v>
      </c>
      <c r="J26" s="331" t="s">
        <v>296</v>
      </c>
      <c r="K26" s="452"/>
      <c r="L26" s="147" t="s">
        <v>44</v>
      </c>
      <c r="M26" s="147"/>
      <c r="N26" s="149" t="s">
        <v>158</v>
      </c>
    </row>
    <row r="27" spans="1:14" x14ac:dyDescent="0.25">
      <c r="A27" s="443">
        <v>45517</v>
      </c>
      <c r="B27" s="452" t="s">
        <v>112</v>
      </c>
      <c r="C27" s="452" t="s">
        <v>113</v>
      </c>
      <c r="D27" s="727" t="s">
        <v>111</v>
      </c>
      <c r="E27" s="433">
        <v>8000</v>
      </c>
      <c r="F27" s="433"/>
      <c r="G27" s="154">
        <f t="shared" si="1"/>
        <v>5700</v>
      </c>
      <c r="H27" s="147" t="s">
        <v>127</v>
      </c>
      <c r="I27" s="147" t="s">
        <v>18</v>
      </c>
      <c r="J27" s="331" t="s">
        <v>296</v>
      </c>
      <c r="K27" s="452"/>
      <c r="L27" s="147" t="s">
        <v>44</v>
      </c>
      <c r="M27" s="147"/>
      <c r="N27" s="149" t="s">
        <v>159</v>
      </c>
    </row>
    <row r="28" spans="1:14" x14ac:dyDescent="0.25">
      <c r="A28" s="791">
        <v>45518</v>
      </c>
      <c r="B28" s="388" t="s">
        <v>110</v>
      </c>
      <c r="C28" s="388" t="s">
        <v>48</v>
      </c>
      <c r="D28" s="389" t="s">
        <v>111</v>
      </c>
      <c r="E28" s="438"/>
      <c r="F28" s="438">
        <v>20000</v>
      </c>
      <c r="G28" s="728">
        <f t="shared" si="1"/>
        <v>25700</v>
      </c>
      <c r="H28" s="392" t="s">
        <v>127</v>
      </c>
      <c r="I28" s="392" t="s">
        <v>18</v>
      </c>
      <c r="J28" s="429" t="s">
        <v>306</v>
      </c>
      <c r="K28" s="491"/>
      <c r="L28" s="392" t="s">
        <v>44</v>
      </c>
      <c r="M28" s="392"/>
      <c r="N28" s="427"/>
    </row>
    <row r="29" spans="1:14" x14ac:dyDescent="0.25">
      <c r="A29" s="443">
        <v>45518</v>
      </c>
      <c r="B29" s="452" t="s">
        <v>112</v>
      </c>
      <c r="C29" s="452" t="s">
        <v>113</v>
      </c>
      <c r="D29" s="727" t="s">
        <v>111</v>
      </c>
      <c r="E29" s="433">
        <v>10000</v>
      </c>
      <c r="F29" s="433"/>
      <c r="G29" s="154">
        <f t="shared" si="1"/>
        <v>15700</v>
      </c>
      <c r="H29" s="147" t="s">
        <v>127</v>
      </c>
      <c r="I29" s="147" t="s">
        <v>18</v>
      </c>
      <c r="J29" s="331" t="s">
        <v>306</v>
      </c>
      <c r="K29" s="452"/>
      <c r="L29" s="147" t="s">
        <v>44</v>
      </c>
      <c r="M29" s="147"/>
      <c r="N29" s="149" t="s">
        <v>307</v>
      </c>
    </row>
    <row r="30" spans="1:14" x14ac:dyDescent="0.25">
      <c r="A30" s="443">
        <v>45518</v>
      </c>
      <c r="B30" s="452" t="s">
        <v>112</v>
      </c>
      <c r="C30" s="452" t="s">
        <v>113</v>
      </c>
      <c r="D30" s="727" t="s">
        <v>111</v>
      </c>
      <c r="E30" s="433">
        <v>10000</v>
      </c>
      <c r="F30" s="433"/>
      <c r="G30" s="154">
        <f t="shared" si="1"/>
        <v>5700</v>
      </c>
      <c r="H30" s="147" t="s">
        <v>127</v>
      </c>
      <c r="I30" s="147" t="s">
        <v>18</v>
      </c>
      <c r="J30" s="331" t="s">
        <v>306</v>
      </c>
      <c r="K30" s="452"/>
      <c r="L30" s="147" t="s">
        <v>44</v>
      </c>
      <c r="M30" s="147"/>
      <c r="N30" s="149" t="s">
        <v>179</v>
      </c>
    </row>
    <row r="31" spans="1:14" x14ac:dyDescent="0.25">
      <c r="A31" s="791">
        <v>45520</v>
      </c>
      <c r="B31" s="392" t="s">
        <v>110</v>
      </c>
      <c r="C31" s="392" t="s">
        <v>48</v>
      </c>
      <c r="D31" s="392" t="s">
        <v>111</v>
      </c>
      <c r="E31" s="438"/>
      <c r="F31" s="438">
        <v>6000</v>
      </c>
      <c r="G31" s="728">
        <f t="shared" si="1"/>
        <v>11700</v>
      </c>
      <c r="H31" s="392" t="s">
        <v>127</v>
      </c>
      <c r="I31" s="392" t="s">
        <v>18</v>
      </c>
      <c r="J31" s="429" t="s">
        <v>340</v>
      </c>
      <c r="K31" s="491"/>
      <c r="L31" s="392" t="s">
        <v>44</v>
      </c>
      <c r="M31" s="392"/>
      <c r="N31" s="427"/>
    </row>
    <row r="32" spans="1:14" x14ac:dyDescent="0.25">
      <c r="A32" s="443">
        <v>45520</v>
      </c>
      <c r="B32" s="452" t="s">
        <v>112</v>
      </c>
      <c r="C32" s="452" t="s">
        <v>113</v>
      </c>
      <c r="D32" s="727" t="s">
        <v>111</v>
      </c>
      <c r="E32" s="433">
        <v>3000</v>
      </c>
      <c r="F32" s="433"/>
      <c r="G32" s="154">
        <f t="shared" si="1"/>
        <v>8700</v>
      </c>
      <c r="H32" s="147" t="s">
        <v>127</v>
      </c>
      <c r="I32" s="147" t="s">
        <v>18</v>
      </c>
      <c r="J32" s="331" t="s">
        <v>340</v>
      </c>
      <c r="K32" s="452"/>
      <c r="L32" s="147" t="s">
        <v>44</v>
      </c>
      <c r="M32" s="147"/>
      <c r="N32" s="149" t="s">
        <v>191</v>
      </c>
    </row>
    <row r="33" spans="1:14" x14ac:dyDescent="0.25">
      <c r="A33" s="443">
        <v>45520</v>
      </c>
      <c r="B33" s="452" t="s">
        <v>112</v>
      </c>
      <c r="C33" s="452" t="s">
        <v>113</v>
      </c>
      <c r="D33" s="727" t="s">
        <v>111</v>
      </c>
      <c r="E33" s="433">
        <v>3000</v>
      </c>
      <c r="F33" s="433"/>
      <c r="G33" s="154">
        <f t="shared" si="1"/>
        <v>5700</v>
      </c>
      <c r="H33" s="147" t="s">
        <v>127</v>
      </c>
      <c r="I33" s="147" t="s">
        <v>18</v>
      </c>
      <c r="J33" s="331" t="s">
        <v>340</v>
      </c>
      <c r="K33" s="452"/>
      <c r="L33" s="147" t="s">
        <v>44</v>
      </c>
      <c r="M33" s="147"/>
      <c r="N33" s="149" t="s">
        <v>195</v>
      </c>
    </row>
    <row r="34" spans="1:14" x14ac:dyDescent="0.25">
      <c r="A34" s="791">
        <v>45523</v>
      </c>
      <c r="B34" s="392" t="s">
        <v>110</v>
      </c>
      <c r="C34" s="388" t="s">
        <v>48</v>
      </c>
      <c r="D34" s="392" t="s">
        <v>111</v>
      </c>
      <c r="E34" s="438"/>
      <c r="F34" s="438">
        <v>20000</v>
      </c>
      <c r="G34" s="728">
        <f t="shared" si="1"/>
        <v>25700</v>
      </c>
      <c r="H34" s="392" t="s">
        <v>127</v>
      </c>
      <c r="I34" s="392" t="s">
        <v>18</v>
      </c>
      <c r="J34" s="429" t="s">
        <v>369</v>
      </c>
      <c r="K34" s="491"/>
      <c r="L34" s="392" t="s">
        <v>44</v>
      </c>
      <c r="M34" s="392"/>
      <c r="N34" s="427"/>
    </row>
    <row r="35" spans="1:14" x14ac:dyDescent="0.25">
      <c r="A35" s="443">
        <v>45523</v>
      </c>
      <c r="B35" s="452" t="s">
        <v>112</v>
      </c>
      <c r="C35" s="452" t="s">
        <v>113</v>
      </c>
      <c r="D35" s="727" t="s">
        <v>111</v>
      </c>
      <c r="E35" s="433">
        <v>8000</v>
      </c>
      <c r="F35" s="433"/>
      <c r="G35" s="154">
        <f t="shared" si="1"/>
        <v>17700</v>
      </c>
      <c r="H35" s="147" t="s">
        <v>127</v>
      </c>
      <c r="I35" s="147" t="s">
        <v>18</v>
      </c>
      <c r="J35" s="331" t="s">
        <v>369</v>
      </c>
      <c r="K35" s="452"/>
      <c r="L35" s="147" t="s">
        <v>44</v>
      </c>
      <c r="M35" s="147"/>
      <c r="N35" s="149" t="s">
        <v>158</v>
      </c>
    </row>
    <row r="36" spans="1:14" x14ac:dyDescent="0.25">
      <c r="A36" s="443">
        <v>45523</v>
      </c>
      <c r="B36" s="452" t="s">
        <v>112</v>
      </c>
      <c r="C36" s="452" t="s">
        <v>113</v>
      </c>
      <c r="D36" s="727" t="s">
        <v>111</v>
      </c>
      <c r="E36" s="433">
        <v>9000</v>
      </c>
      <c r="F36" s="433"/>
      <c r="G36" s="154">
        <f t="shared" si="1"/>
        <v>8700</v>
      </c>
      <c r="H36" s="147" t="s">
        <v>127</v>
      </c>
      <c r="I36" s="147" t="s">
        <v>18</v>
      </c>
      <c r="J36" s="331" t="s">
        <v>369</v>
      </c>
      <c r="K36" s="452"/>
      <c r="L36" s="147" t="s">
        <v>44</v>
      </c>
      <c r="M36" s="147"/>
      <c r="N36" s="149" t="s">
        <v>159</v>
      </c>
    </row>
    <row r="37" spans="1:14" x14ac:dyDescent="0.25">
      <c r="A37" s="443">
        <v>45523</v>
      </c>
      <c r="B37" s="147" t="s">
        <v>166</v>
      </c>
      <c r="C37" s="147" t="s">
        <v>48</v>
      </c>
      <c r="D37" s="147" t="s">
        <v>111</v>
      </c>
      <c r="E37" s="433"/>
      <c r="F37" s="433">
        <v>-8700</v>
      </c>
      <c r="G37" s="154">
        <f t="shared" si="1"/>
        <v>0</v>
      </c>
      <c r="H37" s="147" t="s">
        <v>127</v>
      </c>
      <c r="I37" s="147" t="s">
        <v>18</v>
      </c>
      <c r="J37" s="331" t="s">
        <v>369</v>
      </c>
      <c r="K37" s="452"/>
      <c r="L37" s="147" t="s">
        <v>44</v>
      </c>
      <c r="M37" s="147"/>
      <c r="N37" s="149"/>
    </row>
    <row r="38" spans="1:14" x14ac:dyDescent="0.25">
      <c r="A38" s="791">
        <v>45524</v>
      </c>
      <c r="B38" s="392" t="s">
        <v>110</v>
      </c>
      <c r="C38" s="388" t="s">
        <v>48</v>
      </c>
      <c r="D38" s="392" t="s">
        <v>111</v>
      </c>
      <c r="E38" s="438"/>
      <c r="F38" s="438">
        <v>57000</v>
      </c>
      <c r="G38" s="728">
        <f t="shared" si="1"/>
        <v>57000</v>
      </c>
      <c r="H38" s="392" t="s">
        <v>127</v>
      </c>
      <c r="I38" s="392" t="s">
        <v>18</v>
      </c>
      <c r="J38" s="429" t="s">
        <v>394</v>
      </c>
      <c r="K38" s="491"/>
      <c r="L38" s="392" t="s">
        <v>44</v>
      </c>
      <c r="M38" s="392"/>
      <c r="N38" s="427"/>
    </row>
    <row r="39" spans="1:14" x14ac:dyDescent="0.25">
      <c r="A39" s="443">
        <v>45524</v>
      </c>
      <c r="B39" s="452" t="s">
        <v>112</v>
      </c>
      <c r="C39" s="452" t="s">
        <v>113</v>
      </c>
      <c r="D39" s="727" t="s">
        <v>111</v>
      </c>
      <c r="E39" s="433">
        <v>8000</v>
      </c>
      <c r="F39" s="433"/>
      <c r="G39" s="154">
        <f t="shared" si="1"/>
        <v>49000</v>
      </c>
      <c r="H39" s="147" t="s">
        <v>127</v>
      </c>
      <c r="I39" s="147" t="s">
        <v>18</v>
      </c>
      <c r="J39" s="331" t="s">
        <v>394</v>
      </c>
      <c r="K39" s="452"/>
      <c r="L39" s="147" t="s">
        <v>44</v>
      </c>
      <c r="M39" s="147"/>
      <c r="N39" s="149" t="s">
        <v>307</v>
      </c>
    </row>
    <row r="40" spans="1:14" x14ac:dyDescent="0.25">
      <c r="A40" s="443">
        <v>45524</v>
      </c>
      <c r="B40" s="147" t="s">
        <v>112</v>
      </c>
      <c r="C40" s="147" t="s">
        <v>113</v>
      </c>
      <c r="D40" s="147" t="s">
        <v>111</v>
      </c>
      <c r="E40" s="433">
        <v>8000</v>
      </c>
      <c r="F40" s="433"/>
      <c r="G40" s="154">
        <f t="shared" si="1"/>
        <v>41000</v>
      </c>
      <c r="H40" s="147" t="s">
        <v>127</v>
      </c>
      <c r="I40" s="147" t="s">
        <v>18</v>
      </c>
      <c r="J40" s="331" t="s">
        <v>394</v>
      </c>
      <c r="K40" s="452"/>
      <c r="L40" s="147" t="s">
        <v>44</v>
      </c>
      <c r="M40" s="147"/>
      <c r="N40" s="149" t="s">
        <v>229</v>
      </c>
    </row>
    <row r="41" spans="1:14" x14ac:dyDescent="0.25">
      <c r="A41" s="443">
        <v>45524</v>
      </c>
      <c r="B41" s="147" t="s">
        <v>162</v>
      </c>
      <c r="C41" s="147" t="s">
        <v>162</v>
      </c>
      <c r="D41" s="147" t="s">
        <v>111</v>
      </c>
      <c r="E41" s="433">
        <v>10000</v>
      </c>
      <c r="F41" s="433"/>
      <c r="G41" s="154">
        <f t="shared" si="1"/>
        <v>31000</v>
      </c>
      <c r="H41" s="147" t="s">
        <v>127</v>
      </c>
      <c r="I41" s="147" t="s">
        <v>18</v>
      </c>
      <c r="J41" s="331" t="s">
        <v>394</v>
      </c>
      <c r="K41" s="452"/>
      <c r="L41" s="147" t="s">
        <v>44</v>
      </c>
      <c r="M41" s="147"/>
      <c r="N41" s="149"/>
    </row>
    <row r="42" spans="1:14" x14ac:dyDescent="0.25">
      <c r="A42" s="443">
        <v>45524</v>
      </c>
      <c r="B42" s="147" t="s">
        <v>162</v>
      </c>
      <c r="C42" s="147" t="s">
        <v>162</v>
      </c>
      <c r="D42" s="147" t="s">
        <v>111</v>
      </c>
      <c r="E42" s="433">
        <v>15000</v>
      </c>
      <c r="F42" s="433"/>
      <c r="G42" s="154">
        <f t="shared" si="1"/>
        <v>16000</v>
      </c>
      <c r="H42" s="147" t="s">
        <v>127</v>
      </c>
      <c r="I42" s="147" t="s">
        <v>18</v>
      </c>
      <c r="J42" s="331" t="s">
        <v>394</v>
      </c>
      <c r="K42" s="452"/>
      <c r="L42" s="147" t="s">
        <v>44</v>
      </c>
      <c r="M42" s="147"/>
      <c r="N42" s="149"/>
    </row>
    <row r="43" spans="1:14" x14ac:dyDescent="0.25">
      <c r="A43" s="443">
        <v>45524</v>
      </c>
      <c r="B43" s="147" t="s">
        <v>162</v>
      </c>
      <c r="C43" s="147" t="s">
        <v>162</v>
      </c>
      <c r="D43" s="147" t="s">
        <v>111</v>
      </c>
      <c r="E43" s="433">
        <v>7000</v>
      </c>
      <c r="F43" s="433"/>
      <c r="G43" s="154">
        <f t="shared" si="1"/>
        <v>9000</v>
      </c>
      <c r="H43" s="147" t="s">
        <v>127</v>
      </c>
      <c r="I43" s="147" t="s">
        <v>18</v>
      </c>
      <c r="J43" s="331" t="s">
        <v>394</v>
      </c>
      <c r="K43" s="452"/>
      <c r="L43" s="147" t="s">
        <v>44</v>
      </c>
      <c r="M43" s="147"/>
      <c r="N43" s="149"/>
    </row>
    <row r="44" spans="1:14" x14ac:dyDescent="0.25">
      <c r="A44" s="443">
        <v>45524</v>
      </c>
      <c r="B44" s="147" t="s">
        <v>162</v>
      </c>
      <c r="C44" s="147" t="s">
        <v>162</v>
      </c>
      <c r="D44" s="147" t="s">
        <v>111</v>
      </c>
      <c r="E44" s="433">
        <v>5000</v>
      </c>
      <c r="F44" s="433"/>
      <c r="G44" s="154">
        <f t="shared" si="1"/>
        <v>4000</v>
      </c>
      <c r="H44" s="147" t="s">
        <v>127</v>
      </c>
      <c r="I44" s="147" t="s">
        <v>18</v>
      </c>
      <c r="J44" s="331" t="s">
        <v>394</v>
      </c>
      <c r="K44" s="452"/>
      <c r="L44" s="147" t="s">
        <v>44</v>
      </c>
      <c r="M44" s="147"/>
      <c r="N44" s="149"/>
    </row>
    <row r="45" spans="1:14" x14ac:dyDescent="0.25">
      <c r="A45" s="443">
        <v>45525</v>
      </c>
      <c r="B45" s="147" t="s">
        <v>166</v>
      </c>
      <c r="C45" s="147" t="s">
        <v>48</v>
      </c>
      <c r="D45" s="147" t="s">
        <v>111</v>
      </c>
      <c r="E45" s="433"/>
      <c r="F45" s="433">
        <v>-4000</v>
      </c>
      <c r="G45" s="154">
        <f t="shared" si="1"/>
        <v>0</v>
      </c>
      <c r="H45" s="147" t="s">
        <v>127</v>
      </c>
      <c r="I45" s="147" t="s">
        <v>18</v>
      </c>
      <c r="J45" s="331" t="s">
        <v>394</v>
      </c>
      <c r="K45" s="452"/>
      <c r="L45" s="147" t="s">
        <v>44</v>
      </c>
      <c r="M45" s="147"/>
      <c r="N45" s="149"/>
    </row>
    <row r="46" spans="1:14" x14ac:dyDescent="0.25">
      <c r="A46" s="791">
        <v>45531</v>
      </c>
      <c r="B46" s="392" t="s">
        <v>110</v>
      </c>
      <c r="C46" s="392" t="s">
        <v>48</v>
      </c>
      <c r="D46" s="392" t="s">
        <v>111</v>
      </c>
      <c r="E46" s="438"/>
      <c r="F46" s="438">
        <v>20000</v>
      </c>
      <c r="G46" s="728">
        <f t="shared" si="1"/>
        <v>20000</v>
      </c>
      <c r="H46" s="392" t="s">
        <v>127</v>
      </c>
      <c r="I46" s="392" t="s">
        <v>18</v>
      </c>
      <c r="J46" s="429" t="s">
        <v>518</v>
      </c>
      <c r="K46" s="491"/>
      <c r="L46" s="392" t="s">
        <v>44</v>
      </c>
      <c r="M46" s="392"/>
      <c r="N46" s="427"/>
    </row>
    <row r="47" spans="1:14" x14ac:dyDescent="0.25">
      <c r="A47" s="443">
        <v>45531</v>
      </c>
      <c r="B47" s="147" t="s">
        <v>112</v>
      </c>
      <c r="C47" s="147" t="s">
        <v>113</v>
      </c>
      <c r="D47" s="147" t="s">
        <v>111</v>
      </c>
      <c r="E47" s="433">
        <v>10000</v>
      </c>
      <c r="F47" s="433"/>
      <c r="G47" s="154">
        <f t="shared" si="1"/>
        <v>10000</v>
      </c>
      <c r="H47" s="147" t="s">
        <v>127</v>
      </c>
      <c r="I47" s="147" t="s">
        <v>18</v>
      </c>
      <c r="J47" s="331" t="s">
        <v>518</v>
      </c>
      <c r="K47" s="452"/>
      <c r="L47" s="147" t="s">
        <v>44</v>
      </c>
      <c r="M47" s="147"/>
      <c r="N47" s="149" t="s">
        <v>517</v>
      </c>
    </row>
    <row r="48" spans="1:14" x14ac:dyDescent="0.25">
      <c r="A48" s="443">
        <v>45531</v>
      </c>
      <c r="B48" s="147" t="s">
        <v>112</v>
      </c>
      <c r="C48" s="147" t="s">
        <v>113</v>
      </c>
      <c r="D48" s="147" t="s">
        <v>111</v>
      </c>
      <c r="E48" s="433">
        <v>10000</v>
      </c>
      <c r="F48" s="433"/>
      <c r="G48" s="154">
        <f t="shared" si="1"/>
        <v>0</v>
      </c>
      <c r="H48" s="147" t="s">
        <v>127</v>
      </c>
      <c r="I48" s="147" t="s">
        <v>18</v>
      </c>
      <c r="J48" s="331" t="s">
        <v>518</v>
      </c>
      <c r="K48" s="452"/>
      <c r="L48" s="147" t="s">
        <v>44</v>
      </c>
      <c r="M48" s="147"/>
      <c r="N48" s="149" t="s">
        <v>179</v>
      </c>
    </row>
    <row r="49" spans="1:14" x14ac:dyDescent="0.25">
      <c r="A49" s="791">
        <v>45532</v>
      </c>
      <c r="B49" s="392" t="s">
        <v>110</v>
      </c>
      <c r="C49" s="392" t="s">
        <v>48</v>
      </c>
      <c r="D49" s="392" t="s">
        <v>111</v>
      </c>
      <c r="E49" s="438"/>
      <c r="F49" s="438">
        <v>25000</v>
      </c>
      <c r="G49" s="728">
        <f t="shared" si="1"/>
        <v>25000</v>
      </c>
      <c r="H49" s="392" t="s">
        <v>127</v>
      </c>
      <c r="I49" s="392" t="s">
        <v>18</v>
      </c>
      <c r="J49" s="429" t="s">
        <v>537</v>
      </c>
      <c r="K49" s="491"/>
      <c r="L49" s="392" t="s">
        <v>44</v>
      </c>
      <c r="M49" s="392"/>
      <c r="N49" s="427"/>
    </row>
    <row r="50" spans="1:14" x14ac:dyDescent="0.25">
      <c r="A50" s="443">
        <v>45532</v>
      </c>
      <c r="B50" s="147" t="s">
        <v>112</v>
      </c>
      <c r="C50" s="147" t="s">
        <v>113</v>
      </c>
      <c r="D50" s="147" t="s">
        <v>111</v>
      </c>
      <c r="E50" s="433">
        <v>8000</v>
      </c>
      <c r="F50" s="433"/>
      <c r="G50" s="154">
        <f t="shared" si="1"/>
        <v>17000</v>
      </c>
      <c r="H50" s="147" t="s">
        <v>127</v>
      </c>
      <c r="I50" s="147" t="s">
        <v>18</v>
      </c>
      <c r="J50" s="331" t="s">
        <v>537</v>
      </c>
      <c r="K50" s="452"/>
      <c r="L50" s="147" t="s">
        <v>44</v>
      </c>
      <c r="M50" s="147"/>
      <c r="N50" s="149" t="s">
        <v>158</v>
      </c>
    </row>
    <row r="51" spans="1:14" x14ac:dyDescent="0.25">
      <c r="A51" s="443">
        <v>45532</v>
      </c>
      <c r="B51" s="147" t="s">
        <v>112</v>
      </c>
      <c r="C51" s="147" t="s">
        <v>113</v>
      </c>
      <c r="D51" s="147" t="s">
        <v>111</v>
      </c>
      <c r="E51" s="433">
        <v>10000</v>
      </c>
      <c r="F51" s="433"/>
      <c r="G51" s="154">
        <f t="shared" si="1"/>
        <v>7000</v>
      </c>
      <c r="H51" s="147" t="s">
        <v>127</v>
      </c>
      <c r="I51" s="147" t="s">
        <v>18</v>
      </c>
      <c r="J51" s="331" t="s">
        <v>537</v>
      </c>
      <c r="K51" s="452"/>
      <c r="L51" s="147" t="s">
        <v>44</v>
      </c>
      <c r="M51" s="147"/>
      <c r="N51" s="149" t="s">
        <v>159</v>
      </c>
    </row>
    <row r="52" spans="1:14" x14ac:dyDescent="0.25">
      <c r="A52" s="791">
        <v>45533</v>
      </c>
      <c r="B52" s="392" t="s">
        <v>110</v>
      </c>
      <c r="C52" s="392" t="s">
        <v>48</v>
      </c>
      <c r="D52" s="392" t="s">
        <v>111</v>
      </c>
      <c r="E52" s="438"/>
      <c r="F52" s="438">
        <v>20000</v>
      </c>
      <c r="G52" s="728">
        <f t="shared" si="1"/>
        <v>27000</v>
      </c>
      <c r="H52" s="392" t="s">
        <v>127</v>
      </c>
      <c r="I52" s="392" t="s">
        <v>18</v>
      </c>
      <c r="J52" s="429" t="s">
        <v>569</v>
      </c>
      <c r="K52" s="491"/>
      <c r="L52" s="392" t="s">
        <v>44</v>
      </c>
      <c r="M52" s="392"/>
      <c r="N52" s="427"/>
    </row>
    <row r="53" spans="1:14" x14ac:dyDescent="0.25">
      <c r="A53" s="443">
        <v>45533</v>
      </c>
      <c r="B53" s="147" t="s">
        <v>112</v>
      </c>
      <c r="C53" s="147" t="s">
        <v>113</v>
      </c>
      <c r="D53" s="147" t="s">
        <v>111</v>
      </c>
      <c r="E53" s="433">
        <v>8000</v>
      </c>
      <c r="F53" s="433"/>
      <c r="G53" s="154">
        <f t="shared" si="1"/>
        <v>19000</v>
      </c>
      <c r="H53" s="147" t="s">
        <v>127</v>
      </c>
      <c r="I53" s="147" t="s">
        <v>18</v>
      </c>
      <c r="J53" s="331" t="s">
        <v>569</v>
      </c>
      <c r="K53" s="452"/>
      <c r="L53" s="147" t="s">
        <v>44</v>
      </c>
      <c r="M53" s="147"/>
      <c r="N53" s="149" t="s">
        <v>517</v>
      </c>
    </row>
    <row r="54" spans="1:14" x14ac:dyDescent="0.25">
      <c r="A54" s="443">
        <v>45533</v>
      </c>
      <c r="B54" s="147" t="s">
        <v>112</v>
      </c>
      <c r="C54" s="147" t="s">
        <v>113</v>
      </c>
      <c r="D54" s="147" t="s">
        <v>111</v>
      </c>
      <c r="E54" s="433">
        <v>8000</v>
      </c>
      <c r="F54" s="433"/>
      <c r="G54" s="145">
        <f>G53-E54+F54</f>
        <v>11000</v>
      </c>
      <c r="H54" s="147" t="s">
        <v>127</v>
      </c>
      <c r="I54" s="147" t="s">
        <v>18</v>
      </c>
      <c r="J54" s="396" t="s">
        <v>569</v>
      </c>
      <c r="K54" s="452"/>
      <c r="L54" s="147" t="s">
        <v>44</v>
      </c>
      <c r="M54" s="147"/>
      <c r="N54" s="149" t="s">
        <v>570</v>
      </c>
    </row>
    <row r="55" spans="1:14" ht="15.75" thickBot="1" x14ac:dyDescent="0.3">
      <c r="A55" s="443">
        <v>11199</v>
      </c>
      <c r="B55" s="147" t="s">
        <v>166</v>
      </c>
      <c r="C55" s="147" t="s">
        <v>48</v>
      </c>
      <c r="D55" s="147" t="s">
        <v>111</v>
      </c>
      <c r="E55" s="835"/>
      <c r="F55" s="835">
        <v>-11000</v>
      </c>
      <c r="G55" s="154">
        <f>G54-F55</f>
        <v>22000</v>
      </c>
      <c r="H55" s="147" t="s">
        <v>127</v>
      </c>
      <c r="I55" s="147" t="s">
        <v>18</v>
      </c>
      <c r="J55" s="396" t="s">
        <v>569</v>
      </c>
      <c r="K55" s="452"/>
      <c r="L55" s="147" t="s">
        <v>44</v>
      </c>
      <c r="M55" s="147"/>
      <c r="N55" s="149"/>
    </row>
    <row r="56" spans="1:14" ht="15.75" thickBot="1" x14ac:dyDescent="0.3">
      <c r="E56" s="715">
        <f>SUM(E4:E55)</f>
        <v>298000</v>
      </c>
      <c r="F56" s="715">
        <f>SUM(F4:F55)+G4</f>
        <v>298000</v>
      </c>
      <c r="G56" s="836">
        <f>F56-E56</f>
        <v>0</v>
      </c>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35" zoomScaleNormal="100" workbookViewId="0">
      <selection activeCell="E14" sqref="E14"/>
    </sheetView>
  </sheetViews>
  <sheetFormatPr defaultColWidth="10.85546875" defaultRowHeight="15" x14ac:dyDescent="0.25"/>
  <cols>
    <col min="1" max="1" width="13.140625" style="15" customWidth="1"/>
    <col min="2" max="2" width="29.85546875" style="15" customWidth="1"/>
    <col min="3" max="3" width="18" style="15" customWidth="1"/>
    <col min="4" max="4" width="14.7109375" style="15" customWidth="1"/>
    <col min="5" max="5" width="18.85546875" style="290" bestFit="1" customWidth="1"/>
    <col min="6" max="6" width="15.85546875" style="290" customWidth="1"/>
    <col min="7" max="7" width="18.7109375" style="290" customWidth="1"/>
    <col min="8" max="8" width="12.42578125" style="15" customWidth="1"/>
    <col min="9" max="9" width="18.7109375" style="15" customWidth="1"/>
    <col min="10" max="10" width="15.5703125" style="15" customWidth="1"/>
    <col min="11" max="11" width="15.42578125" style="15" customWidth="1"/>
    <col min="12" max="12" width="17.7109375" style="15" customWidth="1"/>
    <col min="13" max="13" width="15" style="15" customWidth="1"/>
    <col min="14" max="14" width="29.85546875" style="51" customWidth="1"/>
    <col min="15" max="15" width="41.140625" style="15" customWidth="1"/>
    <col min="16" max="16384" width="10.85546875" style="15"/>
  </cols>
  <sheetData>
    <row r="1" spans="1:14" s="64" customFormat="1" ht="31.5" x14ac:dyDescent="0.25">
      <c r="A1" s="984" t="s">
        <v>43</v>
      </c>
      <c r="B1" s="984"/>
      <c r="C1" s="984"/>
      <c r="D1" s="984"/>
      <c r="E1" s="984"/>
      <c r="F1" s="984"/>
      <c r="G1" s="984"/>
      <c r="H1" s="984"/>
      <c r="I1" s="984"/>
      <c r="J1" s="984"/>
      <c r="K1" s="984"/>
      <c r="L1" s="984"/>
      <c r="M1" s="984"/>
      <c r="N1" s="984"/>
    </row>
    <row r="2" spans="1:14" s="64" customFormat="1" ht="18.75" x14ac:dyDescent="0.25">
      <c r="A2" s="985" t="s">
        <v>371</v>
      </c>
      <c r="B2" s="985"/>
      <c r="C2" s="985"/>
      <c r="D2" s="985"/>
      <c r="E2" s="985"/>
      <c r="F2" s="985"/>
      <c r="G2" s="985"/>
      <c r="H2" s="985"/>
      <c r="I2" s="985"/>
      <c r="J2" s="985"/>
      <c r="K2" s="985"/>
      <c r="L2" s="985"/>
      <c r="M2" s="985"/>
      <c r="N2" s="985"/>
    </row>
    <row r="3" spans="1:14" s="64" customFormat="1" ht="45.75" thickBot="1" x14ac:dyDescent="0.3">
      <c r="A3" s="141" t="s">
        <v>0</v>
      </c>
      <c r="B3" s="142" t="s">
        <v>112</v>
      </c>
      <c r="C3" s="142" t="s">
        <v>10</v>
      </c>
      <c r="D3" s="143" t="s">
        <v>8</v>
      </c>
      <c r="E3" s="143" t="s">
        <v>13</v>
      </c>
      <c r="F3" s="143" t="s">
        <v>34</v>
      </c>
      <c r="G3" s="143" t="s">
        <v>40</v>
      </c>
      <c r="H3" s="143" t="s">
        <v>2</v>
      </c>
      <c r="I3" s="143" t="s">
        <v>3</v>
      </c>
      <c r="J3" s="142" t="s">
        <v>9</v>
      </c>
      <c r="K3" s="142" t="s">
        <v>1</v>
      </c>
      <c r="L3" s="142" t="s">
        <v>4</v>
      </c>
      <c r="M3" s="142" t="s">
        <v>12</v>
      </c>
      <c r="N3" s="144" t="s">
        <v>11</v>
      </c>
    </row>
    <row r="4" spans="1:14" s="11" customFormat="1" ht="27.95" customHeight="1" x14ac:dyDescent="0.25">
      <c r="A4" s="820">
        <v>45505</v>
      </c>
      <c r="B4" s="821" t="s">
        <v>176</v>
      </c>
      <c r="C4" s="821"/>
      <c r="D4" s="822"/>
      <c r="E4" s="823"/>
      <c r="F4" s="823"/>
      <c r="G4" s="823"/>
      <c r="H4" s="824"/>
      <c r="I4" s="814"/>
      <c r="J4" s="815"/>
      <c r="K4" s="816"/>
      <c r="L4" s="817"/>
      <c r="M4" s="818"/>
      <c r="N4" s="819"/>
    </row>
    <row r="5" spans="1:14" s="11" customFormat="1" ht="13.5" customHeight="1" x14ac:dyDescent="0.25">
      <c r="A5" s="630">
        <v>45523</v>
      </c>
      <c r="B5" s="491" t="s">
        <v>110</v>
      </c>
      <c r="C5" s="491" t="s">
        <v>48</v>
      </c>
      <c r="D5" s="631" t="s">
        <v>111</v>
      </c>
      <c r="E5" s="492"/>
      <c r="F5" s="492">
        <v>20000</v>
      </c>
      <c r="G5" s="492">
        <f>G4-E5+F5</f>
        <v>20000</v>
      </c>
      <c r="H5" s="494" t="s">
        <v>127</v>
      </c>
      <c r="I5" s="494" t="s">
        <v>18</v>
      </c>
      <c r="J5" s="429" t="s">
        <v>372</v>
      </c>
      <c r="K5" s="491"/>
      <c r="L5" s="491" t="s">
        <v>44</v>
      </c>
      <c r="M5" s="632"/>
      <c r="N5" s="493"/>
    </row>
    <row r="6" spans="1:14" s="11" customFormat="1" ht="13.5" customHeight="1" x14ac:dyDescent="0.25">
      <c r="A6" s="725">
        <v>45523</v>
      </c>
      <c r="B6" s="452" t="s">
        <v>112</v>
      </c>
      <c r="C6" s="452" t="s">
        <v>113</v>
      </c>
      <c r="D6" s="727" t="s">
        <v>111</v>
      </c>
      <c r="E6" s="145">
        <v>9000</v>
      </c>
      <c r="F6" s="145"/>
      <c r="G6" s="145">
        <f t="shared" ref="G6" si="0">G5-E6+F6</f>
        <v>11000</v>
      </c>
      <c r="H6" s="275" t="s">
        <v>127</v>
      </c>
      <c r="I6" s="275" t="s">
        <v>18</v>
      </c>
      <c r="J6" s="331" t="s">
        <v>372</v>
      </c>
      <c r="K6" s="452"/>
      <c r="L6" s="318" t="s">
        <v>44</v>
      </c>
      <c r="M6" s="385"/>
      <c r="N6" s="386" t="s">
        <v>158</v>
      </c>
    </row>
    <row r="7" spans="1:14" x14ac:dyDescent="0.25">
      <c r="A7" s="725">
        <v>45523</v>
      </c>
      <c r="B7" s="452" t="s">
        <v>112</v>
      </c>
      <c r="C7" s="452" t="s">
        <v>113</v>
      </c>
      <c r="D7" s="727" t="s">
        <v>111</v>
      </c>
      <c r="E7" s="145">
        <v>8000</v>
      </c>
      <c r="F7" s="145"/>
      <c r="G7" s="145">
        <f>G6-E7+F7</f>
        <v>3000</v>
      </c>
      <c r="H7" s="275" t="s">
        <v>127</v>
      </c>
      <c r="I7" s="147" t="s">
        <v>18</v>
      </c>
      <c r="J7" s="331" t="s">
        <v>372</v>
      </c>
      <c r="K7" s="452"/>
      <c r="L7" s="147" t="s">
        <v>44</v>
      </c>
      <c r="M7" s="147"/>
      <c r="N7" s="386" t="s">
        <v>159</v>
      </c>
    </row>
    <row r="8" spans="1:14" x14ac:dyDescent="0.25">
      <c r="A8" s="725">
        <v>45523</v>
      </c>
      <c r="B8" s="161" t="s">
        <v>166</v>
      </c>
      <c r="C8" s="161" t="s">
        <v>48</v>
      </c>
      <c r="D8" s="162" t="s">
        <v>111</v>
      </c>
      <c r="E8" s="145"/>
      <c r="F8" s="145">
        <v>-3000</v>
      </c>
      <c r="G8" s="145">
        <f t="shared" ref="G8:G46" si="1">G7-E8+F8</f>
        <v>0</v>
      </c>
      <c r="H8" s="275" t="s">
        <v>127</v>
      </c>
      <c r="I8" s="147" t="s">
        <v>18</v>
      </c>
      <c r="J8" s="331" t="s">
        <v>372</v>
      </c>
      <c r="K8" s="452"/>
      <c r="L8" s="147" t="s">
        <v>44</v>
      </c>
      <c r="M8" s="147"/>
      <c r="N8" s="386"/>
    </row>
    <row r="9" spans="1:14" x14ac:dyDescent="0.25">
      <c r="A9" s="630">
        <v>45523</v>
      </c>
      <c r="B9" s="491" t="s">
        <v>110</v>
      </c>
      <c r="C9" s="491" t="s">
        <v>48</v>
      </c>
      <c r="D9" s="631" t="s">
        <v>111</v>
      </c>
      <c r="E9" s="390"/>
      <c r="F9" s="390">
        <v>30000</v>
      </c>
      <c r="G9" s="390">
        <f t="shared" si="1"/>
        <v>30000</v>
      </c>
      <c r="H9" s="391" t="s">
        <v>127</v>
      </c>
      <c r="I9" s="392" t="s">
        <v>18</v>
      </c>
      <c r="J9" s="429" t="s">
        <v>393</v>
      </c>
      <c r="K9" s="491"/>
      <c r="L9" s="392" t="s">
        <v>44</v>
      </c>
      <c r="M9" s="392"/>
      <c r="N9" s="393"/>
    </row>
    <row r="10" spans="1:14" x14ac:dyDescent="0.25">
      <c r="A10" s="725">
        <v>45523</v>
      </c>
      <c r="B10" s="452" t="s">
        <v>112</v>
      </c>
      <c r="C10" s="452" t="s">
        <v>113</v>
      </c>
      <c r="D10" s="727" t="s">
        <v>111</v>
      </c>
      <c r="E10" s="145">
        <v>15000</v>
      </c>
      <c r="F10" s="145"/>
      <c r="G10" s="145">
        <f t="shared" si="1"/>
        <v>15000</v>
      </c>
      <c r="H10" s="275" t="s">
        <v>127</v>
      </c>
      <c r="I10" s="147" t="s">
        <v>18</v>
      </c>
      <c r="J10" s="331" t="s">
        <v>393</v>
      </c>
      <c r="K10" s="452"/>
      <c r="L10" s="147" t="s">
        <v>44</v>
      </c>
      <c r="M10" s="147"/>
      <c r="N10" s="386" t="s">
        <v>156</v>
      </c>
    </row>
    <row r="11" spans="1:14" x14ac:dyDescent="0.25">
      <c r="A11" s="725">
        <v>45523</v>
      </c>
      <c r="B11" s="452" t="s">
        <v>112</v>
      </c>
      <c r="C11" s="452" t="s">
        <v>113</v>
      </c>
      <c r="D11" s="727" t="s">
        <v>111</v>
      </c>
      <c r="E11" s="145">
        <v>15000</v>
      </c>
      <c r="F11" s="145"/>
      <c r="G11" s="145">
        <f t="shared" si="1"/>
        <v>0</v>
      </c>
      <c r="H11" s="275" t="s">
        <v>127</v>
      </c>
      <c r="I11" s="147" t="s">
        <v>18</v>
      </c>
      <c r="J11" s="331" t="s">
        <v>393</v>
      </c>
      <c r="K11" s="452"/>
      <c r="L11" s="147" t="s">
        <v>44</v>
      </c>
      <c r="M11" s="147"/>
      <c r="N11" s="386" t="s">
        <v>155</v>
      </c>
    </row>
    <row r="12" spans="1:14" x14ac:dyDescent="0.25">
      <c r="A12" s="630">
        <v>45524</v>
      </c>
      <c r="B12" s="388" t="s">
        <v>110</v>
      </c>
      <c r="C12" s="388" t="s">
        <v>48</v>
      </c>
      <c r="D12" s="389" t="s">
        <v>111</v>
      </c>
      <c r="E12" s="728"/>
      <c r="F12" s="728">
        <v>50000</v>
      </c>
      <c r="G12" s="728">
        <f t="shared" si="1"/>
        <v>50000</v>
      </c>
      <c r="H12" s="729" t="s">
        <v>127</v>
      </c>
      <c r="I12" s="392" t="s">
        <v>18</v>
      </c>
      <c r="J12" s="429" t="s">
        <v>413</v>
      </c>
      <c r="K12" s="491"/>
      <c r="L12" s="392" t="s">
        <v>44</v>
      </c>
      <c r="M12" s="392"/>
      <c r="N12" s="393"/>
    </row>
    <row r="13" spans="1:14" x14ac:dyDescent="0.25">
      <c r="A13" s="725">
        <v>45524</v>
      </c>
      <c r="B13" s="452" t="s">
        <v>112</v>
      </c>
      <c r="C13" s="452" t="s">
        <v>113</v>
      </c>
      <c r="D13" s="727" t="s">
        <v>111</v>
      </c>
      <c r="E13" s="152">
        <v>9000</v>
      </c>
      <c r="F13" s="145"/>
      <c r="G13" s="154">
        <f t="shared" si="1"/>
        <v>41000</v>
      </c>
      <c r="H13" s="440" t="s">
        <v>127</v>
      </c>
      <c r="I13" s="147" t="s">
        <v>18</v>
      </c>
      <c r="J13" s="331" t="s">
        <v>413</v>
      </c>
      <c r="K13" s="452"/>
      <c r="L13" s="147" t="s">
        <v>44</v>
      </c>
      <c r="M13" s="147"/>
      <c r="N13" s="386" t="s">
        <v>414</v>
      </c>
    </row>
    <row r="14" spans="1:14" x14ac:dyDescent="0.25">
      <c r="A14" s="725">
        <v>45524</v>
      </c>
      <c r="B14" s="452" t="s">
        <v>112</v>
      </c>
      <c r="C14" s="452" t="s">
        <v>113</v>
      </c>
      <c r="D14" s="727" t="s">
        <v>111</v>
      </c>
      <c r="E14" s="380">
        <v>10000</v>
      </c>
      <c r="F14" s="433"/>
      <c r="G14" s="154">
        <f t="shared" si="1"/>
        <v>31000</v>
      </c>
      <c r="H14" s="147" t="s">
        <v>127</v>
      </c>
      <c r="I14" s="147" t="s">
        <v>18</v>
      </c>
      <c r="J14" s="331" t="s">
        <v>413</v>
      </c>
      <c r="K14" s="452"/>
      <c r="L14" s="147" t="s">
        <v>44</v>
      </c>
      <c r="M14" s="147"/>
      <c r="N14" s="149" t="s">
        <v>229</v>
      </c>
    </row>
    <row r="15" spans="1:14" x14ac:dyDescent="0.25">
      <c r="A15" s="725">
        <v>45524</v>
      </c>
      <c r="B15" s="452" t="s">
        <v>112</v>
      </c>
      <c r="C15" s="452" t="s">
        <v>113</v>
      </c>
      <c r="D15" s="727" t="s">
        <v>111</v>
      </c>
      <c r="E15" s="145">
        <v>15000</v>
      </c>
      <c r="F15" s="433"/>
      <c r="G15" s="154">
        <f t="shared" si="1"/>
        <v>16000</v>
      </c>
      <c r="H15" s="147" t="s">
        <v>127</v>
      </c>
      <c r="I15" s="147" t="s">
        <v>18</v>
      </c>
      <c r="J15" s="331" t="s">
        <v>413</v>
      </c>
      <c r="K15" s="452"/>
      <c r="L15" s="147" t="s">
        <v>44</v>
      </c>
      <c r="M15" s="147"/>
      <c r="N15" s="149" t="s">
        <v>156</v>
      </c>
    </row>
    <row r="16" spans="1:14" x14ac:dyDescent="0.25">
      <c r="A16" s="725">
        <v>45524</v>
      </c>
      <c r="B16" s="452" t="s">
        <v>112</v>
      </c>
      <c r="C16" s="452" t="s">
        <v>113</v>
      </c>
      <c r="D16" s="727" t="s">
        <v>111</v>
      </c>
      <c r="E16" s="145">
        <v>15000</v>
      </c>
      <c r="F16" s="433"/>
      <c r="G16" s="154">
        <f t="shared" si="1"/>
        <v>1000</v>
      </c>
      <c r="H16" s="147" t="s">
        <v>127</v>
      </c>
      <c r="I16" s="147" t="s">
        <v>18</v>
      </c>
      <c r="J16" s="331" t="s">
        <v>413</v>
      </c>
      <c r="K16" s="452"/>
      <c r="L16" s="147" t="s">
        <v>44</v>
      </c>
      <c r="M16" s="147"/>
      <c r="N16" s="149" t="s">
        <v>155</v>
      </c>
    </row>
    <row r="17" spans="1:14" x14ac:dyDescent="0.25">
      <c r="A17" s="387">
        <v>45525</v>
      </c>
      <c r="B17" s="491" t="s">
        <v>110</v>
      </c>
      <c r="C17" s="491" t="s">
        <v>48</v>
      </c>
      <c r="D17" s="631" t="s">
        <v>111</v>
      </c>
      <c r="E17" s="789"/>
      <c r="F17" s="438">
        <v>30000</v>
      </c>
      <c r="G17" s="728">
        <f t="shared" si="1"/>
        <v>31000</v>
      </c>
      <c r="H17" s="392" t="s">
        <v>127</v>
      </c>
      <c r="I17" s="392" t="s">
        <v>18</v>
      </c>
      <c r="J17" s="429" t="s">
        <v>442</v>
      </c>
      <c r="K17" s="491"/>
      <c r="L17" s="392" t="s">
        <v>44</v>
      </c>
      <c r="M17" s="392"/>
      <c r="N17" s="427"/>
    </row>
    <row r="18" spans="1:14" x14ac:dyDescent="0.25">
      <c r="A18" s="160">
        <v>45525</v>
      </c>
      <c r="B18" s="452" t="s">
        <v>112</v>
      </c>
      <c r="C18" s="452" t="s">
        <v>113</v>
      </c>
      <c r="D18" s="727" t="s">
        <v>111</v>
      </c>
      <c r="E18" s="634">
        <v>15000</v>
      </c>
      <c r="F18" s="433"/>
      <c r="G18" s="154">
        <f t="shared" si="1"/>
        <v>16000</v>
      </c>
      <c r="H18" s="147" t="s">
        <v>127</v>
      </c>
      <c r="I18" s="147" t="s">
        <v>18</v>
      </c>
      <c r="J18" s="331" t="s">
        <v>442</v>
      </c>
      <c r="K18" s="452"/>
      <c r="L18" s="147" t="s">
        <v>44</v>
      </c>
      <c r="M18" s="147"/>
      <c r="N18" s="149" t="s">
        <v>156</v>
      </c>
    </row>
    <row r="19" spans="1:14" x14ac:dyDescent="0.25">
      <c r="A19" s="160">
        <v>45525</v>
      </c>
      <c r="B19" s="452" t="s">
        <v>112</v>
      </c>
      <c r="C19" s="452" t="s">
        <v>113</v>
      </c>
      <c r="D19" s="727" t="s">
        <v>111</v>
      </c>
      <c r="E19" s="634">
        <v>15000</v>
      </c>
      <c r="F19" s="433"/>
      <c r="G19" s="154">
        <f t="shared" si="1"/>
        <v>1000</v>
      </c>
      <c r="H19" s="147" t="s">
        <v>127</v>
      </c>
      <c r="I19" s="147" t="s">
        <v>18</v>
      </c>
      <c r="J19" s="331" t="s">
        <v>442</v>
      </c>
      <c r="K19" s="452"/>
      <c r="L19" s="147" t="s">
        <v>44</v>
      </c>
      <c r="M19" s="147"/>
      <c r="N19" s="149" t="s">
        <v>155</v>
      </c>
    </row>
    <row r="20" spans="1:14" x14ac:dyDescent="0.25">
      <c r="A20" s="387">
        <v>45526</v>
      </c>
      <c r="B20" s="491" t="s">
        <v>110</v>
      </c>
      <c r="C20" s="491" t="s">
        <v>48</v>
      </c>
      <c r="D20" s="631" t="s">
        <v>111</v>
      </c>
      <c r="E20" s="789"/>
      <c r="F20" s="438">
        <v>30000</v>
      </c>
      <c r="G20" s="728">
        <f t="shared" si="1"/>
        <v>31000</v>
      </c>
      <c r="H20" s="392" t="s">
        <v>127</v>
      </c>
      <c r="I20" s="392" t="s">
        <v>18</v>
      </c>
      <c r="J20" s="429" t="s">
        <v>457</v>
      </c>
      <c r="K20" s="491"/>
      <c r="L20" s="392" t="s">
        <v>44</v>
      </c>
      <c r="M20" s="392"/>
      <c r="N20" s="427"/>
    </row>
    <row r="21" spans="1:14" x14ac:dyDescent="0.25">
      <c r="A21" s="160">
        <v>45526</v>
      </c>
      <c r="B21" s="452" t="s">
        <v>112</v>
      </c>
      <c r="C21" s="452" t="s">
        <v>113</v>
      </c>
      <c r="D21" s="727" t="s">
        <v>111</v>
      </c>
      <c r="E21" s="634">
        <v>15000</v>
      </c>
      <c r="F21" s="433"/>
      <c r="G21" s="154">
        <f t="shared" si="1"/>
        <v>16000</v>
      </c>
      <c r="H21" s="147" t="s">
        <v>127</v>
      </c>
      <c r="I21" s="147" t="s">
        <v>18</v>
      </c>
      <c r="J21" s="331" t="s">
        <v>457</v>
      </c>
      <c r="K21" s="452"/>
      <c r="L21" s="147" t="s">
        <v>44</v>
      </c>
      <c r="M21" s="147"/>
      <c r="N21" s="149" t="s">
        <v>156</v>
      </c>
    </row>
    <row r="22" spans="1:14" x14ac:dyDescent="0.25">
      <c r="A22" s="160">
        <v>45526</v>
      </c>
      <c r="B22" s="452" t="s">
        <v>112</v>
      </c>
      <c r="C22" s="452" t="s">
        <v>113</v>
      </c>
      <c r="D22" s="727" t="s">
        <v>111</v>
      </c>
      <c r="E22" s="634">
        <v>15000</v>
      </c>
      <c r="F22" s="433"/>
      <c r="G22" s="154">
        <f t="shared" si="1"/>
        <v>1000</v>
      </c>
      <c r="H22" s="147" t="s">
        <v>127</v>
      </c>
      <c r="I22" s="147" t="s">
        <v>18</v>
      </c>
      <c r="J22" s="331" t="s">
        <v>457</v>
      </c>
      <c r="K22" s="452"/>
      <c r="L22" s="147" t="s">
        <v>44</v>
      </c>
      <c r="M22" s="147"/>
      <c r="N22" s="149" t="s">
        <v>155</v>
      </c>
    </row>
    <row r="23" spans="1:14" x14ac:dyDescent="0.25">
      <c r="A23" s="791">
        <v>45527</v>
      </c>
      <c r="B23" s="491" t="s">
        <v>110</v>
      </c>
      <c r="C23" s="491" t="s">
        <v>48</v>
      </c>
      <c r="D23" s="631" t="s">
        <v>111</v>
      </c>
      <c r="E23" s="789"/>
      <c r="F23" s="438">
        <v>30000</v>
      </c>
      <c r="G23" s="728">
        <f t="shared" si="1"/>
        <v>31000</v>
      </c>
      <c r="H23" s="392" t="s">
        <v>127</v>
      </c>
      <c r="I23" s="392" t="s">
        <v>18</v>
      </c>
      <c r="J23" s="429" t="s">
        <v>464</v>
      </c>
      <c r="K23" s="491"/>
      <c r="L23" s="392" t="s">
        <v>44</v>
      </c>
      <c r="M23" s="392"/>
      <c r="N23" s="427"/>
    </row>
    <row r="24" spans="1:14" x14ac:dyDescent="0.25">
      <c r="A24" s="443">
        <v>45527</v>
      </c>
      <c r="B24" s="452" t="s">
        <v>112</v>
      </c>
      <c r="C24" s="452" t="s">
        <v>113</v>
      </c>
      <c r="D24" s="727" t="s">
        <v>111</v>
      </c>
      <c r="E24" s="634">
        <v>15000</v>
      </c>
      <c r="F24" s="433"/>
      <c r="G24" s="154">
        <f>G23-E24+F24</f>
        <v>16000</v>
      </c>
      <c r="H24" s="147" t="s">
        <v>127</v>
      </c>
      <c r="I24" s="147" t="s">
        <v>18</v>
      </c>
      <c r="J24" s="331" t="s">
        <v>464</v>
      </c>
      <c r="K24" s="452"/>
      <c r="L24" s="147" t="s">
        <v>44</v>
      </c>
      <c r="M24" s="147"/>
      <c r="N24" s="149" t="s">
        <v>156</v>
      </c>
    </row>
    <row r="25" spans="1:14" x14ac:dyDescent="0.25">
      <c r="A25" s="443">
        <v>45527</v>
      </c>
      <c r="B25" s="452" t="s">
        <v>112</v>
      </c>
      <c r="C25" s="452" t="s">
        <v>113</v>
      </c>
      <c r="D25" s="727" t="s">
        <v>111</v>
      </c>
      <c r="E25" s="634">
        <v>15000</v>
      </c>
      <c r="F25" s="433"/>
      <c r="G25" s="154">
        <f t="shared" si="1"/>
        <v>1000</v>
      </c>
      <c r="H25" s="147" t="s">
        <v>127</v>
      </c>
      <c r="I25" s="147" t="s">
        <v>18</v>
      </c>
      <c r="J25" s="331" t="s">
        <v>464</v>
      </c>
      <c r="K25" s="452"/>
      <c r="L25" s="147" t="s">
        <v>44</v>
      </c>
      <c r="M25" s="147"/>
      <c r="N25" s="149" t="s">
        <v>155</v>
      </c>
    </row>
    <row r="26" spans="1:14" x14ac:dyDescent="0.25">
      <c r="A26" s="443">
        <v>45528</v>
      </c>
      <c r="B26" s="452" t="s">
        <v>112</v>
      </c>
      <c r="C26" s="452" t="s">
        <v>113</v>
      </c>
      <c r="D26" s="727" t="s">
        <v>111</v>
      </c>
      <c r="E26" s="433">
        <v>15000</v>
      </c>
      <c r="F26" s="433"/>
      <c r="G26" s="154">
        <f t="shared" si="1"/>
        <v>-14000</v>
      </c>
      <c r="H26" s="147" t="s">
        <v>127</v>
      </c>
      <c r="I26" s="147" t="s">
        <v>18</v>
      </c>
      <c r="J26" s="331" t="s">
        <v>505</v>
      </c>
      <c r="K26" s="452"/>
      <c r="L26" s="147" t="s">
        <v>44</v>
      </c>
      <c r="M26" s="147"/>
      <c r="N26" s="149"/>
    </row>
    <row r="27" spans="1:14" x14ac:dyDescent="0.25">
      <c r="A27" s="443">
        <v>45528</v>
      </c>
      <c r="B27" s="452" t="s">
        <v>112</v>
      </c>
      <c r="C27" s="452" t="s">
        <v>113</v>
      </c>
      <c r="D27" s="727" t="s">
        <v>111</v>
      </c>
      <c r="E27" s="433">
        <v>15000</v>
      </c>
      <c r="F27" s="433"/>
      <c r="G27" s="154">
        <f t="shared" si="1"/>
        <v>-29000</v>
      </c>
      <c r="H27" s="147" t="s">
        <v>127</v>
      </c>
      <c r="I27" s="147" t="s">
        <v>18</v>
      </c>
      <c r="J27" s="331" t="s">
        <v>505</v>
      </c>
      <c r="K27" s="452"/>
      <c r="L27" s="147" t="s">
        <v>44</v>
      </c>
      <c r="M27" s="147"/>
      <c r="N27" s="149"/>
    </row>
    <row r="28" spans="1:14" x14ac:dyDescent="0.25">
      <c r="A28" s="791">
        <v>45530</v>
      </c>
      <c r="B28" s="388" t="s">
        <v>110</v>
      </c>
      <c r="C28" s="388" t="s">
        <v>48</v>
      </c>
      <c r="D28" s="389" t="s">
        <v>111</v>
      </c>
      <c r="E28" s="438"/>
      <c r="F28" s="438">
        <v>60000</v>
      </c>
      <c r="G28" s="728">
        <f t="shared" si="1"/>
        <v>31000</v>
      </c>
      <c r="H28" s="392" t="s">
        <v>127</v>
      </c>
      <c r="I28" s="392" t="s">
        <v>18</v>
      </c>
      <c r="J28" s="429" t="s">
        <v>505</v>
      </c>
      <c r="K28" s="491"/>
      <c r="L28" s="392" t="s">
        <v>44</v>
      </c>
      <c r="M28" s="392"/>
      <c r="N28" s="427"/>
    </row>
    <row r="29" spans="1:14" x14ac:dyDescent="0.25">
      <c r="A29" s="443">
        <v>45530</v>
      </c>
      <c r="B29" s="452" t="s">
        <v>112</v>
      </c>
      <c r="C29" s="452" t="s">
        <v>113</v>
      </c>
      <c r="D29" s="727" t="s">
        <v>111</v>
      </c>
      <c r="E29" s="433">
        <v>15000</v>
      </c>
      <c r="F29" s="433"/>
      <c r="G29" s="154">
        <f t="shared" si="1"/>
        <v>16000</v>
      </c>
      <c r="H29" s="147" t="s">
        <v>127</v>
      </c>
      <c r="I29" s="147" t="s">
        <v>18</v>
      </c>
      <c r="J29" s="331" t="s">
        <v>505</v>
      </c>
      <c r="K29" s="452"/>
      <c r="L29" s="147" t="s">
        <v>44</v>
      </c>
      <c r="M29" s="147"/>
      <c r="N29" s="149" t="s">
        <v>156</v>
      </c>
    </row>
    <row r="30" spans="1:14" x14ac:dyDescent="0.25">
      <c r="A30" s="443">
        <v>45530</v>
      </c>
      <c r="B30" s="452" t="s">
        <v>112</v>
      </c>
      <c r="C30" s="452" t="s">
        <v>113</v>
      </c>
      <c r="D30" s="727" t="s">
        <v>111</v>
      </c>
      <c r="E30" s="433">
        <v>15000</v>
      </c>
      <c r="F30" s="433"/>
      <c r="G30" s="154">
        <f t="shared" si="1"/>
        <v>1000</v>
      </c>
      <c r="H30" s="147" t="s">
        <v>127</v>
      </c>
      <c r="I30" s="147" t="s">
        <v>18</v>
      </c>
      <c r="J30" s="331" t="s">
        <v>505</v>
      </c>
      <c r="K30" s="452"/>
      <c r="L30" s="147" t="s">
        <v>44</v>
      </c>
      <c r="M30" s="147"/>
      <c r="N30" s="149" t="s">
        <v>155</v>
      </c>
    </row>
    <row r="31" spans="1:14" x14ac:dyDescent="0.25">
      <c r="A31" s="791">
        <v>45531</v>
      </c>
      <c r="B31" s="392" t="s">
        <v>110</v>
      </c>
      <c r="C31" s="392" t="s">
        <v>48</v>
      </c>
      <c r="D31" s="392" t="s">
        <v>111</v>
      </c>
      <c r="E31" s="438"/>
      <c r="F31" s="438">
        <v>50000</v>
      </c>
      <c r="G31" s="728">
        <f t="shared" si="1"/>
        <v>51000</v>
      </c>
      <c r="H31" s="392" t="s">
        <v>127</v>
      </c>
      <c r="I31" s="392" t="s">
        <v>18</v>
      </c>
      <c r="J31" s="429" t="s">
        <v>516</v>
      </c>
      <c r="K31" s="491"/>
      <c r="L31" s="392" t="s">
        <v>44</v>
      </c>
      <c r="M31" s="392"/>
      <c r="N31" s="427"/>
    </row>
    <row r="32" spans="1:14" x14ac:dyDescent="0.25">
      <c r="A32" s="443">
        <v>45531</v>
      </c>
      <c r="B32" s="452" t="s">
        <v>112</v>
      </c>
      <c r="C32" s="452" t="s">
        <v>113</v>
      </c>
      <c r="D32" s="727" t="s">
        <v>111</v>
      </c>
      <c r="E32" s="433">
        <v>15000</v>
      </c>
      <c r="F32" s="433"/>
      <c r="G32" s="154">
        <f t="shared" si="1"/>
        <v>36000</v>
      </c>
      <c r="H32" s="147" t="s">
        <v>127</v>
      </c>
      <c r="I32" s="147" t="s">
        <v>18</v>
      </c>
      <c r="J32" s="331" t="s">
        <v>516</v>
      </c>
      <c r="K32" s="452"/>
      <c r="L32" s="147" t="s">
        <v>44</v>
      </c>
      <c r="M32" s="147"/>
      <c r="N32" s="149" t="s">
        <v>156</v>
      </c>
    </row>
    <row r="33" spans="1:14" x14ac:dyDescent="0.25">
      <c r="A33" s="443">
        <v>45531</v>
      </c>
      <c r="B33" s="452" t="s">
        <v>112</v>
      </c>
      <c r="C33" s="452" t="s">
        <v>113</v>
      </c>
      <c r="D33" s="727" t="s">
        <v>111</v>
      </c>
      <c r="E33" s="433">
        <v>10000</v>
      </c>
      <c r="F33" s="433"/>
      <c r="G33" s="154">
        <f t="shared" si="1"/>
        <v>26000</v>
      </c>
      <c r="H33" s="147" t="s">
        <v>127</v>
      </c>
      <c r="I33" s="147" t="s">
        <v>18</v>
      </c>
      <c r="J33" s="331" t="s">
        <v>516</v>
      </c>
      <c r="K33" s="452"/>
      <c r="L33" s="147" t="s">
        <v>44</v>
      </c>
      <c r="M33" s="147"/>
      <c r="N33" s="149" t="s">
        <v>517</v>
      </c>
    </row>
    <row r="34" spans="1:14" x14ac:dyDescent="0.25">
      <c r="A34" s="443">
        <v>45531</v>
      </c>
      <c r="B34" s="452" t="s">
        <v>112</v>
      </c>
      <c r="C34" s="452" t="s">
        <v>113</v>
      </c>
      <c r="D34" s="727" t="s">
        <v>111</v>
      </c>
      <c r="E34" s="433">
        <v>10000</v>
      </c>
      <c r="F34" s="433"/>
      <c r="G34" s="154">
        <f t="shared" si="1"/>
        <v>16000</v>
      </c>
      <c r="H34" s="147" t="s">
        <v>127</v>
      </c>
      <c r="I34" s="147" t="s">
        <v>18</v>
      </c>
      <c r="J34" s="331" t="s">
        <v>516</v>
      </c>
      <c r="K34" s="452"/>
      <c r="L34" s="147" t="s">
        <v>44</v>
      </c>
      <c r="M34" s="147"/>
      <c r="N34" s="149" t="s">
        <v>179</v>
      </c>
    </row>
    <row r="35" spans="1:14" x14ac:dyDescent="0.25">
      <c r="A35" s="443">
        <v>45531</v>
      </c>
      <c r="B35" s="452" t="s">
        <v>112</v>
      </c>
      <c r="C35" s="452" t="s">
        <v>113</v>
      </c>
      <c r="D35" s="727" t="s">
        <v>111</v>
      </c>
      <c r="E35" s="433">
        <v>15000</v>
      </c>
      <c r="F35" s="433"/>
      <c r="G35" s="154">
        <f t="shared" si="1"/>
        <v>1000</v>
      </c>
      <c r="H35" s="147" t="s">
        <v>127</v>
      </c>
      <c r="I35" s="147" t="s">
        <v>18</v>
      </c>
      <c r="J35" s="331" t="s">
        <v>516</v>
      </c>
      <c r="K35" s="452"/>
      <c r="L35" s="147" t="s">
        <v>44</v>
      </c>
      <c r="M35" s="147"/>
      <c r="N35" s="149" t="s">
        <v>155</v>
      </c>
    </row>
    <row r="36" spans="1:14" x14ac:dyDescent="0.25">
      <c r="A36" s="791">
        <v>45531</v>
      </c>
      <c r="B36" s="491" t="s">
        <v>110</v>
      </c>
      <c r="C36" s="491" t="s">
        <v>48</v>
      </c>
      <c r="D36" s="631" t="s">
        <v>111</v>
      </c>
      <c r="E36" s="438"/>
      <c r="F36" s="438">
        <v>53000</v>
      </c>
      <c r="G36" s="728">
        <f t="shared" si="1"/>
        <v>54000</v>
      </c>
      <c r="H36" s="392" t="s">
        <v>127</v>
      </c>
      <c r="I36" s="392" t="s">
        <v>18</v>
      </c>
      <c r="J36" s="429" t="s">
        <v>534</v>
      </c>
      <c r="K36" s="491"/>
      <c r="L36" s="392" t="s">
        <v>44</v>
      </c>
      <c r="M36" s="392"/>
      <c r="N36" s="427"/>
    </row>
    <row r="37" spans="1:14" x14ac:dyDescent="0.25">
      <c r="A37" s="443">
        <v>45531</v>
      </c>
      <c r="B37" s="452" t="s">
        <v>112</v>
      </c>
      <c r="C37" s="452" t="s">
        <v>113</v>
      </c>
      <c r="D37" s="727" t="s">
        <v>111</v>
      </c>
      <c r="E37" s="433">
        <v>15000</v>
      </c>
      <c r="F37" s="433"/>
      <c r="G37" s="154">
        <f t="shared" si="1"/>
        <v>39000</v>
      </c>
      <c r="H37" s="147" t="s">
        <v>127</v>
      </c>
      <c r="I37" s="147" t="s">
        <v>18</v>
      </c>
      <c r="J37" s="331" t="s">
        <v>534</v>
      </c>
      <c r="K37" s="452"/>
      <c r="L37" s="147" t="s">
        <v>44</v>
      </c>
      <c r="M37" s="147"/>
      <c r="N37" s="149" t="s">
        <v>156</v>
      </c>
    </row>
    <row r="38" spans="1:14" x14ac:dyDescent="0.25">
      <c r="A38" s="443">
        <v>45531</v>
      </c>
      <c r="B38" s="452" t="s">
        <v>112</v>
      </c>
      <c r="C38" s="452" t="s">
        <v>113</v>
      </c>
      <c r="D38" s="727" t="s">
        <v>111</v>
      </c>
      <c r="E38" s="433">
        <v>9000</v>
      </c>
      <c r="F38" s="433"/>
      <c r="G38" s="154">
        <f t="shared" si="1"/>
        <v>30000</v>
      </c>
      <c r="H38" s="147" t="s">
        <v>127</v>
      </c>
      <c r="I38" s="147" t="s">
        <v>18</v>
      </c>
      <c r="J38" s="331" t="s">
        <v>534</v>
      </c>
      <c r="K38" s="452"/>
      <c r="L38" s="147" t="s">
        <v>44</v>
      </c>
      <c r="M38" s="147"/>
      <c r="N38" s="149" t="s">
        <v>535</v>
      </c>
    </row>
    <row r="39" spans="1:14" x14ac:dyDescent="0.25">
      <c r="A39" s="443">
        <v>45531</v>
      </c>
      <c r="B39" s="452" t="s">
        <v>112</v>
      </c>
      <c r="C39" s="452" t="s">
        <v>113</v>
      </c>
      <c r="D39" s="727" t="s">
        <v>111</v>
      </c>
      <c r="E39" s="433">
        <v>20000</v>
      </c>
      <c r="F39" s="433"/>
      <c r="G39" s="154">
        <f t="shared" si="1"/>
        <v>10000</v>
      </c>
      <c r="H39" s="147" t="s">
        <v>127</v>
      </c>
      <c r="I39" s="147" t="s">
        <v>18</v>
      </c>
      <c r="J39" s="331" t="s">
        <v>534</v>
      </c>
      <c r="K39" s="452"/>
      <c r="L39" s="147" t="s">
        <v>44</v>
      </c>
      <c r="M39" s="147"/>
      <c r="N39" s="149" t="s">
        <v>536</v>
      </c>
    </row>
    <row r="40" spans="1:14" x14ac:dyDescent="0.25">
      <c r="A40" s="791">
        <v>45533</v>
      </c>
      <c r="B40" s="392" t="s">
        <v>110</v>
      </c>
      <c r="C40" s="392" t="s">
        <v>48</v>
      </c>
      <c r="D40" s="392" t="s">
        <v>111</v>
      </c>
      <c r="E40" s="438"/>
      <c r="F40" s="438">
        <v>50000</v>
      </c>
      <c r="G40" s="728">
        <f t="shared" si="1"/>
        <v>60000</v>
      </c>
      <c r="H40" s="392" t="s">
        <v>127</v>
      </c>
      <c r="I40" s="392" t="s">
        <v>18</v>
      </c>
      <c r="J40" s="429" t="s">
        <v>568</v>
      </c>
      <c r="K40" s="491"/>
      <c r="L40" s="392" t="s">
        <v>44</v>
      </c>
      <c r="M40" s="392"/>
      <c r="N40" s="427"/>
    </row>
    <row r="41" spans="1:14" x14ac:dyDescent="0.25">
      <c r="A41" s="443">
        <v>45533</v>
      </c>
      <c r="B41" s="452" t="s">
        <v>112</v>
      </c>
      <c r="C41" s="452" t="s">
        <v>113</v>
      </c>
      <c r="D41" s="727" t="s">
        <v>111</v>
      </c>
      <c r="E41" s="433">
        <v>15000</v>
      </c>
      <c r="F41" s="433"/>
      <c r="G41" s="154">
        <f t="shared" si="1"/>
        <v>45000</v>
      </c>
      <c r="H41" s="147" t="s">
        <v>127</v>
      </c>
      <c r="I41" s="147" t="s">
        <v>18</v>
      </c>
      <c r="J41" s="331" t="s">
        <v>568</v>
      </c>
      <c r="K41" s="452"/>
      <c r="L41" s="147" t="s">
        <v>44</v>
      </c>
      <c r="M41" s="147"/>
      <c r="N41" s="149" t="s">
        <v>156</v>
      </c>
    </row>
    <row r="42" spans="1:14" x14ac:dyDescent="0.25">
      <c r="A42" s="443">
        <v>45533</v>
      </c>
      <c r="B42" s="452" t="s">
        <v>112</v>
      </c>
      <c r="C42" s="452" t="s">
        <v>113</v>
      </c>
      <c r="D42" s="727" t="s">
        <v>111</v>
      </c>
      <c r="E42" s="433">
        <v>15000</v>
      </c>
      <c r="F42" s="433"/>
      <c r="G42" s="154">
        <f t="shared" si="1"/>
        <v>30000</v>
      </c>
      <c r="H42" s="147" t="s">
        <v>127</v>
      </c>
      <c r="I42" s="147" t="s">
        <v>18</v>
      </c>
      <c r="J42" s="331" t="s">
        <v>568</v>
      </c>
      <c r="K42" s="452"/>
      <c r="L42" s="147" t="s">
        <v>44</v>
      </c>
      <c r="M42" s="147"/>
      <c r="N42" s="149" t="s">
        <v>155</v>
      </c>
    </row>
    <row r="43" spans="1:14" x14ac:dyDescent="0.25">
      <c r="A43" s="443">
        <v>45533</v>
      </c>
      <c r="B43" s="452" t="s">
        <v>112</v>
      </c>
      <c r="C43" s="452" t="s">
        <v>113</v>
      </c>
      <c r="D43" s="727" t="s">
        <v>111</v>
      </c>
      <c r="E43" s="433">
        <v>8000</v>
      </c>
      <c r="F43" s="433"/>
      <c r="G43" s="154">
        <f t="shared" si="1"/>
        <v>22000</v>
      </c>
      <c r="H43" s="147" t="s">
        <v>127</v>
      </c>
      <c r="I43" s="147" t="s">
        <v>18</v>
      </c>
      <c r="J43" s="331" t="s">
        <v>568</v>
      </c>
      <c r="K43" s="452"/>
      <c r="L43" s="147" t="s">
        <v>44</v>
      </c>
      <c r="M43" s="147"/>
      <c r="N43" s="149" t="s">
        <v>517</v>
      </c>
    </row>
    <row r="44" spans="1:14" x14ac:dyDescent="0.25">
      <c r="A44" s="443">
        <v>45533</v>
      </c>
      <c r="B44" s="452" t="s">
        <v>112</v>
      </c>
      <c r="C44" s="452" t="s">
        <v>113</v>
      </c>
      <c r="D44" s="727" t="s">
        <v>111</v>
      </c>
      <c r="E44" s="433">
        <v>8000</v>
      </c>
      <c r="F44" s="433"/>
      <c r="G44" s="154">
        <f t="shared" si="1"/>
        <v>14000</v>
      </c>
      <c r="H44" s="147" t="s">
        <v>127</v>
      </c>
      <c r="I44" s="147" t="s">
        <v>18</v>
      </c>
      <c r="J44" s="331" t="s">
        <v>568</v>
      </c>
      <c r="K44" s="452"/>
      <c r="L44" s="147" t="s">
        <v>44</v>
      </c>
      <c r="M44" s="147"/>
      <c r="N44" s="149" t="s">
        <v>179</v>
      </c>
    </row>
    <row r="45" spans="1:14" x14ac:dyDescent="0.25">
      <c r="A45" s="443">
        <v>45534</v>
      </c>
      <c r="B45" s="452" t="s">
        <v>112</v>
      </c>
      <c r="C45" s="452" t="s">
        <v>113</v>
      </c>
      <c r="D45" s="727" t="s">
        <v>111</v>
      </c>
      <c r="E45" s="433">
        <v>15000</v>
      </c>
      <c r="F45" s="433"/>
      <c r="G45" s="154">
        <f t="shared" si="1"/>
        <v>-1000</v>
      </c>
      <c r="H45" s="147" t="s">
        <v>127</v>
      </c>
      <c r="I45" s="147" t="s">
        <v>18</v>
      </c>
      <c r="J45" s="331"/>
      <c r="K45" s="452"/>
      <c r="L45" s="147" t="s">
        <v>44</v>
      </c>
      <c r="M45" s="147"/>
      <c r="N45" s="149"/>
    </row>
    <row r="46" spans="1:14" ht="15.75" thickBot="1" x14ac:dyDescent="0.3">
      <c r="A46" s="443">
        <v>45534</v>
      </c>
      <c r="B46" s="452" t="s">
        <v>112</v>
      </c>
      <c r="C46" s="452" t="s">
        <v>113</v>
      </c>
      <c r="D46" s="727" t="s">
        <v>111</v>
      </c>
      <c r="E46" s="433">
        <v>15000</v>
      </c>
      <c r="F46" s="433"/>
      <c r="G46" s="154">
        <f t="shared" si="1"/>
        <v>-16000</v>
      </c>
      <c r="H46" s="147" t="s">
        <v>127</v>
      </c>
      <c r="I46" s="147" t="s">
        <v>18</v>
      </c>
      <c r="J46" s="331"/>
      <c r="K46" s="452"/>
      <c r="L46" s="147" t="s">
        <v>44</v>
      </c>
      <c r="M46" s="147"/>
      <c r="N46" s="149"/>
    </row>
    <row r="47" spans="1:14" ht="15.75" thickBot="1" x14ac:dyDescent="0.3">
      <c r="E47" s="495">
        <f>SUM(E4:E46)</f>
        <v>416000</v>
      </c>
      <c r="F47" s="496">
        <f>SUM(F4:F46)+G4</f>
        <v>400000</v>
      </c>
      <c r="G47" s="497">
        <f>F47-E47</f>
        <v>-16000</v>
      </c>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topLeftCell="A148" zoomScaleNormal="100" workbookViewId="0">
      <selection activeCell="F162" sqref="F162"/>
    </sheetView>
  </sheetViews>
  <sheetFormatPr defaultColWidth="10.85546875" defaultRowHeight="15" x14ac:dyDescent="0.25"/>
  <cols>
    <col min="1" max="1" width="13.140625" style="15" customWidth="1"/>
    <col min="2" max="2" width="29.85546875" style="15" customWidth="1"/>
    <col min="3" max="3" width="18" style="15" customWidth="1"/>
    <col min="4" max="4" width="14.7109375" style="15" customWidth="1"/>
    <col min="5" max="5" width="18.85546875" style="290" bestFit="1" customWidth="1"/>
    <col min="6" max="6" width="15.85546875" style="290" customWidth="1"/>
    <col min="7" max="7" width="18.7109375" style="290" customWidth="1"/>
    <col min="8" max="8" width="12.42578125" style="15" customWidth="1"/>
    <col min="9" max="9" width="18.7109375" style="15" customWidth="1"/>
    <col min="10" max="10" width="15.5703125" style="15" customWidth="1"/>
    <col min="11" max="11" width="15.42578125" style="15" customWidth="1"/>
    <col min="12" max="12" width="17.7109375" style="15" customWidth="1"/>
    <col min="13" max="13" width="15" style="15" customWidth="1"/>
    <col min="14" max="14" width="29.85546875" style="51" customWidth="1"/>
    <col min="15" max="15" width="41.140625" style="15" customWidth="1"/>
    <col min="16" max="16384" width="10.85546875" style="15"/>
  </cols>
  <sheetData>
    <row r="1" spans="1:14" s="64" customFormat="1" ht="31.5" x14ac:dyDescent="0.25">
      <c r="A1" s="984" t="s">
        <v>43</v>
      </c>
      <c r="B1" s="984"/>
      <c r="C1" s="984"/>
      <c r="D1" s="984"/>
      <c r="E1" s="984"/>
      <c r="F1" s="984"/>
      <c r="G1" s="984"/>
      <c r="H1" s="984"/>
      <c r="I1" s="984"/>
      <c r="J1" s="984"/>
      <c r="K1" s="984"/>
      <c r="L1" s="984"/>
      <c r="M1" s="984"/>
      <c r="N1" s="984"/>
    </row>
    <row r="2" spans="1:14" s="64" customFormat="1" ht="18.75" x14ac:dyDescent="0.25">
      <c r="A2" s="985" t="s">
        <v>124</v>
      </c>
      <c r="B2" s="985"/>
      <c r="C2" s="985"/>
      <c r="D2" s="985"/>
      <c r="E2" s="985"/>
      <c r="F2" s="985"/>
      <c r="G2" s="985"/>
      <c r="H2" s="985"/>
      <c r="I2" s="985"/>
      <c r="J2" s="985"/>
      <c r="K2" s="985"/>
      <c r="L2" s="985"/>
      <c r="M2" s="985"/>
      <c r="N2" s="985"/>
    </row>
    <row r="3" spans="1:14" s="64" customFormat="1" ht="45.75" thickBot="1" x14ac:dyDescent="0.3">
      <c r="A3" s="141" t="s">
        <v>0</v>
      </c>
      <c r="B3" s="730" t="s">
        <v>165</v>
      </c>
      <c r="C3" s="142" t="s">
        <v>10</v>
      </c>
      <c r="D3" s="143" t="s">
        <v>8</v>
      </c>
      <c r="E3" s="143" t="s">
        <v>13</v>
      </c>
      <c r="F3" s="143" t="s">
        <v>34</v>
      </c>
      <c r="G3" s="143" t="s">
        <v>40</v>
      </c>
      <c r="H3" s="143" t="s">
        <v>2</v>
      </c>
      <c r="I3" s="143" t="s">
        <v>3</v>
      </c>
      <c r="J3" s="142" t="s">
        <v>9</v>
      </c>
      <c r="K3" s="142" t="s">
        <v>1</v>
      </c>
      <c r="L3" s="142" t="s">
        <v>4</v>
      </c>
      <c r="M3" s="142" t="s">
        <v>12</v>
      </c>
      <c r="N3" s="144" t="s">
        <v>11</v>
      </c>
    </row>
    <row r="4" spans="1:14" s="11" customFormat="1" ht="27.95" customHeight="1" x14ac:dyDescent="0.25">
      <c r="A4" s="337">
        <v>45505</v>
      </c>
      <c r="B4" s="338" t="s">
        <v>180</v>
      </c>
      <c r="C4" s="338"/>
      <c r="D4" s="369"/>
      <c r="E4" s="445"/>
      <c r="F4" s="445"/>
      <c r="G4" s="445">
        <v>2000</v>
      </c>
      <c r="H4" s="372"/>
      <c r="I4" s="373"/>
      <c r="J4" s="374"/>
      <c r="K4" s="375"/>
      <c r="L4" s="173"/>
      <c r="M4" s="376"/>
      <c r="N4" s="377"/>
    </row>
    <row r="5" spans="1:14" s="11" customFormat="1" ht="13.5" customHeight="1" x14ac:dyDescent="0.25">
      <c r="A5" s="387">
        <v>45505</v>
      </c>
      <c r="B5" s="388" t="s">
        <v>110</v>
      </c>
      <c r="C5" s="388" t="s">
        <v>48</v>
      </c>
      <c r="D5" s="389" t="s">
        <v>120</v>
      </c>
      <c r="E5" s="390"/>
      <c r="F5" s="390">
        <v>49000</v>
      </c>
      <c r="G5" s="390">
        <f>G4-E5+F5</f>
        <v>51000</v>
      </c>
      <c r="H5" s="391" t="s">
        <v>126</v>
      </c>
      <c r="I5" s="391" t="s">
        <v>18</v>
      </c>
      <c r="J5" s="429" t="s">
        <v>181</v>
      </c>
      <c r="K5" s="388" t="s">
        <v>170</v>
      </c>
      <c r="L5" s="388" t="s">
        <v>44</v>
      </c>
      <c r="M5" s="394"/>
      <c r="N5" s="393"/>
    </row>
    <row r="6" spans="1:14" s="11" customFormat="1" ht="13.5" customHeight="1" x14ac:dyDescent="0.25">
      <c r="A6" s="160">
        <v>45505</v>
      </c>
      <c r="B6" s="161" t="s">
        <v>112</v>
      </c>
      <c r="C6" s="161" t="s">
        <v>113</v>
      </c>
      <c r="D6" s="162" t="s">
        <v>120</v>
      </c>
      <c r="E6" s="145">
        <v>10000</v>
      </c>
      <c r="F6" s="145"/>
      <c r="G6" s="145">
        <f t="shared" ref="G6:G92" si="0">G5-E6+F6</f>
        <v>41000</v>
      </c>
      <c r="H6" s="275" t="s">
        <v>126</v>
      </c>
      <c r="I6" s="275" t="s">
        <v>18</v>
      </c>
      <c r="J6" s="331" t="s">
        <v>181</v>
      </c>
      <c r="K6" s="318" t="s">
        <v>170</v>
      </c>
      <c r="L6" s="318" t="s">
        <v>44</v>
      </c>
      <c r="M6" s="385"/>
      <c r="N6" s="386" t="s">
        <v>185</v>
      </c>
    </row>
    <row r="7" spans="1:14" x14ac:dyDescent="0.25">
      <c r="A7" s="160">
        <v>45505</v>
      </c>
      <c r="B7" s="161" t="s">
        <v>112</v>
      </c>
      <c r="C7" s="161" t="s">
        <v>113</v>
      </c>
      <c r="D7" s="162" t="s">
        <v>120</v>
      </c>
      <c r="E7" s="145">
        <v>3000</v>
      </c>
      <c r="F7" s="145"/>
      <c r="G7" s="145">
        <f>G6-E7+F7</f>
        <v>38000</v>
      </c>
      <c r="H7" s="275" t="s">
        <v>126</v>
      </c>
      <c r="I7" s="147" t="s">
        <v>18</v>
      </c>
      <c r="J7" s="331" t="s">
        <v>181</v>
      </c>
      <c r="K7" s="318" t="s">
        <v>170</v>
      </c>
      <c r="L7" s="147" t="s">
        <v>44</v>
      </c>
      <c r="M7" s="147"/>
      <c r="N7" s="386" t="s">
        <v>186</v>
      </c>
    </row>
    <row r="8" spans="1:14" x14ac:dyDescent="0.25">
      <c r="A8" s="160">
        <v>45505</v>
      </c>
      <c r="B8" s="161" t="s">
        <v>125</v>
      </c>
      <c r="C8" s="161" t="s">
        <v>125</v>
      </c>
      <c r="D8" s="162" t="s">
        <v>120</v>
      </c>
      <c r="E8" s="145">
        <v>10000</v>
      </c>
      <c r="F8" s="145"/>
      <c r="G8" s="145">
        <f t="shared" ref="G8:G44" si="1">G7-E8+F8</f>
        <v>28000</v>
      </c>
      <c r="H8" s="275" t="s">
        <v>126</v>
      </c>
      <c r="I8" s="147" t="s">
        <v>18</v>
      </c>
      <c r="J8" s="331" t="s">
        <v>181</v>
      </c>
      <c r="K8" s="318" t="s">
        <v>170</v>
      </c>
      <c r="L8" s="147" t="s">
        <v>44</v>
      </c>
      <c r="M8" s="147"/>
      <c r="N8" s="386"/>
    </row>
    <row r="9" spans="1:14" x14ac:dyDescent="0.25">
      <c r="A9" s="160">
        <v>45505</v>
      </c>
      <c r="B9" s="161" t="s">
        <v>125</v>
      </c>
      <c r="C9" s="161" t="s">
        <v>125</v>
      </c>
      <c r="D9" s="162" t="s">
        <v>120</v>
      </c>
      <c r="E9" s="145">
        <v>10000</v>
      </c>
      <c r="F9" s="145"/>
      <c r="G9" s="145">
        <f t="shared" si="1"/>
        <v>18000</v>
      </c>
      <c r="H9" s="275" t="s">
        <v>126</v>
      </c>
      <c r="I9" s="147" t="s">
        <v>18</v>
      </c>
      <c r="J9" s="331" t="s">
        <v>181</v>
      </c>
      <c r="K9" s="318" t="s">
        <v>170</v>
      </c>
      <c r="L9" s="147" t="s">
        <v>44</v>
      </c>
      <c r="M9" s="147"/>
      <c r="N9" s="386"/>
    </row>
    <row r="10" spans="1:14" x14ac:dyDescent="0.25">
      <c r="A10" s="387">
        <v>45506</v>
      </c>
      <c r="B10" s="388" t="s">
        <v>110</v>
      </c>
      <c r="C10" s="388" t="s">
        <v>48</v>
      </c>
      <c r="D10" s="389" t="s">
        <v>120</v>
      </c>
      <c r="E10" s="390"/>
      <c r="F10" s="390">
        <v>48000</v>
      </c>
      <c r="G10" s="390">
        <f t="shared" si="1"/>
        <v>66000</v>
      </c>
      <c r="H10" s="391" t="s">
        <v>126</v>
      </c>
      <c r="I10" s="392" t="s">
        <v>18</v>
      </c>
      <c r="J10" s="429" t="s">
        <v>187</v>
      </c>
      <c r="K10" s="388" t="s">
        <v>170</v>
      </c>
      <c r="L10" s="392" t="s">
        <v>44</v>
      </c>
      <c r="M10" s="392"/>
      <c r="N10" s="393"/>
    </row>
    <row r="11" spans="1:14" x14ac:dyDescent="0.25">
      <c r="A11" s="160">
        <v>45506</v>
      </c>
      <c r="B11" s="161" t="s">
        <v>112</v>
      </c>
      <c r="C11" s="161" t="s">
        <v>113</v>
      </c>
      <c r="D11" s="162" t="s">
        <v>120</v>
      </c>
      <c r="E11" s="145">
        <v>18000</v>
      </c>
      <c r="F11" s="145"/>
      <c r="G11" s="145">
        <f t="shared" si="1"/>
        <v>48000</v>
      </c>
      <c r="H11" s="275" t="s">
        <v>126</v>
      </c>
      <c r="I11" s="147" t="s">
        <v>18</v>
      </c>
      <c r="J11" s="331" t="s">
        <v>187</v>
      </c>
      <c r="K11" s="318" t="s">
        <v>170</v>
      </c>
      <c r="L11" s="147" t="s">
        <v>44</v>
      </c>
      <c r="M11" s="147"/>
      <c r="N11" s="386" t="s">
        <v>182</v>
      </c>
    </row>
    <row r="12" spans="1:14" x14ac:dyDescent="0.25">
      <c r="A12" s="160">
        <v>45506</v>
      </c>
      <c r="B12" s="161" t="s">
        <v>112</v>
      </c>
      <c r="C12" s="161" t="s">
        <v>113</v>
      </c>
      <c r="D12" s="162" t="s">
        <v>120</v>
      </c>
      <c r="E12" s="145">
        <v>4000</v>
      </c>
      <c r="F12" s="145"/>
      <c r="G12" s="145">
        <f t="shared" si="1"/>
        <v>44000</v>
      </c>
      <c r="H12" s="275" t="s">
        <v>126</v>
      </c>
      <c r="I12" s="147" t="s">
        <v>18</v>
      </c>
      <c r="J12" s="331" t="s">
        <v>187</v>
      </c>
      <c r="K12" s="318" t="s">
        <v>170</v>
      </c>
      <c r="L12" s="147" t="s">
        <v>44</v>
      </c>
      <c r="M12" s="147"/>
      <c r="N12" s="386" t="s">
        <v>183</v>
      </c>
    </row>
    <row r="13" spans="1:14" x14ac:dyDescent="0.25">
      <c r="A13" s="160">
        <v>45506</v>
      </c>
      <c r="B13" s="161" t="s">
        <v>112</v>
      </c>
      <c r="C13" s="161" t="s">
        <v>113</v>
      </c>
      <c r="D13" s="162" t="s">
        <v>120</v>
      </c>
      <c r="E13" s="145">
        <v>6000</v>
      </c>
      <c r="F13" s="145"/>
      <c r="G13" s="145">
        <f>G12-E13+F13</f>
        <v>38000</v>
      </c>
      <c r="H13" s="275" t="s">
        <v>126</v>
      </c>
      <c r="I13" s="147" t="s">
        <v>18</v>
      </c>
      <c r="J13" s="331" t="s">
        <v>187</v>
      </c>
      <c r="K13" s="318" t="s">
        <v>170</v>
      </c>
      <c r="L13" s="147" t="s">
        <v>44</v>
      </c>
      <c r="M13" s="147"/>
      <c r="N13" s="386" t="s">
        <v>184</v>
      </c>
    </row>
    <row r="14" spans="1:14" x14ac:dyDescent="0.25">
      <c r="A14" s="160">
        <v>45506</v>
      </c>
      <c r="B14" s="161" t="s">
        <v>125</v>
      </c>
      <c r="C14" s="161" t="s">
        <v>125</v>
      </c>
      <c r="D14" s="162" t="s">
        <v>120</v>
      </c>
      <c r="E14" s="145">
        <v>7000</v>
      </c>
      <c r="F14" s="145"/>
      <c r="G14" s="145">
        <f t="shared" si="1"/>
        <v>31000</v>
      </c>
      <c r="H14" s="275" t="s">
        <v>126</v>
      </c>
      <c r="I14" s="147" t="s">
        <v>18</v>
      </c>
      <c r="J14" s="331" t="s">
        <v>187</v>
      </c>
      <c r="K14" s="318" t="s">
        <v>170</v>
      </c>
      <c r="L14" s="147" t="s">
        <v>44</v>
      </c>
      <c r="M14" s="147"/>
      <c r="N14" s="386"/>
    </row>
    <row r="15" spans="1:14" x14ac:dyDescent="0.25">
      <c r="A15" s="160">
        <v>45506</v>
      </c>
      <c r="B15" s="161" t="s">
        <v>125</v>
      </c>
      <c r="C15" s="161" t="s">
        <v>125</v>
      </c>
      <c r="D15" s="162" t="s">
        <v>120</v>
      </c>
      <c r="E15" s="145">
        <v>13000</v>
      </c>
      <c r="F15" s="145"/>
      <c r="G15" s="145">
        <f t="shared" si="1"/>
        <v>18000</v>
      </c>
      <c r="H15" s="275" t="s">
        <v>126</v>
      </c>
      <c r="I15" s="147" t="s">
        <v>18</v>
      </c>
      <c r="J15" s="331" t="s">
        <v>187</v>
      </c>
      <c r="K15" s="318" t="s">
        <v>170</v>
      </c>
      <c r="L15" s="147" t="s">
        <v>44</v>
      </c>
      <c r="M15" s="147"/>
      <c r="N15" s="386"/>
    </row>
    <row r="16" spans="1:14" x14ac:dyDescent="0.25">
      <c r="A16" s="387">
        <v>45509</v>
      </c>
      <c r="B16" s="388" t="s">
        <v>110</v>
      </c>
      <c r="C16" s="388" t="s">
        <v>48</v>
      </c>
      <c r="D16" s="389" t="s">
        <v>120</v>
      </c>
      <c r="E16" s="492"/>
      <c r="F16" s="390">
        <v>80000</v>
      </c>
      <c r="G16" s="390">
        <f t="shared" si="1"/>
        <v>98000</v>
      </c>
      <c r="H16" s="391" t="s">
        <v>126</v>
      </c>
      <c r="I16" s="392" t="s">
        <v>18</v>
      </c>
      <c r="J16" s="429" t="s">
        <v>188</v>
      </c>
      <c r="K16" s="388" t="s">
        <v>170</v>
      </c>
      <c r="L16" s="392" t="s">
        <v>44</v>
      </c>
      <c r="M16" s="392"/>
      <c r="N16" s="393"/>
    </row>
    <row r="17" spans="1:14" x14ac:dyDescent="0.25">
      <c r="A17" s="160">
        <v>45509</v>
      </c>
      <c r="B17" s="161" t="s">
        <v>112</v>
      </c>
      <c r="C17" s="161" t="s">
        <v>113</v>
      </c>
      <c r="D17" s="162" t="s">
        <v>120</v>
      </c>
      <c r="E17" s="145">
        <v>40000</v>
      </c>
      <c r="F17" s="145"/>
      <c r="G17" s="145">
        <f t="shared" si="1"/>
        <v>58000</v>
      </c>
      <c r="H17" s="275" t="s">
        <v>126</v>
      </c>
      <c r="I17" s="147" t="s">
        <v>18</v>
      </c>
      <c r="J17" s="331" t="s">
        <v>188</v>
      </c>
      <c r="K17" s="318" t="s">
        <v>170</v>
      </c>
      <c r="L17" s="147" t="s">
        <v>44</v>
      </c>
      <c r="M17" s="147"/>
      <c r="N17" s="386" t="s">
        <v>168</v>
      </c>
    </row>
    <row r="18" spans="1:14" x14ac:dyDescent="0.25">
      <c r="A18" s="160">
        <v>45509</v>
      </c>
      <c r="B18" s="161" t="s">
        <v>112</v>
      </c>
      <c r="C18" s="161" t="s">
        <v>113</v>
      </c>
      <c r="D18" s="162" t="s">
        <v>120</v>
      </c>
      <c r="E18" s="145">
        <v>20000</v>
      </c>
      <c r="F18" s="145"/>
      <c r="G18" s="145">
        <f t="shared" si="1"/>
        <v>38000</v>
      </c>
      <c r="H18" s="275" t="s">
        <v>126</v>
      </c>
      <c r="I18" s="147" t="s">
        <v>18</v>
      </c>
      <c r="J18" s="331" t="s">
        <v>188</v>
      </c>
      <c r="K18" s="318" t="s">
        <v>170</v>
      </c>
      <c r="L18" s="147" t="s">
        <v>44</v>
      </c>
      <c r="M18" s="147"/>
      <c r="N18" s="442" t="s">
        <v>189</v>
      </c>
    </row>
    <row r="19" spans="1:14" x14ac:dyDescent="0.25">
      <c r="A19" s="160">
        <v>45509</v>
      </c>
      <c r="B19" s="161" t="s">
        <v>125</v>
      </c>
      <c r="C19" s="161" t="s">
        <v>125</v>
      </c>
      <c r="D19" s="162" t="s">
        <v>120</v>
      </c>
      <c r="E19" s="381">
        <v>10000</v>
      </c>
      <c r="F19" s="145"/>
      <c r="G19" s="145">
        <f t="shared" si="1"/>
        <v>28000</v>
      </c>
      <c r="H19" s="275" t="s">
        <v>126</v>
      </c>
      <c r="I19" s="147" t="s">
        <v>18</v>
      </c>
      <c r="J19" s="331" t="s">
        <v>188</v>
      </c>
      <c r="K19" s="318" t="s">
        <v>170</v>
      </c>
      <c r="L19" s="147" t="s">
        <v>44</v>
      </c>
      <c r="M19" s="147"/>
      <c r="N19" s="442"/>
    </row>
    <row r="20" spans="1:14" x14ac:dyDescent="0.25">
      <c r="A20" s="160">
        <v>45509</v>
      </c>
      <c r="B20" s="161" t="s">
        <v>125</v>
      </c>
      <c r="C20" s="161" t="s">
        <v>125</v>
      </c>
      <c r="D20" s="162" t="s">
        <v>120</v>
      </c>
      <c r="E20" s="145">
        <v>10000</v>
      </c>
      <c r="F20" s="145"/>
      <c r="G20" s="145">
        <f t="shared" si="1"/>
        <v>18000</v>
      </c>
      <c r="H20" s="275" t="s">
        <v>126</v>
      </c>
      <c r="I20" s="147" t="s">
        <v>18</v>
      </c>
      <c r="J20" s="331" t="s">
        <v>188</v>
      </c>
      <c r="K20" s="318" t="s">
        <v>170</v>
      </c>
      <c r="L20" s="147" t="s">
        <v>44</v>
      </c>
      <c r="M20" s="147"/>
      <c r="N20" s="386"/>
    </row>
    <row r="21" spans="1:14" x14ac:dyDescent="0.25">
      <c r="A21" s="387">
        <v>45510</v>
      </c>
      <c r="B21" s="388" t="s">
        <v>110</v>
      </c>
      <c r="C21" s="388" t="s">
        <v>48</v>
      </c>
      <c r="D21" s="389" t="s">
        <v>120</v>
      </c>
      <c r="E21" s="390"/>
      <c r="F21" s="390">
        <v>51000</v>
      </c>
      <c r="G21" s="390">
        <f t="shared" si="1"/>
        <v>69000</v>
      </c>
      <c r="H21" s="391" t="s">
        <v>126</v>
      </c>
      <c r="I21" s="392" t="s">
        <v>18</v>
      </c>
      <c r="J21" s="429" t="s">
        <v>196</v>
      </c>
      <c r="K21" s="388" t="s">
        <v>170</v>
      </c>
      <c r="L21" s="392" t="s">
        <v>44</v>
      </c>
      <c r="M21" s="392"/>
      <c r="N21" s="393"/>
    </row>
    <row r="22" spans="1:14" x14ac:dyDescent="0.25">
      <c r="A22" s="160">
        <v>45510</v>
      </c>
      <c r="B22" s="161" t="s">
        <v>112</v>
      </c>
      <c r="C22" s="161" t="s">
        <v>113</v>
      </c>
      <c r="D22" s="162" t="s">
        <v>120</v>
      </c>
      <c r="E22" s="145">
        <v>20000</v>
      </c>
      <c r="F22" s="145"/>
      <c r="G22" s="145">
        <f t="shared" si="1"/>
        <v>49000</v>
      </c>
      <c r="H22" s="275" t="s">
        <v>126</v>
      </c>
      <c r="I22" s="147" t="s">
        <v>18</v>
      </c>
      <c r="J22" s="331" t="s">
        <v>196</v>
      </c>
      <c r="K22" s="318" t="s">
        <v>170</v>
      </c>
      <c r="L22" s="147" t="s">
        <v>44</v>
      </c>
      <c r="M22" s="147"/>
      <c r="N22" s="386" t="s">
        <v>197</v>
      </c>
    </row>
    <row r="23" spans="1:14" x14ac:dyDescent="0.25">
      <c r="A23" s="160">
        <v>45510</v>
      </c>
      <c r="B23" s="161" t="s">
        <v>112</v>
      </c>
      <c r="C23" s="161" t="s">
        <v>113</v>
      </c>
      <c r="D23" s="162" t="s">
        <v>120</v>
      </c>
      <c r="E23" s="145">
        <v>5000</v>
      </c>
      <c r="F23" s="145"/>
      <c r="G23" s="145">
        <f t="shared" si="1"/>
        <v>44000</v>
      </c>
      <c r="H23" s="275" t="s">
        <v>126</v>
      </c>
      <c r="I23" s="147" t="s">
        <v>18</v>
      </c>
      <c r="J23" s="331" t="s">
        <v>196</v>
      </c>
      <c r="K23" s="318" t="s">
        <v>170</v>
      </c>
      <c r="L23" s="147" t="s">
        <v>44</v>
      </c>
      <c r="M23" s="147"/>
      <c r="N23" s="386" t="s">
        <v>198</v>
      </c>
    </row>
    <row r="24" spans="1:14" x14ac:dyDescent="0.25">
      <c r="A24" s="160">
        <v>45510</v>
      </c>
      <c r="B24" s="161" t="s">
        <v>125</v>
      </c>
      <c r="C24" s="161" t="s">
        <v>125</v>
      </c>
      <c r="D24" s="162" t="s">
        <v>120</v>
      </c>
      <c r="E24" s="381">
        <v>10000</v>
      </c>
      <c r="F24" s="381"/>
      <c r="G24" s="381">
        <f t="shared" si="1"/>
        <v>34000</v>
      </c>
      <c r="H24" s="453" t="s">
        <v>126</v>
      </c>
      <c r="I24" s="454" t="s">
        <v>18</v>
      </c>
      <c r="J24" s="331" t="s">
        <v>196</v>
      </c>
      <c r="K24" s="452" t="s">
        <v>170</v>
      </c>
      <c r="L24" s="454" t="s">
        <v>44</v>
      </c>
      <c r="M24" s="454"/>
      <c r="N24" s="442" t="s">
        <v>199</v>
      </c>
    </row>
    <row r="25" spans="1:14" x14ac:dyDescent="0.25">
      <c r="A25" s="160">
        <v>45510</v>
      </c>
      <c r="B25" s="161" t="s">
        <v>125</v>
      </c>
      <c r="C25" s="161" t="s">
        <v>125</v>
      </c>
      <c r="D25" s="162" t="s">
        <v>120</v>
      </c>
      <c r="E25" s="381">
        <v>5000</v>
      </c>
      <c r="F25" s="145"/>
      <c r="G25" s="145">
        <f t="shared" si="1"/>
        <v>29000</v>
      </c>
      <c r="H25" s="275" t="s">
        <v>126</v>
      </c>
      <c r="I25" s="147" t="s">
        <v>18</v>
      </c>
      <c r="J25" s="331" t="s">
        <v>196</v>
      </c>
      <c r="K25" s="318" t="s">
        <v>170</v>
      </c>
      <c r="L25" s="147" t="s">
        <v>44</v>
      </c>
      <c r="M25" s="147"/>
      <c r="N25" s="442"/>
    </row>
    <row r="26" spans="1:14" x14ac:dyDescent="0.25">
      <c r="A26" s="160">
        <v>45510</v>
      </c>
      <c r="B26" s="161" t="s">
        <v>125</v>
      </c>
      <c r="C26" s="161" t="s">
        <v>125</v>
      </c>
      <c r="D26" s="162" t="s">
        <v>120</v>
      </c>
      <c r="E26" s="145">
        <v>5000</v>
      </c>
      <c r="F26" s="145"/>
      <c r="G26" s="145">
        <f t="shared" si="1"/>
        <v>24000</v>
      </c>
      <c r="H26" s="275" t="s">
        <v>126</v>
      </c>
      <c r="I26" s="147" t="s">
        <v>18</v>
      </c>
      <c r="J26" s="331" t="s">
        <v>196</v>
      </c>
      <c r="K26" s="318" t="s">
        <v>170</v>
      </c>
      <c r="L26" s="147" t="s">
        <v>44</v>
      </c>
      <c r="M26" s="147"/>
      <c r="N26" s="386"/>
    </row>
    <row r="27" spans="1:14" x14ac:dyDescent="0.25">
      <c r="A27" s="160">
        <v>45511</v>
      </c>
      <c r="B27" s="161" t="s">
        <v>166</v>
      </c>
      <c r="C27" s="161" t="s">
        <v>48</v>
      </c>
      <c r="D27" s="162" t="s">
        <v>120</v>
      </c>
      <c r="E27" s="145"/>
      <c r="F27" s="145">
        <v>-10000</v>
      </c>
      <c r="G27" s="145">
        <f t="shared" si="1"/>
        <v>14000</v>
      </c>
      <c r="H27" s="275" t="s">
        <v>126</v>
      </c>
      <c r="I27" s="147" t="s">
        <v>18</v>
      </c>
      <c r="J27" s="331" t="s">
        <v>196</v>
      </c>
      <c r="K27" s="318" t="s">
        <v>170</v>
      </c>
      <c r="L27" s="147" t="s">
        <v>44</v>
      </c>
      <c r="M27" s="147"/>
      <c r="N27" s="386"/>
    </row>
    <row r="28" spans="1:14" x14ac:dyDescent="0.25">
      <c r="A28" s="387">
        <v>45511</v>
      </c>
      <c r="B28" s="388" t="s">
        <v>110</v>
      </c>
      <c r="C28" s="388" t="s">
        <v>48</v>
      </c>
      <c r="D28" s="389" t="s">
        <v>120</v>
      </c>
      <c r="E28" s="492"/>
      <c r="F28" s="390">
        <v>69000</v>
      </c>
      <c r="G28" s="390">
        <f t="shared" si="1"/>
        <v>83000</v>
      </c>
      <c r="H28" s="391" t="s">
        <v>126</v>
      </c>
      <c r="I28" s="392" t="s">
        <v>18</v>
      </c>
      <c r="J28" s="429" t="s">
        <v>222</v>
      </c>
      <c r="K28" s="388" t="s">
        <v>170</v>
      </c>
      <c r="L28" s="392" t="s">
        <v>44</v>
      </c>
      <c r="M28" s="392"/>
      <c r="N28" s="393"/>
    </row>
    <row r="29" spans="1:14" x14ac:dyDescent="0.25">
      <c r="A29" s="160">
        <v>45511</v>
      </c>
      <c r="B29" s="161" t="s">
        <v>112</v>
      </c>
      <c r="C29" s="161" t="s">
        <v>113</v>
      </c>
      <c r="D29" s="162" t="s">
        <v>120</v>
      </c>
      <c r="E29" s="145">
        <v>28000</v>
      </c>
      <c r="F29" s="145"/>
      <c r="G29" s="145">
        <f t="shared" si="1"/>
        <v>55000</v>
      </c>
      <c r="H29" s="275" t="s">
        <v>126</v>
      </c>
      <c r="I29" s="147" t="s">
        <v>18</v>
      </c>
      <c r="J29" s="331" t="s">
        <v>222</v>
      </c>
      <c r="K29" s="318" t="s">
        <v>170</v>
      </c>
      <c r="L29" s="147" t="s">
        <v>44</v>
      </c>
      <c r="M29" s="147"/>
      <c r="N29" s="386"/>
    </row>
    <row r="30" spans="1:14" x14ac:dyDescent="0.25">
      <c r="A30" s="160">
        <v>45511</v>
      </c>
      <c r="B30" s="161" t="s">
        <v>112</v>
      </c>
      <c r="C30" s="161" t="s">
        <v>113</v>
      </c>
      <c r="D30" s="162" t="s">
        <v>120</v>
      </c>
      <c r="E30" s="145">
        <v>8000</v>
      </c>
      <c r="F30" s="145"/>
      <c r="G30" s="145">
        <f t="shared" si="1"/>
        <v>47000</v>
      </c>
      <c r="H30" s="275" t="s">
        <v>126</v>
      </c>
      <c r="I30" s="147" t="s">
        <v>18</v>
      </c>
      <c r="J30" s="331" t="s">
        <v>222</v>
      </c>
      <c r="K30" s="318" t="s">
        <v>170</v>
      </c>
      <c r="L30" s="147" t="s">
        <v>44</v>
      </c>
      <c r="M30" s="147"/>
      <c r="N30" s="386"/>
    </row>
    <row r="31" spans="1:14" x14ac:dyDescent="0.25">
      <c r="A31" s="160">
        <v>45511</v>
      </c>
      <c r="B31" s="161" t="s">
        <v>112</v>
      </c>
      <c r="C31" s="161" t="s">
        <v>113</v>
      </c>
      <c r="D31" s="162" t="s">
        <v>120</v>
      </c>
      <c r="E31" s="145">
        <v>6000</v>
      </c>
      <c r="F31" s="152"/>
      <c r="G31" s="145">
        <f t="shared" si="1"/>
        <v>41000</v>
      </c>
      <c r="H31" s="275" t="s">
        <v>126</v>
      </c>
      <c r="I31" s="168" t="s">
        <v>18</v>
      </c>
      <c r="J31" s="331" t="s">
        <v>222</v>
      </c>
      <c r="K31" s="172" t="s">
        <v>170</v>
      </c>
      <c r="L31" s="168" t="s">
        <v>44</v>
      </c>
      <c r="M31" s="168"/>
      <c r="N31" s="149"/>
    </row>
    <row r="32" spans="1:14" x14ac:dyDescent="0.25">
      <c r="A32" s="160">
        <v>45511</v>
      </c>
      <c r="B32" s="161" t="s">
        <v>112</v>
      </c>
      <c r="C32" s="161" t="s">
        <v>113</v>
      </c>
      <c r="D32" s="162" t="s">
        <v>120</v>
      </c>
      <c r="E32" s="145">
        <v>4000</v>
      </c>
      <c r="F32" s="145"/>
      <c r="G32" s="145">
        <f t="shared" si="1"/>
        <v>37000</v>
      </c>
      <c r="H32" s="275" t="s">
        <v>126</v>
      </c>
      <c r="I32" s="147" t="s">
        <v>18</v>
      </c>
      <c r="J32" s="331" t="s">
        <v>222</v>
      </c>
      <c r="K32" s="318" t="s">
        <v>170</v>
      </c>
      <c r="L32" s="147" t="s">
        <v>44</v>
      </c>
      <c r="M32" s="147"/>
      <c r="N32" s="149"/>
    </row>
    <row r="33" spans="1:15" x14ac:dyDescent="0.25">
      <c r="A33" s="160">
        <v>45511</v>
      </c>
      <c r="B33" s="161" t="s">
        <v>112</v>
      </c>
      <c r="C33" s="161" t="s">
        <v>113</v>
      </c>
      <c r="D33" s="162" t="s">
        <v>120</v>
      </c>
      <c r="E33" s="145">
        <v>15000</v>
      </c>
      <c r="F33" s="145"/>
      <c r="G33" s="145">
        <f t="shared" si="1"/>
        <v>22000</v>
      </c>
      <c r="H33" s="275" t="s">
        <v>126</v>
      </c>
      <c r="I33" s="147" t="s">
        <v>18</v>
      </c>
      <c r="J33" s="331" t="s">
        <v>222</v>
      </c>
      <c r="K33" s="318" t="s">
        <v>170</v>
      </c>
      <c r="L33" s="147" t="s">
        <v>44</v>
      </c>
      <c r="M33" s="147"/>
      <c r="N33" s="149"/>
    </row>
    <row r="34" spans="1:15" x14ac:dyDescent="0.25">
      <c r="A34" s="160">
        <v>45511</v>
      </c>
      <c r="B34" s="161" t="s">
        <v>125</v>
      </c>
      <c r="C34" s="161" t="s">
        <v>125</v>
      </c>
      <c r="D34" s="162" t="s">
        <v>120</v>
      </c>
      <c r="E34" s="145">
        <v>10000</v>
      </c>
      <c r="F34" s="145"/>
      <c r="G34" s="145">
        <f t="shared" si="1"/>
        <v>12000</v>
      </c>
      <c r="H34" s="275" t="s">
        <v>126</v>
      </c>
      <c r="I34" s="147" t="s">
        <v>18</v>
      </c>
      <c r="J34" s="331" t="s">
        <v>222</v>
      </c>
      <c r="K34" s="318" t="s">
        <v>170</v>
      </c>
      <c r="L34" s="147" t="s">
        <v>44</v>
      </c>
      <c r="M34" s="147"/>
      <c r="N34" s="149"/>
    </row>
    <row r="35" spans="1:15" x14ac:dyDescent="0.25">
      <c r="A35" s="160">
        <v>45511</v>
      </c>
      <c r="B35" s="161" t="s">
        <v>125</v>
      </c>
      <c r="C35" s="161" t="s">
        <v>125</v>
      </c>
      <c r="D35" s="162" t="s">
        <v>120</v>
      </c>
      <c r="E35" s="145">
        <v>10000</v>
      </c>
      <c r="F35" s="145"/>
      <c r="G35" s="145">
        <f t="shared" si="1"/>
        <v>2000</v>
      </c>
      <c r="H35" s="275" t="s">
        <v>126</v>
      </c>
      <c r="I35" s="147" t="s">
        <v>18</v>
      </c>
      <c r="J35" s="331" t="s">
        <v>222</v>
      </c>
      <c r="K35" s="318" t="s">
        <v>170</v>
      </c>
      <c r="L35" s="147" t="s">
        <v>44</v>
      </c>
      <c r="M35" s="147"/>
      <c r="N35" s="149"/>
    </row>
    <row r="36" spans="1:15" x14ac:dyDescent="0.25">
      <c r="A36" s="387">
        <v>45512</v>
      </c>
      <c r="B36" s="388" t="s">
        <v>110</v>
      </c>
      <c r="C36" s="388" t="s">
        <v>48</v>
      </c>
      <c r="D36" s="389" t="s">
        <v>120</v>
      </c>
      <c r="E36" s="390"/>
      <c r="F36" s="390">
        <v>138000</v>
      </c>
      <c r="G36" s="390">
        <f t="shared" si="1"/>
        <v>140000</v>
      </c>
      <c r="H36" s="391" t="s">
        <v>126</v>
      </c>
      <c r="I36" s="392" t="s">
        <v>18</v>
      </c>
      <c r="J36" s="429" t="s">
        <v>245</v>
      </c>
      <c r="K36" s="388" t="s">
        <v>170</v>
      </c>
      <c r="L36" s="392" t="s">
        <v>44</v>
      </c>
      <c r="M36" s="392"/>
      <c r="N36" s="427"/>
    </row>
    <row r="37" spans="1:15" x14ac:dyDescent="0.25">
      <c r="A37" s="160">
        <v>45512</v>
      </c>
      <c r="B37" s="452" t="s">
        <v>112</v>
      </c>
      <c r="C37" s="161" t="s">
        <v>113</v>
      </c>
      <c r="D37" s="162" t="s">
        <v>120</v>
      </c>
      <c r="E37" s="145">
        <v>8000</v>
      </c>
      <c r="F37" s="145"/>
      <c r="G37" s="145">
        <f t="shared" si="1"/>
        <v>132000</v>
      </c>
      <c r="H37" s="275" t="s">
        <v>126</v>
      </c>
      <c r="I37" s="147" t="s">
        <v>18</v>
      </c>
      <c r="J37" s="331" t="s">
        <v>245</v>
      </c>
      <c r="K37" s="318" t="s">
        <v>170</v>
      </c>
      <c r="L37" s="147" t="s">
        <v>44</v>
      </c>
      <c r="M37" s="147"/>
      <c r="N37" s="149" t="s">
        <v>246</v>
      </c>
    </row>
    <row r="38" spans="1:15" ht="30" x14ac:dyDescent="0.25">
      <c r="A38" s="160">
        <v>45512</v>
      </c>
      <c r="B38" s="161" t="s">
        <v>240</v>
      </c>
      <c r="C38" s="161" t="s">
        <v>113</v>
      </c>
      <c r="D38" s="162" t="s">
        <v>120</v>
      </c>
      <c r="E38" s="145">
        <v>25000</v>
      </c>
      <c r="F38" s="145"/>
      <c r="G38" s="145">
        <f t="shared" si="1"/>
        <v>107000</v>
      </c>
      <c r="H38" s="275" t="s">
        <v>126</v>
      </c>
      <c r="I38" s="147" t="s">
        <v>18</v>
      </c>
      <c r="J38" s="331" t="s">
        <v>245</v>
      </c>
      <c r="K38" s="318" t="s">
        <v>170</v>
      </c>
      <c r="L38" s="147" t="s">
        <v>44</v>
      </c>
      <c r="M38" s="147"/>
      <c r="N38" s="149" t="s">
        <v>247</v>
      </c>
    </row>
    <row r="39" spans="1:15" x14ac:dyDescent="0.25">
      <c r="A39" s="160">
        <v>45512</v>
      </c>
      <c r="B39" s="161" t="s">
        <v>112</v>
      </c>
      <c r="C39" s="161" t="s">
        <v>113</v>
      </c>
      <c r="D39" s="162" t="s">
        <v>120</v>
      </c>
      <c r="E39" s="145">
        <v>4000</v>
      </c>
      <c r="F39" s="145"/>
      <c r="G39" s="145">
        <f t="shared" si="1"/>
        <v>103000</v>
      </c>
      <c r="H39" s="275" t="s">
        <v>126</v>
      </c>
      <c r="I39" s="147" t="s">
        <v>18</v>
      </c>
      <c r="J39" s="331" t="s">
        <v>245</v>
      </c>
      <c r="K39" s="318" t="s">
        <v>170</v>
      </c>
      <c r="L39" s="147" t="s">
        <v>44</v>
      </c>
      <c r="M39" s="147"/>
      <c r="N39" s="149" t="s">
        <v>248</v>
      </c>
    </row>
    <row r="40" spans="1:15" x14ac:dyDescent="0.25">
      <c r="A40" s="160">
        <v>45512</v>
      </c>
      <c r="B40" s="161" t="s">
        <v>112</v>
      </c>
      <c r="C40" s="161" t="s">
        <v>113</v>
      </c>
      <c r="D40" s="162" t="s">
        <v>120</v>
      </c>
      <c r="E40" s="145">
        <v>5000</v>
      </c>
      <c r="F40" s="145"/>
      <c r="G40" s="145">
        <f t="shared" si="1"/>
        <v>98000</v>
      </c>
      <c r="H40" s="275" t="s">
        <v>126</v>
      </c>
      <c r="I40" s="147" t="s">
        <v>18</v>
      </c>
      <c r="J40" s="331" t="s">
        <v>245</v>
      </c>
      <c r="K40" s="318" t="s">
        <v>170</v>
      </c>
      <c r="L40" s="147" t="s">
        <v>44</v>
      </c>
      <c r="M40" s="147"/>
      <c r="N40" s="149" t="s">
        <v>249</v>
      </c>
    </row>
    <row r="41" spans="1:15" ht="30" x14ac:dyDescent="0.25">
      <c r="A41" s="160">
        <v>45512</v>
      </c>
      <c r="B41" s="161" t="s">
        <v>241</v>
      </c>
      <c r="C41" s="161" t="s">
        <v>113</v>
      </c>
      <c r="D41" s="162" t="s">
        <v>120</v>
      </c>
      <c r="E41" s="145">
        <v>25000</v>
      </c>
      <c r="F41" s="145"/>
      <c r="G41" s="145">
        <f t="shared" si="1"/>
        <v>73000</v>
      </c>
      <c r="H41" s="275" t="s">
        <v>126</v>
      </c>
      <c r="I41" s="147" t="s">
        <v>18</v>
      </c>
      <c r="J41" s="331" t="s">
        <v>245</v>
      </c>
      <c r="K41" s="318" t="s">
        <v>170</v>
      </c>
      <c r="L41" s="147" t="s">
        <v>44</v>
      </c>
      <c r="M41" s="147"/>
      <c r="N41" s="149" t="s">
        <v>250</v>
      </c>
    </row>
    <row r="42" spans="1:15" x14ac:dyDescent="0.25">
      <c r="A42" s="160">
        <v>45512</v>
      </c>
      <c r="B42" s="161" t="s">
        <v>112</v>
      </c>
      <c r="C42" s="161" t="s">
        <v>113</v>
      </c>
      <c r="D42" s="162" t="s">
        <v>120</v>
      </c>
      <c r="E42" s="145">
        <v>10000</v>
      </c>
      <c r="F42" s="381"/>
      <c r="G42" s="145">
        <f t="shared" si="1"/>
        <v>63000</v>
      </c>
      <c r="H42" s="275" t="s">
        <v>126</v>
      </c>
      <c r="I42" s="147" t="s">
        <v>18</v>
      </c>
      <c r="J42" s="331" t="s">
        <v>245</v>
      </c>
      <c r="K42" s="318" t="s">
        <v>170</v>
      </c>
      <c r="L42" s="147" t="s">
        <v>44</v>
      </c>
      <c r="M42" s="147"/>
      <c r="N42" s="149" t="s">
        <v>251</v>
      </c>
      <c r="O42" s="343"/>
    </row>
    <row r="43" spans="1:15" x14ac:dyDescent="0.25">
      <c r="A43" s="160">
        <v>45512</v>
      </c>
      <c r="B43" s="161" t="s">
        <v>242</v>
      </c>
      <c r="C43" s="161" t="s">
        <v>152</v>
      </c>
      <c r="D43" s="162" t="s">
        <v>120</v>
      </c>
      <c r="E43" s="145">
        <v>4000</v>
      </c>
      <c r="F43" s="381"/>
      <c r="G43" s="145">
        <f t="shared" si="1"/>
        <v>59000</v>
      </c>
      <c r="H43" s="275" t="s">
        <v>126</v>
      </c>
      <c r="I43" s="147" t="s">
        <v>18</v>
      </c>
      <c r="J43" s="331" t="s">
        <v>245</v>
      </c>
      <c r="K43" s="318" t="s">
        <v>170</v>
      </c>
      <c r="L43" s="147" t="s">
        <v>44</v>
      </c>
      <c r="M43" s="147"/>
      <c r="N43" s="149"/>
      <c r="O43" s="343"/>
    </row>
    <row r="44" spans="1:15" x14ac:dyDescent="0.25">
      <c r="A44" s="160">
        <v>45512</v>
      </c>
      <c r="B44" s="161" t="s">
        <v>243</v>
      </c>
      <c r="C44" s="161" t="s">
        <v>152</v>
      </c>
      <c r="D44" s="162" t="s">
        <v>120</v>
      </c>
      <c r="E44" s="145">
        <v>25000</v>
      </c>
      <c r="F44" s="381"/>
      <c r="G44" s="145">
        <f t="shared" si="1"/>
        <v>34000</v>
      </c>
      <c r="H44" s="275" t="s">
        <v>126</v>
      </c>
      <c r="I44" s="147" t="s">
        <v>18</v>
      </c>
      <c r="J44" s="331" t="s">
        <v>245</v>
      </c>
      <c r="K44" s="318" t="s">
        <v>170</v>
      </c>
      <c r="L44" s="147" t="s">
        <v>44</v>
      </c>
      <c r="M44" s="147"/>
      <c r="N44" s="149"/>
      <c r="O44" s="343"/>
    </row>
    <row r="45" spans="1:15" ht="15.75" customHeight="1" x14ac:dyDescent="0.25">
      <c r="A45" s="160">
        <v>45512</v>
      </c>
      <c r="B45" s="161" t="s">
        <v>244</v>
      </c>
      <c r="C45" s="161" t="s">
        <v>152</v>
      </c>
      <c r="D45" s="162" t="s">
        <v>120</v>
      </c>
      <c r="E45" s="165">
        <v>1000</v>
      </c>
      <c r="F45" s="152"/>
      <c r="G45" s="145">
        <f>G44-E45+F45</f>
        <v>33000</v>
      </c>
      <c r="H45" s="275" t="s">
        <v>126</v>
      </c>
      <c r="I45" s="147" t="s">
        <v>18</v>
      </c>
      <c r="J45" s="331" t="s">
        <v>245</v>
      </c>
      <c r="K45" s="318" t="s">
        <v>170</v>
      </c>
      <c r="L45" s="147" t="s">
        <v>44</v>
      </c>
      <c r="M45" s="147"/>
      <c r="N45" s="149"/>
    </row>
    <row r="46" spans="1:15" ht="15.75" customHeight="1" x14ac:dyDescent="0.25">
      <c r="A46" s="387">
        <v>45516</v>
      </c>
      <c r="B46" s="388" t="s">
        <v>110</v>
      </c>
      <c r="C46" s="388" t="s">
        <v>48</v>
      </c>
      <c r="D46" s="389" t="s">
        <v>120</v>
      </c>
      <c r="E46" s="793"/>
      <c r="F46" s="633">
        <v>56000</v>
      </c>
      <c r="G46" s="390">
        <f t="shared" ref="G46:G54" si="2">G45-E46+F46</f>
        <v>89000</v>
      </c>
      <c r="H46" s="391" t="s">
        <v>126</v>
      </c>
      <c r="I46" s="392" t="s">
        <v>18</v>
      </c>
      <c r="J46" s="429" t="s">
        <v>288</v>
      </c>
      <c r="K46" s="388" t="s">
        <v>170</v>
      </c>
      <c r="L46" s="392" t="s">
        <v>44</v>
      </c>
      <c r="M46" s="392"/>
      <c r="N46" s="427"/>
    </row>
    <row r="47" spans="1:15" ht="15.75" customHeight="1" x14ac:dyDescent="0.25">
      <c r="A47" s="160">
        <v>45516</v>
      </c>
      <c r="B47" s="161" t="s">
        <v>112</v>
      </c>
      <c r="C47" s="161" t="s">
        <v>113</v>
      </c>
      <c r="D47" s="162" t="s">
        <v>120</v>
      </c>
      <c r="E47" s="165">
        <v>20000</v>
      </c>
      <c r="F47" s="152"/>
      <c r="G47" s="145">
        <f t="shared" si="2"/>
        <v>69000</v>
      </c>
      <c r="H47" s="275" t="s">
        <v>126</v>
      </c>
      <c r="I47" s="147" t="s">
        <v>18</v>
      </c>
      <c r="J47" s="331" t="s">
        <v>288</v>
      </c>
      <c r="K47" s="318" t="s">
        <v>170</v>
      </c>
      <c r="L47" s="147" t="s">
        <v>44</v>
      </c>
      <c r="M47" s="147"/>
      <c r="N47" s="149"/>
    </row>
    <row r="48" spans="1:15" ht="15.75" customHeight="1" x14ac:dyDescent="0.25">
      <c r="A48" s="160">
        <v>45516</v>
      </c>
      <c r="B48" s="161" t="s">
        <v>112</v>
      </c>
      <c r="C48" s="161" t="s">
        <v>113</v>
      </c>
      <c r="D48" s="162" t="s">
        <v>120</v>
      </c>
      <c r="E48" s="165">
        <v>10000</v>
      </c>
      <c r="F48" s="152"/>
      <c r="G48" s="145">
        <f t="shared" si="2"/>
        <v>59000</v>
      </c>
      <c r="H48" s="275" t="s">
        <v>126</v>
      </c>
      <c r="I48" s="147" t="s">
        <v>18</v>
      </c>
      <c r="J48" s="331" t="s">
        <v>288</v>
      </c>
      <c r="K48" s="318" t="s">
        <v>170</v>
      </c>
      <c r="L48" s="147" t="s">
        <v>44</v>
      </c>
      <c r="M48" s="147"/>
      <c r="N48" s="149"/>
    </row>
    <row r="49" spans="1:14" ht="15.75" customHeight="1" x14ac:dyDescent="0.25">
      <c r="A49" s="160">
        <v>45516</v>
      </c>
      <c r="B49" s="161" t="s">
        <v>125</v>
      </c>
      <c r="C49" s="161" t="s">
        <v>125</v>
      </c>
      <c r="D49" s="162" t="s">
        <v>120</v>
      </c>
      <c r="E49" s="165">
        <v>10000</v>
      </c>
      <c r="F49" s="152"/>
      <c r="G49" s="145">
        <f t="shared" si="2"/>
        <v>49000</v>
      </c>
      <c r="H49" s="275" t="s">
        <v>126</v>
      </c>
      <c r="I49" s="147" t="s">
        <v>18</v>
      </c>
      <c r="J49" s="331" t="s">
        <v>288</v>
      </c>
      <c r="K49" s="318" t="s">
        <v>170</v>
      </c>
      <c r="L49" s="147" t="s">
        <v>44</v>
      </c>
      <c r="M49" s="147"/>
      <c r="N49" s="149"/>
    </row>
    <row r="50" spans="1:14" ht="15.75" customHeight="1" x14ac:dyDescent="0.25">
      <c r="A50" s="160">
        <v>45516</v>
      </c>
      <c r="B50" s="161" t="s">
        <v>125</v>
      </c>
      <c r="C50" s="161" t="s">
        <v>125</v>
      </c>
      <c r="D50" s="162" t="s">
        <v>120</v>
      </c>
      <c r="E50" s="165">
        <v>10000</v>
      </c>
      <c r="F50" s="152"/>
      <c r="G50" s="145">
        <f t="shared" si="2"/>
        <v>39000</v>
      </c>
      <c r="H50" s="275" t="s">
        <v>126</v>
      </c>
      <c r="I50" s="147" t="s">
        <v>18</v>
      </c>
      <c r="J50" s="331" t="s">
        <v>288</v>
      </c>
      <c r="K50" s="318" t="s">
        <v>170</v>
      </c>
      <c r="L50" s="147" t="s">
        <v>44</v>
      </c>
      <c r="M50" s="147"/>
      <c r="N50" s="149"/>
    </row>
    <row r="51" spans="1:14" ht="15.75" customHeight="1" x14ac:dyDescent="0.25">
      <c r="A51" s="387">
        <v>45517</v>
      </c>
      <c r="B51" s="388" t="s">
        <v>110</v>
      </c>
      <c r="C51" s="388" t="s">
        <v>48</v>
      </c>
      <c r="D51" s="389" t="s">
        <v>120</v>
      </c>
      <c r="E51" s="793"/>
      <c r="F51" s="633">
        <v>53000</v>
      </c>
      <c r="G51" s="390">
        <f t="shared" si="2"/>
        <v>92000</v>
      </c>
      <c r="H51" s="391" t="s">
        <v>126</v>
      </c>
      <c r="I51" s="392" t="s">
        <v>18</v>
      </c>
      <c r="J51" s="429" t="s">
        <v>302</v>
      </c>
      <c r="K51" s="388" t="s">
        <v>170</v>
      </c>
      <c r="L51" s="392" t="s">
        <v>44</v>
      </c>
      <c r="M51" s="392"/>
      <c r="N51" s="427"/>
    </row>
    <row r="52" spans="1:14" ht="15.75" customHeight="1" x14ac:dyDescent="0.25">
      <c r="A52" s="160">
        <v>45517</v>
      </c>
      <c r="B52" s="161" t="s">
        <v>112</v>
      </c>
      <c r="C52" s="161" t="s">
        <v>113</v>
      </c>
      <c r="D52" s="162" t="s">
        <v>120</v>
      </c>
      <c r="E52" s="165">
        <v>13000</v>
      </c>
      <c r="F52" s="152"/>
      <c r="G52" s="145">
        <f t="shared" si="2"/>
        <v>79000</v>
      </c>
      <c r="H52" s="275" t="s">
        <v>126</v>
      </c>
      <c r="I52" s="147" t="s">
        <v>18</v>
      </c>
      <c r="J52" s="331" t="s">
        <v>302</v>
      </c>
      <c r="K52" s="318" t="s">
        <v>170</v>
      </c>
      <c r="L52" s="147" t="s">
        <v>44</v>
      </c>
      <c r="M52" s="147"/>
      <c r="N52" s="149" t="s">
        <v>303</v>
      </c>
    </row>
    <row r="53" spans="1:14" ht="15.75" customHeight="1" x14ac:dyDescent="0.25">
      <c r="A53" s="160">
        <v>45517</v>
      </c>
      <c r="B53" s="161" t="s">
        <v>112</v>
      </c>
      <c r="C53" s="161" t="s">
        <v>113</v>
      </c>
      <c r="D53" s="162" t="s">
        <v>120</v>
      </c>
      <c r="E53" s="165">
        <v>4000</v>
      </c>
      <c r="F53" s="152"/>
      <c r="G53" s="145">
        <f t="shared" si="2"/>
        <v>75000</v>
      </c>
      <c r="H53" s="275" t="s">
        <v>126</v>
      </c>
      <c r="I53" s="147" t="s">
        <v>18</v>
      </c>
      <c r="J53" s="331" t="s">
        <v>302</v>
      </c>
      <c r="K53" s="318" t="s">
        <v>170</v>
      </c>
      <c r="L53" s="147" t="s">
        <v>44</v>
      </c>
      <c r="M53" s="147"/>
      <c r="N53" s="149" t="s">
        <v>304</v>
      </c>
    </row>
    <row r="54" spans="1:14" ht="15.75" customHeight="1" x14ac:dyDescent="0.25">
      <c r="A54" s="160">
        <v>45517</v>
      </c>
      <c r="B54" s="161" t="s">
        <v>112</v>
      </c>
      <c r="C54" s="161" t="s">
        <v>113</v>
      </c>
      <c r="D54" s="162" t="s">
        <v>120</v>
      </c>
      <c r="E54" s="165">
        <v>15000</v>
      </c>
      <c r="F54" s="152"/>
      <c r="G54" s="145">
        <f t="shared" si="2"/>
        <v>60000</v>
      </c>
      <c r="H54" s="275" t="s">
        <v>126</v>
      </c>
      <c r="I54" s="147" t="s">
        <v>18</v>
      </c>
      <c r="J54" s="331" t="s">
        <v>302</v>
      </c>
      <c r="K54" s="318" t="s">
        <v>170</v>
      </c>
      <c r="L54" s="147" t="s">
        <v>44</v>
      </c>
      <c r="M54" s="147"/>
      <c r="N54" s="149" t="s">
        <v>305</v>
      </c>
    </row>
    <row r="55" spans="1:14" ht="15.75" customHeight="1" x14ac:dyDescent="0.25">
      <c r="A55" s="160">
        <v>45517</v>
      </c>
      <c r="B55" s="161" t="s">
        <v>125</v>
      </c>
      <c r="C55" s="161" t="s">
        <v>125</v>
      </c>
      <c r="D55" s="162" t="s">
        <v>120</v>
      </c>
      <c r="E55" s="165">
        <v>7000</v>
      </c>
      <c r="F55" s="152"/>
      <c r="G55" s="145">
        <f t="shared" si="0"/>
        <v>53000</v>
      </c>
      <c r="H55" s="275" t="s">
        <v>126</v>
      </c>
      <c r="I55" s="147" t="s">
        <v>18</v>
      </c>
      <c r="J55" s="331" t="s">
        <v>302</v>
      </c>
      <c r="K55" s="318" t="s">
        <v>170</v>
      </c>
      <c r="L55" s="147" t="s">
        <v>44</v>
      </c>
      <c r="M55" s="147"/>
      <c r="N55" s="149"/>
    </row>
    <row r="56" spans="1:14" ht="15.75" customHeight="1" x14ac:dyDescent="0.25">
      <c r="A56" s="160">
        <v>45517</v>
      </c>
      <c r="B56" s="161" t="s">
        <v>125</v>
      </c>
      <c r="C56" s="161" t="s">
        <v>125</v>
      </c>
      <c r="D56" s="162" t="s">
        <v>120</v>
      </c>
      <c r="E56" s="165">
        <v>13000</v>
      </c>
      <c r="F56" s="152"/>
      <c r="G56" s="145">
        <f t="shared" si="0"/>
        <v>40000</v>
      </c>
      <c r="H56" s="275" t="s">
        <v>126</v>
      </c>
      <c r="I56" s="147" t="s">
        <v>18</v>
      </c>
      <c r="J56" s="331" t="s">
        <v>302</v>
      </c>
      <c r="K56" s="318" t="s">
        <v>170</v>
      </c>
      <c r="L56" s="147" t="s">
        <v>44</v>
      </c>
      <c r="M56" s="147"/>
      <c r="N56" s="149"/>
    </row>
    <row r="57" spans="1:14" ht="15.75" customHeight="1" x14ac:dyDescent="0.25">
      <c r="A57" s="387">
        <v>45518</v>
      </c>
      <c r="B57" s="388" t="s">
        <v>110</v>
      </c>
      <c r="C57" s="388" t="s">
        <v>48</v>
      </c>
      <c r="D57" s="389" t="s">
        <v>120</v>
      </c>
      <c r="E57" s="793"/>
      <c r="F57" s="633">
        <v>63000</v>
      </c>
      <c r="G57" s="390">
        <f t="shared" si="0"/>
        <v>103000</v>
      </c>
      <c r="H57" s="391" t="s">
        <v>126</v>
      </c>
      <c r="I57" s="392" t="s">
        <v>18</v>
      </c>
      <c r="J57" s="429" t="s">
        <v>308</v>
      </c>
      <c r="K57" s="388" t="s">
        <v>170</v>
      </c>
      <c r="L57" s="392" t="s">
        <v>44</v>
      </c>
      <c r="M57" s="392"/>
      <c r="N57" s="427"/>
    </row>
    <row r="58" spans="1:14" ht="15.75" customHeight="1" x14ac:dyDescent="0.25">
      <c r="A58" s="160">
        <v>45518</v>
      </c>
      <c r="B58" s="161" t="s">
        <v>112</v>
      </c>
      <c r="C58" s="161" t="s">
        <v>113</v>
      </c>
      <c r="D58" s="162" t="s">
        <v>120</v>
      </c>
      <c r="E58" s="165">
        <v>10000</v>
      </c>
      <c r="F58" s="152"/>
      <c r="G58" s="145">
        <f t="shared" si="0"/>
        <v>93000</v>
      </c>
      <c r="H58" s="275" t="s">
        <v>126</v>
      </c>
      <c r="I58" s="147" t="s">
        <v>18</v>
      </c>
      <c r="J58" s="331" t="s">
        <v>308</v>
      </c>
      <c r="K58" s="318" t="s">
        <v>170</v>
      </c>
      <c r="L58" s="147" t="s">
        <v>44</v>
      </c>
      <c r="M58" s="147"/>
      <c r="N58" s="149" t="s">
        <v>309</v>
      </c>
    </row>
    <row r="59" spans="1:14" ht="15.75" customHeight="1" x14ac:dyDescent="0.25">
      <c r="A59" s="160">
        <v>45518</v>
      </c>
      <c r="B59" s="161" t="s">
        <v>112</v>
      </c>
      <c r="C59" s="161" t="s">
        <v>113</v>
      </c>
      <c r="D59" s="162" t="s">
        <v>120</v>
      </c>
      <c r="E59" s="165">
        <v>15000</v>
      </c>
      <c r="F59" s="152"/>
      <c r="G59" s="145">
        <f t="shared" si="0"/>
        <v>78000</v>
      </c>
      <c r="H59" s="275" t="s">
        <v>126</v>
      </c>
      <c r="I59" s="147" t="s">
        <v>18</v>
      </c>
      <c r="J59" s="331" t="s">
        <v>308</v>
      </c>
      <c r="K59" s="318" t="s">
        <v>170</v>
      </c>
      <c r="L59" s="147" t="s">
        <v>44</v>
      </c>
      <c r="M59" s="147"/>
      <c r="N59" s="149" t="s">
        <v>310</v>
      </c>
    </row>
    <row r="60" spans="1:14" ht="15.75" customHeight="1" x14ac:dyDescent="0.25">
      <c r="A60" s="160">
        <v>45518</v>
      </c>
      <c r="B60" s="161" t="s">
        <v>112</v>
      </c>
      <c r="C60" s="161" t="s">
        <v>113</v>
      </c>
      <c r="D60" s="162" t="s">
        <v>120</v>
      </c>
      <c r="E60" s="165">
        <v>20000</v>
      </c>
      <c r="F60" s="152"/>
      <c r="G60" s="145">
        <f t="shared" si="0"/>
        <v>58000</v>
      </c>
      <c r="H60" s="275" t="s">
        <v>126</v>
      </c>
      <c r="I60" s="147" t="s">
        <v>18</v>
      </c>
      <c r="J60" s="331" t="s">
        <v>308</v>
      </c>
      <c r="K60" s="318" t="s">
        <v>170</v>
      </c>
      <c r="L60" s="147" t="s">
        <v>44</v>
      </c>
      <c r="M60" s="147"/>
      <c r="N60" s="149" t="s">
        <v>311</v>
      </c>
    </row>
    <row r="61" spans="1:14" ht="15.75" customHeight="1" x14ac:dyDescent="0.25">
      <c r="A61" s="160">
        <v>45518</v>
      </c>
      <c r="B61" s="161" t="s">
        <v>125</v>
      </c>
      <c r="C61" s="161" t="s">
        <v>125</v>
      </c>
      <c r="D61" s="162" t="s">
        <v>120</v>
      </c>
      <c r="E61" s="165">
        <v>10000</v>
      </c>
      <c r="F61" s="152"/>
      <c r="G61" s="145">
        <f t="shared" si="0"/>
        <v>48000</v>
      </c>
      <c r="H61" s="275" t="s">
        <v>126</v>
      </c>
      <c r="I61" s="147" t="s">
        <v>18</v>
      </c>
      <c r="J61" s="331" t="s">
        <v>308</v>
      </c>
      <c r="K61" s="318" t="s">
        <v>170</v>
      </c>
      <c r="L61" s="147" t="s">
        <v>44</v>
      </c>
      <c r="M61" s="147"/>
      <c r="N61" s="149"/>
    </row>
    <row r="62" spans="1:14" ht="15.75" customHeight="1" x14ac:dyDescent="0.25">
      <c r="A62" s="160">
        <v>45518</v>
      </c>
      <c r="B62" s="161" t="s">
        <v>125</v>
      </c>
      <c r="C62" s="161" t="s">
        <v>125</v>
      </c>
      <c r="D62" s="162" t="s">
        <v>120</v>
      </c>
      <c r="E62" s="165">
        <v>10000</v>
      </c>
      <c r="F62" s="152"/>
      <c r="G62" s="145">
        <f t="shared" si="0"/>
        <v>38000</v>
      </c>
      <c r="H62" s="275" t="s">
        <v>126</v>
      </c>
      <c r="I62" s="147" t="s">
        <v>18</v>
      </c>
      <c r="J62" s="331" t="s">
        <v>308</v>
      </c>
      <c r="K62" s="318" t="s">
        <v>170</v>
      </c>
      <c r="L62" s="147" t="s">
        <v>44</v>
      </c>
      <c r="M62" s="147"/>
      <c r="N62" s="149"/>
    </row>
    <row r="63" spans="1:14" ht="15.75" customHeight="1" x14ac:dyDescent="0.25">
      <c r="A63" s="387">
        <v>45519</v>
      </c>
      <c r="B63" s="388" t="s">
        <v>110</v>
      </c>
      <c r="C63" s="388" t="s">
        <v>48</v>
      </c>
      <c r="D63" s="389" t="s">
        <v>120</v>
      </c>
      <c r="E63" s="793"/>
      <c r="F63" s="633">
        <v>58000</v>
      </c>
      <c r="G63" s="390">
        <f t="shared" si="0"/>
        <v>96000</v>
      </c>
      <c r="H63" s="391" t="s">
        <v>126</v>
      </c>
      <c r="I63" s="392" t="s">
        <v>18</v>
      </c>
      <c r="J63" s="429" t="s">
        <v>316</v>
      </c>
      <c r="K63" s="388" t="s">
        <v>170</v>
      </c>
      <c r="L63" s="392" t="s">
        <v>44</v>
      </c>
      <c r="M63" s="392"/>
      <c r="N63" s="427"/>
    </row>
    <row r="64" spans="1:14" ht="15.75" customHeight="1" x14ac:dyDescent="0.25">
      <c r="A64" s="160">
        <v>45519</v>
      </c>
      <c r="B64" s="161" t="s">
        <v>112</v>
      </c>
      <c r="C64" s="161" t="s">
        <v>113</v>
      </c>
      <c r="D64" s="162" t="s">
        <v>120</v>
      </c>
      <c r="E64" s="165">
        <v>10000</v>
      </c>
      <c r="F64" s="152"/>
      <c r="G64" s="145">
        <f t="shared" si="0"/>
        <v>86000</v>
      </c>
      <c r="H64" s="275" t="s">
        <v>126</v>
      </c>
      <c r="I64" s="147" t="s">
        <v>18</v>
      </c>
      <c r="J64" s="331" t="s">
        <v>316</v>
      </c>
      <c r="K64" s="318" t="s">
        <v>170</v>
      </c>
      <c r="L64" s="147" t="s">
        <v>44</v>
      </c>
      <c r="M64" s="147"/>
      <c r="N64" s="149" t="s">
        <v>317</v>
      </c>
    </row>
    <row r="65" spans="1:14" ht="15.75" customHeight="1" x14ac:dyDescent="0.25">
      <c r="A65" s="160">
        <v>45519</v>
      </c>
      <c r="B65" s="161" t="s">
        <v>112</v>
      </c>
      <c r="C65" s="161" t="s">
        <v>113</v>
      </c>
      <c r="D65" s="162" t="s">
        <v>120</v>
      </c>
      <c r="E65" s="165">
        <v>10000</v>
      </c>
      <c r="F65" s="152"/>
      <c r="G65" s="145">
        <f t="shared" si="0"/>
        <v>76000</v>
      </c>
      <c r="H65" s="275" t="s">
        <v>126</v>
      </c>
      <c r="I65" s="147" t="s">
        <v>18</v>
      </c>
      <c r="J65" s="331" t="s">
        <v>316</v>
      </c>
      <c r="K65" s="318" t="s">
        <v>170</v>
      </c>
      <c r="L65" s="147" t="s">
        <v>44</v>
      </c>
      <c r="M65" s="147"/>
      <c r="N65" s="149" t="s">
        <v>318</v>
      </c>
    </row>
    <row r="66" spans="1:14" ht="15.75" customHeight="1" x14ac:dyDescent="0.25">
      <c r="A66" s="160">
        <v>45519</v>
      </c>
      <c r="B66" s="161" t="s">
        <v>112</v>
      </c>
      <c r="C66" s="161" t="s">
        <v>113</v>
      </c>
      <c r="D66" s="162" t="s">
        <v>120</v>
      </c>
      <c r="E66" s="165">
        <v>18000</v>
      </c>
      <c r="F66" s="152"/>
      <c r="G66" s="145">
        <f t="shared" si="0"/>
        <v>58000</v>
      </c>
      <c r="H66" s="275" t="s">
        <v>126</v>
      </c>
      <c r="I66" s="147" t="s">
        <v>18</v>
      </c>
      <c r="J66" s="331" t="s">
        <v>316</v>
      </c>
      <c r="K66" s="318" t="s">
        <v>170</v>
      </c>
      <c r="L66" s="147" t="s">
        <v>44</v>
      </c>
      <c r="M66" s="147"/>
      <c r="N66" s="149" t="s">
        <v>319</v>
      </c>
    </row>
    <row r="67" spans="1:14" ht="15.75" customHeight="1" x14ac:dyDescent="0.25">
      <c r="A67" s="160">
        <v>45519</v>
      </c>
      <c r="B67" s="161" t="s">
        <v>125</v>
      </c>
      <c r="C67" s="161" t="s">
        <v>125</v>
      </c>
      <c r="D67" s="162" t="s">
        <v>120</v>
      </c>
      <c r="E67" s="165">
        <v>20000</v>
      </c>
      <c r="F67" s="152"/>
      <c r="G67" s="145">
        <f t="shared" si="0"/>
        <v>38000</v>
      </c>
      <c r="H67" s="275" t="s">
        <v>126</v>
      </c>
      <c r="I67" s="147" t="s">
        <v>18</v>
      </c>
      <c r="J67" s="331" t="s">
        <v>316</v>
      </c>
      <c r="K67" s="318" t="s">
        <v>170</v>
      </c>
      <c r="L67" s="147" t="s">
        <v>44</v>
      </c>
      <c r="M67" s="147"/>
      <c r="N67" s="149"/>
    </row>
    <row r="68" spans="1:14" ht="15.75" customHeight="1" x14ac:dyDescent="0.25">
      <c r="A68" s="387">
        <v>45519</v>
      </c>
      <c r="B68" s="388" t="s">
        <v>110</v>
      </c>
      <c r="C68" s="388" t="s">
        <v>48</v>
      </c>
      <c r="D68" s="389" t="s">
        <v>120</v>
      </c>
      <c r="E68" s="793"/>
      <c r="F68" s="633">
        <v>300000</v>
      </c>
      <c r="G68" s="390">
        <f t="shared" si="0"/>
        <v>338000</v>
      </c>
      <c r="H68" s="391" t="s">
        <v>126</v>
      </c>
      <c r="I68" s="392" t="s">
        <v>18</v>
      </c>
      <c r="J68" s="429" t="s">
        <v>336</v>
      </c>
      <c r="K68" s="388" t="s">
        <v>170</v>
      </c>
      <c r="L68" s="392" t="s">
        <v>44</v>
      </c>
      <c r="M68" s="392"/>
      <c r="N68" s="427"/>
    </row>
    <row r="69" spans="1:14" ht="15.75" customHeight="1" x14ac:dyDescent="0.25">
      <c r="A69" s="160">
        <v>45519</v>
      </c>
      <c r="B69" s="161" t="s">
        <v>334</v>
      </c>
      <c r="C69" s="161" t="s">
        <v>129</v>
      </c>
      <c r="D69" s="162" t="s">
        <v>120</v>
      </c>
      <c r="E69" s="165">
        <v>300000</v>
      </c>
      <c r="F69" s="152"/>
      <c r="G69" s="145">
        <f t="shared" si="0"/>
        <v>38000</v>
      </c>
      <c r="H69" s="275" t="s">
        <v>126</v>
      </c>
      <c r="I69" s="147" t="s">
        <v>18</v>
      </c>
      <c r="J69" s="331" t="s">
        <v>336</v>
      </c>
      <c r="K69" s="318" t="s">
        <v>170</v>
      </c>
      <c r="L69" s="147" t="s">
        <v>44</v>
      </c>
      <c r="M69" s="147"/>
      <c r="N69" s="149"/>
    </row>
    <row r="70" spans="1:14" ht="15.75" customHeight="1" x14ac:dyDescent="0.25">
      <c r="A70" s="387">
        <v>45520</v>
      </c>
      <c r="B70" s="388" t="s">
        <v>110</v>
      </c>
      <c r="C70" s="388" t="s">
        <v>48</v>
      </c>
      <c r="D70" s="389" t="s">
        <v>120</v>
      </c>
      <c r="E70" s="793"/>
      <c r="F70" s="633">
        <v>39000</v>
      </c>
      <c r="G70" s="390">
        <f t="shared" si="0"/>
        <v>77000</v>
      </c>
      <c r="H70" s="391" t="s">
        <v>126</v>
      </c>
      <c r="I70" s="392" t="s">
        <v>18</v>
      </c>
      <c r="J70" s="429" t="s">
        <v>333</v>
      </c>
      <c r="K70" s="388" t="s">
        <v>170</v>
      </c>
      <c r="L70" s="392" t="s">
        <v>44</v>
      </c>
      <c r="M70" s="392"/>
      <c r="N70" s="427"/>
    </row>
    <row r="71" spans="1:14" ht="15.75" customHeight="1" x14ac:dyDescent="0.25">
      <c r="A71" s="160">
        <v>45520</v>
      </c>
      <c r="B71" s="161" t="s">
        <v>112</v>
      </c>
      <c r="C71" s="161" t="s">
        <v>113</v>
      </c>
      <c r="D71" s="162" t="s">
        <v>120</v>
      </c>
      <c r="E71" s="165">
        <v>9000</v>
      </c>
      <c r="F71" s="152"/>
      <c r="G71" s="145">
        <f t="shared" si="0"/>
        <v>68000</v>
      </c>
      <c r="H71" s="275" t="s">
        <v>126</v>
      </c>
      <c r="I71" s="147" t="s">
        <v>18</v>
      </c>
      <c r="J71" s="331" t="s">
        <v>333</v>
      </c>
      <c r="K71" s="318" t="s">
        <v>170</v>
      </c>
      <c r="L71" s="147" t="s">
        <v>44</v>
      </c>
      <c r="M71" s="147"/>
      <c r="N71" s="149" t="s">
        <v>337</v>
      </c>
    </row>
    <row r="72" spans="1:14" ht="15.75" customHeight="1" x14ac:dyDescent="0.25">
      <c r="A72" s="160">
        <v>45520</v>
      </c>
      <c r="B72" s="161" t="s">
        <v>112</v>
      </c>
      <c r="C72" s="161" t="s">
        <v>113</v>
      </c>
      <c r="D72" s="162" t="s">
        <v>120</v>
      </c>
      <c r="E72" s="165">
        <v>4000</v>
      </c>
      <c r="F72" s="152"/>
      <c r="G72" s="145">
        <f t="shared" si="0"/>
        <v>64000</v>
      </c>
      <c r="H72" s="275" t="s">
        <v>126</v>
      </c>
      <c r="I72" s="147" t="s">
        <v>18</v>
      </c>
      <c r="J72" s="331" t="s">
        <v>333</v>
      </c>
      <c r="K72" s="318" t="s">
        <v>170</v>
      </c>
      <c r="L72" s="147" t="s">
        <v>44</v>
      </c>
      <c r="M72" s="147"/>
      <c r="N72" s="149" t="s">
        <v>338</v>
      </c>
    </row>
    <row r="73" spans="1:14" ht="15.75" customHeight="1" x14ac:dyDescent="0.25">
      <c r="A73" s="160">
        <v>45520</v>
      </c>
      <c r="B73" s="161" t="s">
        <v>112</v>
      </c>
      <c r="C73" s="161" t="s">
        <v>113</v>
      </c>
      <c r="D73" s="162" t="s">
        <v>120</v>
      </c>
      <c r="E73" s="165">
        <v>15000</v>
      </c>
      <c r="F73" s="152"/>
      <c r="G73" s="145">
        <f t="shared" si="0"/>
        <v>49000</v>
      </c>
      <c r="H73" s="275" t="s">
        <v>126</v>
      </c>
      <c r="I73" s="147" t="s">
        <v>18</v>
      </c>
      <c r="J73" s="331" t="s">
        <v>333</v>
      </c>
      <c r="K73" s="318" t="s">
        <v>170</v>
      </c>
      <c r="L73" s="147" t="s">
        <v>44</v>
      </c>
      <c r="M73" s="147"/>
      <c r="N73" s="149" t="s">
        <v>339</v>
      </c>
    </row>
    <row r="74" spans="1:14" ht="15.75" customHeight="1" x14ac:dyDescent="0.25">
      <c r="A74" s="160">
        <v>45520</v>
      </c>
      <c r="B74" s="161" t="s">
        <v>125</v>
      </c>
      <c r="C74" s="161" t="s">
        <v>125</v>
      </c>
      <c r="D74" s="162" t="s">
        <v>120</v>
      </c>
      <c r="E74" s="165">
        <v>10000</v>
      </c>
      <c r="F74" s="152"/>
      <c r="G74" s="145">
        <f t="shared" si="0"/>
        <v>39000</v>
      </c>
      <c r="H74" s="275" t="s">
        <v>126</v>
      </c>
      <c r="I74" s="147" t="s">
        <v>18</v>
      </c>
      <c r="J74" s="331" t="s">
        <v>333</v>
      </c>
      <c r="K74" s="318" t="s">
        <v>170</v>
      </c>
      <c r="L74" s="147" t="s">
        <v>44</v>
      </c>
      <c r="M74" s="147"/>
      <c r="N74" s="149"/>
    </row>
    <row r="75" spans="1:14" ht="15.75" customHeight="1" x14ac:dyDescent="0.25">
      <c r="A75" s="160">
        <v>45523</v>
      </c>
      <c r="B75" s="161" t="s">
        <v>166</v>
      </c>
      <c r="C75" s="161" t="s">
        <v>48</v>
      </c>
      <c r="D75" s="162" t="s">
        <v>120</v>
      </c>
      <c r="E75" s="165"/>
      <c r="F75" s="152">
        <v>-2000</v>
      </c>
      <c r="G75" s="145">
        <f t="shared" si="0"/>
        <v>37000</v>
      </c>
      <c r="H75" s="275" t="s">
        <v>126</v>
      </c>
      <c r="I75" s="147" t="s">
        <v>18</v>
      </c>
      <c r="J75" s="331" t="s">
        <v>333</v>
      </c>
      <c r="K75" s="318" t="s">
        <v>170</v>
      </c>
      <c r="L75" s="147" t="s">
        <v>44</v>
      </c>
      <c r="M75" s="147"/>
      <c r="N75" s="149"/>
    </row>
    <row r="76" spans="1:14" ht="15.75" customHeight="1" x14ac:dyDescent="0.25">
      <c r="A76" s="387">
        <v>45523</v>
      </c>
      <c r="B76" s="388" t="s">
        <v>110</v>
      </c>
      <c r="C76" s="388" t="s">
        <v>48</v>
      </c>
      <c r="D76" s="389" t="s">
        <v>120</v>
      </c>
      <c r="E76" s="793"/>
      <c r="F76" s="633">
        <v>62000</v>
      </c>
      <c r="G76" s="390">
        <f t="shared" si="0"/>
        <v>99000</v>
      </c>
      <c r="H76" s="391" t="s">
        <v>126</v>
      </c>
      <c r="I76" s="392" t="s">
        <v>18</v>
      </c>
      <c r="J76" s="429" t="s">
        <v>374</v>
      </c>
      <c r="K76" s="388" t="s">
        <v>170</v>
      </c>
      <c r="L76" s="392" t="s">
        <v>44</v>
      </c>
      <c r="M76" s="392"/>
      <c r="N76" s="427"/>
    </row>
    <row r="77" spans="1:14" ht="15.75" customHeight="1" x14ac:dyDescent="0.25">
      <c r="A77" s="160">
        <v>45523</v>
      </c>
      <c r="B77" s="161" t="s">
        <v>112</v>
      </c>
      <c r="C77" s="161" t="s">
        <v>113</v>
      </c>
      <c r="D77" s="162" t="s">
        <v>120</v>
      </c>
      <c r="E77" s="165">
        <v>18000</v>
      </c>
      <c r="F77" s="152"/>
      <c r="G77" s="145">
        <f t="shared" si="0"/>
        <v>81000</v>
      </c>
      <c r="H77" s="275" t="s">
        <v>126</v>
      </c>
      <c r="I77" s="147" t="s">
        <v>18</v>
      </c>
      <c r="J77" s="331" t="s">
        <v>374</v>
      </c>
      <c r="K77" s="318" t="s">
        <v>170</v>
      </c>
      <c r="L77" s="147" t="s">
        <v>44</v>
      </c>
      <c r="M77" s="147"/>
      <c r="N77" s="149" t="s">
        <v>375</v>
      </c>
    </row>
    <row r="78" spans="1:14" ht="15.75" customHeight="1" x14ac:dyDescent="0.25">
      <c r="A78" s="160">
        <v>45523</v>
      </c>
      <c r="B78" s="161" t="s">
        <v>112</v>
      </c>
      <c r="C78" s="161" t="s">
        <v>113</v>
      </c>
      <c r="D78" s="162" t="s">
        <v>120</v>
      </c>
      <c r="E78" s="165">
        <v>20000</v>
      </c>
      <c r="F78" s="152"/>
      <c r="G78" s="145">
        <f t="shared" si="0"/>
        <v>61000</v>
      </c>
      <c r="H78" s="690" t="s">
        <v>126</v>
      </c>
      <c r="I78" s="147" t="s">
        <v>18</v>
      </c>
      <c r="J78" s="331" t="s">
        <v>374</v>
      </c>
      <c r="K78" s="161" t="s">
        <v>170</v>
      </c>
      <c r="L78" s="147" t="s">
        <v>44</v>
      </c>
      <c r="M78" s="147"/>
      <c r="N78" s="149" t="s">
        <v>376</v>
      </c>
    </row>
    <row r="79" spans="1:14" ht="15.75" customHeight="1" x14ac:dyDescent="0.25">
      <c r="A79" s="160">
        <v>45523</v>
      </c>
      <c r="B79" s="161" t="s">
        <v>112</v>
      </c>
      <c r="C79" s="161" t="s">
        <v>113</v>
      </c>
      <c r="D79" s="162" t="s">
        <v>120</v>
      </c>
      <c r="E79" s="165">
        <v>6000</v>
      </c>
      <c r="F79" s="152"/>
      <c r="G79" s="145">
        <f t="shared" si="0"/>
        <v>55000</v>
      </c>
      <c r="H79" s="690" t="s">
        <v>126</v>
      </c>
      <c r="I79" s="147" t="s">
        <v>18</v>
      </c>
      <c r="J79" s="331" t="s">
        <v>374</v>
      </c>
      <c r="K79" s="161" t="s">
        <v>170</v>
      </c>
      <c r="L79" s="147" t="s">
        <v>44</v>
      </c>
      <c r="M79" s="147"/>
      <c r="N79" s="149" t="s">
        <v>377</v>
      </c>
    </row>
    <row r="80" spans="1:14" ht="15.75" customHeight="1" x14ac:dyDescent="0.25">
      <c r="A80" s="160">
        <v>45523</v>
      </c>
      <c r="B80" s="161" t="s">
        <v>125</v>
      </c>
      <c r="C80" s="161" t="s">
        <v>125</v>
      </c>
      <c r="D80" s="162" t="s">
        <v>120</v>
      </c>
      <c r="E80" s="165">
        <v>10000</v>
      </c>
      <c r="F80" s="152"/>
      <c r="G80" s="145">
        <f t="shared" si="0"/>
        <v>45000</v>
      </c>
      <c r="H80" s="690" t="s">
        <v>126</v>
      </c>
      <c r="I80" s="147" t="s">
        <v>18</v>
      </c>
      <c r="J80" s="331" t="s">
        <v>374</v>
      </c>
      <c r="K80" s="161" t="s">
        <v>170</v>
      </c>
      <c r="L80" s="147" t="s">
        <v>44</v>
      </c>
      <c r="M80" s="147"/>
      <c r="N80" s="149"/>
    </row>
    <row r="81" spans="1:14" ht="15.75" customHeight="1" x14ac:dyDescent="0.25">
      <c r="A81" s="160">
        <v>45523</v>
      </c>
      <c r="B81" s="161" t="s">
        <v>125</v>
      </c>
      <c r="C81" s="161" t="s">
        <v>125</v>
      </c>
      <c r="D81" s="162" t="s">
        <v>120</v>
      </c>
      <c r="E81" s="165">
        <v>10000</v>
      </c>
      <c r="F81" s="152"/>
      <c r="G81" s="145">
        <f t="shared" si="0"/>
        <v>35000</v>
      </c>
      <c r="H81" s="690" t="s">
        <v>126</v>
      </c>
      <c r="I81" s="147" t="s">
        <v>18</v>
      </c>
      <c r="J81" s="331" t="s">
        <v>374</v>
      </c>
      <c r="K81" s="161" t="s">
        <v>170</v>
      </c>
      <c r="L81" s="147" t="s">
        <v>44</v>
      </c>
      <c r="M81" s="147"/>
      <c r="N81" s="149"/>
    </row>
    <row r="82" spans="1:14" ht="15.75" customHeight="1" x14ac:dyDescent="0.25">
      <c r="A82" s="387">
        <v>45524</v>
      </c>
      <c r="B82" s="388" t="s">
        <v>110</v>
      </c>
      <c r="C82" s="388" t="s">
        <v>48</v>
      </c>
      <c r="D82" s="389" t="s">
        <v>120</v>
      </c>
      <c r="E82" s="793"/>
      <c r="F82" s="633">
        <v>68000</v>
      </c>
      <c r="G82" s="390">
        <f t="shared" si="0"/>
        <v>103000</v>
      </c>
      <c r="H82" s="391" t="s">
        <v>126</v>
      </c>
      <c r="I82" s="392" t="s">
        <v>18</v>
      </c>
      <c r="J82" s="429" t="s">
        <v>432</v>
      </c>
      <c r="K82" s="388" t="s">
        <v>170</v>
      </c>
      <c r="L82" s="392" t="s">
        <v>44</v>
      </c>
      <c r="M82" s="392"/>
      <c r="N82" s="427"/>
    </row>
    <row r="83" spans="1:14" ht="15.75" customHeight="1" x14ac:dyDescent="0.25">
      <c r="A83" s="160">
        <v>45524</v>
      </c>
      <c r="B83" s="161" t="s">
        <v>112</v>
      </c>
      <c r="C83" s="161" t="s">
        <v>113</v>
      </c>
      <c r="D83" s="162" t="s">
        <v>120</v>
      </c>
      <c r="E83" s="165">
        <v>39000</v>
      </c>
      <c r="F83" s="152"/>
      <c r="G83" s="145">
        <f t="shared" si="0"/>
        <v>64000</v>
      </c>
      <c r="H83" s="690" t="s">
        <v>126</v>
      </c>
      <c r="I83" s="147" t="s">
        <v>18</v>
      </c>
      <c r="J83" s="331" t="s">
        <v>432</v>
      </c>
      <c r="K83" s="161" t="s">
        <v>170</v>
      </c>
      <c r="L83" s="147" t="s">
        <v>44</v>
      </c>
      <c r="M83" s="147"/>
      <c r="N83" s="149" t="s">
        <v>406</v>
      </c>
    </row>
    <row r="84" spans="1:14" ht="15.75" customHeight="1" x14ac:dyDescent="0.25">
      <c r="A84" s="160">
        <v>45524</v>
      </c>
      <c r="B84" s="161" t="s">
        <v>112</v>
      </c>
      <c r="C84" s="161" t="s">
        <v>113</v>
      </c>
      <c r="D84" s="162" t="s">
        <v>120</v>
      </c>
      <c r="E84" s="165">
        <v>8000</v>
      </c>
      <c r="F84" s="152"/>
      <c r="G84" s="145">
        <f t="shared" si="0"/>
        <v>56000</v>
      </c>
      <c r="H84" s="690" t="s">
        <v>126</v>
      </c>
      <c r="I84" s="147" t="s">
        <v>18</v>
      </c>
      <c r="J84" s="331" t="s">
        <v>432</v>
      </c>
      <c r="K84" s="161" t="s">
        <v>170</v>
      </c>
      <c r="L84" s="147" t="s">
        <v>44</v>
      </c>
      <c r="M84" s="147"/>
      <c r="N84" s="149" t="s">
        <v>407</v>
      </c>
    </row>
    <row r="85" spans="1:14" ht="15.75" customHeight="1" x14ac:dyDescent="0.25">
      <c r="A85" s="160">
        <v>45524</v>
      </c>
      <c r="B85" s="161" t="s">
        <v>125</v>
      </c>
      <c r="C85" s="161" t="s">
        <v>125</v>
      </c>
      <c r="D85" s="162" t="s">
        <v>120</v>
      </c>
      <c r="E85" s="165">
        <v>20000</v>
      </c>
      <c r="F85" s="152"/>
      <c r="G85" s="145">
        <f t="shared" si="0"/>
        <v>36000</v>
      </c>
      <c r="H85" s="690" t="s">
        <v>126</v>
      </c>
      <c r="I85" s="147" t="s">
        <v>18</v>
      </c>
      <c r="J85" s="331" t="s">
        <v>432</v>
      </c>
      <c r="K85" s="161" t="s">
        <v>170</v>
      </c>
      <c r="L85" s="147" t="s">
        <v>44</v>
      </c>
      <c r="M85" s="147"/>
      <c r="N85" s="149"/>
    </row>
    <row r="86" spans="1:14" ht="15.75" customHeight="1" x14ac:dyDescent="0.25">
      <c r="A86" s="160">
        <v>45524</v>
      </c>
      <c r="B86" s="161" t="s">
        <v>166</v>
      </c>
      <c r="C86" s="161" t="s">
        <v>48</v>
      </c>
      <c r="D86" s="162" t="s">
        <v>120</v>
      </c>
      <c r="E86" s="165"/>
      <c r="F86" s="152">
        <v>-9000</v>
      </c>
      <c r="G86" s="145">
        <f t="shared" si="0"/>
        <v>27000</v>
      </c>
      <c r="H86" s="690" t="s">
        <v>126</v>
      </c>
      <c r="I86" s="147" t="s">
        <v>18</v>
      </c>
      <c r="J86" s="331" t="s">
        <v>432</v>
      </c>
      <c r="K86" s="161" t="s">
        <v>170</v>
      </c>
      <c r="L86" s="147" t="s">
        <v>44</v>
      </c>
      <c r="M86" s="147"/>
      <c r="N86" s="149"/>
    </row>
    <row r="87" spans="1:14" ht="15.75" customHeight="1" x14ac:dyDescent="0.25">
      <c r="A87" s="387">
        <v>45525</v>
      </c>
      <c r="B87" s="388" t="s">
        <v>110</v>
      </c>
      <c r="C87" s="388" t="s">
        <v>48</v>
      </c>
      <c r="D87" s="389" t="s">
        <v>120</v>
      </c>
      <c r="E87" s="793"/>
      <c r="F87" s="633">
        <v>48000</v>
      </c>
      <c r="G87" s="390">
        <f t="shared" si="0"/>
        <v>75000</v>
      </c>
      <c r="H87" s="391" t="s">
        <v>126</v>
      </c>
      <c r="I87" s="392" t="s">
        <v>18</v>
      </c>
      <c r="J87" s="429" t="s">
        <v>453</v>
      </c>
      <c r="K87" s="388" t="s">
        <v>170</v>
      </c>
      <c r="L87" s="392" t="s">
        <v>44</v>
      </c>
      <c r="M87" s="392"/>
      <c r="N87" s="427"/>
    </row>
    <row r="88" spans="1:14" ht="15.75" customHeight="1" x14ac:dyDescent="0.25">
      <c r="A88" s="160">
        <v>45525</v>
      </c>
      <c r="B88" s="161" t="s">
        <v>112</v>
      </c>
      <c r="C88" s="161" t="s">
        <v>113</v>
      </c>
      <c r="D88" s="162" t="s">
        <v>120</v>
      </c>
      <c r="E88" s="165">
        <v>18000</v>
      </c>
      <c r="F88" s="152"/>
      <c r="G88" s="145">
        <f t="shared" si="0"/>
        <v>57000</v>
      </c>
      <c r="H88" s="275" t="s">
        <v>126</v>
      </c>
      <c r="I88" s="147" t="s">
        <v>18</v>
      </c>
      <c r="J88" s="331" t="s">
        <v>453</v>
      </c>
      <c r="K88" s="318" t="s">
        <v>170</v>
      </c>
      <c r="L88" s="147" t="s">
        <v>44</v>
      </c>
      <c r="M88" s="147"/>
      <c r="N88" s="149" t="s">
        <v>321</v>
      </c>
    </row>
    <row r="89" spans="1:14" ht="15.75" customHeight="1" x14ac:dyDescent="0.25">
      <c r="A89" s="160">
        <v>45525</v>
      </c>
      <c r="B89" s="161" t="s">
        <v>112</v>
      </c>
      <c r="C89" s="161" t="s">
        <v>113</v>
      </c>
      <c r="D89" s="162" t="s">
        <v>120</v>
      </c>
      <c r="E89" s="165">
        <v>10000</v>
      </c>
      <c r="F89" s="152"/>
      <c r="G89" s="145">
        <f t="shared" si="0"/>
        <v>47000</v>
      </c>
      <c r="H89" s="275" t="s">
        <v>126</v>
      </c>
      <c r="I89" s="147" t="s">
        <v>18</v>
      </c>
      <c r="J89" s="331" t="s">
        <v>453</v>
      </c>
      <c r="K89" s="318" t="s">
        <v>170</v>
      </c>
      <c r="L89" s="147" t="s">
        <v>44</v>
      </c>
      <c r="M89" s="147"/>
      <c r="N89" s="149" t="s">
        <v>433</v>
      </c>
    </row>
    <row r="90" spans="1:14" ht="15.75" customHeight="1" x14ac:dyDescent="0.25">
      <c r="A90" s="160">
        <v>45525</v>
      </c>
      <c r="B90" s="161" t="s">
        <v>125</v>
      </c>
      <c r="C90" s="161" t="s">
        <v>125</v>
      </c>
      <c r="D90" s="162" t="s">
        <v>120</v>
      </c>
      <c r="E90" s="165">
        <v>10000</v>
      </c>
      <c r="F90" s="152"/>
      <c r="G90" s="145">
        <f t="shared" si="0"/>
        <v>37000</v>
      </c>
      <c r="H90" s="275" t="s">
        <v>126</v>
      </c>
      <c r="I90" s="147" t="s">
        <v>18</v>
      </c>
      <c r="J90" s="331" t="s">
        <v>453</v>
      </c>
      <c r="K90" s="318" t="s">
        <v>170</v>
      </c>
      <c r="L90" s="147" t="s">
        <v>44</v>
      </c>
      <c r="M90" s="147"/>
      <c r="N90" s="149"/>
    </row>
    <row r="91" spans="1:14" ht="19.899999999999999" customHeight="1" x14ac:dyDescent="0.25">
      <c r="A91" s="160">
        <v>45525</v>
      </c>
      <c r="B91" s="161" t="s">
        <v>125</v>
      </c>
      <c r="C91" s="161" t="s">
        <v>125</v>
      </c>
      <c r="D91" s="162" t="s">
        <v>120</v>
      </c>
      <c r="E91" s="165">
        <v>10000</v>
      </c>
      <c r="F91" s="152"/>
      <c r="G91" s="152">
        <f t="shared" si="0"/>
        <v>27000</v>
      </c>
      <c r="H91" s="430" t="s">
        <v>126</v>
      </c>
      <c r="I91" s="168" t="s">
        <v>18</v>
      </c>
      <c r="J91" s="331" t="s">
        <v>453</v>
      </c>
      <c r="K91" s="172" t="s">
        <v>170</v>
      </c>
      <c r="L91" s="168" t="s">
        <v>44</v>
      </c>
      <c r="M91" s="168"/>
      <c r="N91" s="382"/>
    </row>
    <row r="92" spans="1:14" ht="15.75" customHeight="1" x14ac:dyDescent="0.25">
      <c r="A92" s="387">
        <v>45526</v>
      </c>
      <c r="B92" s="388" t="s">
        <v>110</v>
      </c>
      <c r="C92" s="388" t="s">
        <v>48</v>
      </c>
      <c r="D92" s="389" t="s">
        <v>120</v>
      </c>
      <c r="E92" s="793"/>
      <c r="F92" s="633">
        <v>50000</v>
      </c>
      <c r="G92" s="390">
        <f t="shared" si="0"/>
        <v>77000</v>
      </c>
      <c r="H92" s="391" t="s">
        <v>126</v>
      </c>
      <c r="I92" s="392" t="s">
        <v>18</v>
      </c>
      <c r="J92" s="429" t="s">
        <v>460</v>
      </c>
      <c r="K92" s="388" t="s">
        <v>170</v>
      </c>
      <c r="L92" s="392" t="s">
        <v>44</v>
      </c>
      <c r="M92" s="392"/>
      <c r="N92" s="427"/>
    </row>
    <row r="93" spans="1:14" ht="15.75" customHeight="1" x14ac:dyDescent="0.25">
      <c r="A93" s="160">
        <v>45526</v>
      </c>
      <c r="B93" s="161" t="s">
        <v>112</v>
      </c>
      <c r="C93" s="161" t="s">
        <v>113</v>
      </c>
      <c r="D93" s="162" t="s">
        <v>120</v>
      </c>
      <c r="E93" s="165">
        <v>14000</v>
      </c>
      <c r="F93" s="152"/>
      <c r="G93" s="145">
        <f t="shared" ref="G93:G152" si="3">G92-E93+F93</f>
        <v>63000</v>
      </c>
      <c r="H93" s="275" t="s">
        <v>126</v>
      </c>
      <c r="I93" s="147" t="s">
        <v>18</v>
      </c>
      <c r="J93" s="331" t="s">
        <v>460</v>
      </c>
      <c r="K93" s="318" t="s">
        <v>170</v>
      </c>
      <c r="L93" s="147" t="s">
        <v>44</v>
      </c>
      <c r="M93" s="147"/>
      <c r="N93" s="149" t="s">
        <v>454</v>
      </c>
    </row>
    <row r="94" spans="1:14" ht="15.75" customHeight="1" x14ac:dyDescent="0.25">
      <c r="A94" s="160">
        <v>45526</v>
      </c>
      <c r="B94" s="161" t="s">
        <v>112</v>
      </c>
      <c r="C94" s="161" t="s">
        <v>113</v>
      </c>
      <c r="D94" s="162" t="s">
        <v>120</v>
      </c>
      <c r="E94" s="165">
        <v>8000</v>
      </c>
      <c r="F94" s="152"/>
      <c r="G94" s="145">
        <f t="shared" si="3"/>
        <v>55000</v>
      </c>
      <c r="H94" s="690" t="s">
        <v>126</v>
      </c>
      <c r="I94" s="147" t="s">
        <v>18</v>
      </c>
      <c r="J94" s="331" t="s">
        <v>460</v>
      </c>
      <c r="K94" s="161" t="s">
        <v>170</v>
      </c>
      <c r="L94" s="147" t="s">
        <v>44</v>
      </c>
      <c r="M94" s="147"/>
      <c r="N94" s="149" t="s">
        <v>455</v>
      </c>
    </row>
    <row r="95" spans="1:14" ht="15.75" customHeight="1" x14ac:dyDescent="0.25">
      <c r="A95" s="160">
        <v>45526</v>
      </c>
      <c r="B95" s="161" t="s">
        <v>112</v>
      </c>
      <c r="C95" s="161" t="s">
        <v>113</v>
      </c>
      <c r="D95" s="162" t="s">
        <v>120</v>
      </c>
      <c r="E95" s="165">
        <v>9000</v>
      </c>
      <c r="F95" s="152"/>
      <c r="G95" s="145">
        <f t="shared" si="3"/>
        <v>46000</v>
      </c>
      <c r="H95" s="690" t="s">
        <v>126</v>
      </c>
      <c r="I95" s="147" t="s">
        <v>18</v>
      </c>
      <c r="J95" s="331" t="s">
        <v>460</v>
      </c>
      <c r="K95" s="161" t="s">
        <v>170</v>
      </c>
      <c r="L95" s="147" t="s">
        <v>44</v>
      </c>
      <c r="M95" s="147"/>
      <c r="N95" s="149" t="s">
        <v>456</v>
      </c>
    </row>
    <row r="96" spans="1:14" ht="15.75" customHeight="1" x14ac:dyDescent="0.25">
      <c r="A96" s="160">
        <v>45526</v>
      </c>
      <c r="B96" s="161" t="s">
        <v>125</v>
      </c>
      <c r="C96" s="161" t="s">
        <v>125</v>
      </c>
      <c r="D96" s="162" t="s">
        <v>120</v>
      </c>
      <c r="E96" s="165">
        <v>10000</v>
      </c>
      <c r="F96" s="152"/>
      <c r="G96" s="145">
        <f t="shared" si="3"/>
        <v>36000</v>
      </c>
      <c r="H96" s="690" t="s">
        <v>126</v>
      </c>
      <c r="I96" s="147" t="s">
        <v>18</v>
      </c>
      <c r="J96" s="331" t="s">
        <v>460</v>
      </c>
      <c r="K96" s="161" t="s">
        <v>170</v>
      </c>
      <c r="L96" s="147" t="s">
        <v>44</v>
      </c>
      <c r="M96" s="147"/>
      <c r="N96" s="149"/>
    </row>
    <row r="97" spans="1:14" ht="15.75" customHeight="1" x14ac:dyDescent="0.25">
      <c r="A97" s="160">
        <v>45526</v>
      </c>
      <c r="B97" s="161" t="s">
        <v>125</v>
      </c>
      <c r="C97" s="161" t="s">
        <v>125</v>
      </c>
      <c r="D97" s="162" t="s">
        <v>120</v>
      </c>
      <c r="E97" s="165">
        <v>10000</v>
      </c>
      <c r="F97" s="152"/>
      <c r="G97" s="145">
        <f t="shared" si="3"/>
        <v>26000</v>
      </c>
      <c r="H97" s="690" t="s">
        <v>126</v>
      </c>
      <c r="I97" s="147" t="s">
        <v>18</v>
      </c>
      <c r="J97" s="331" t="s">
        <v>460</v>
      </c>
      <c r="K97" s="161" t="s">
        <v>170</v>
      </c>
      <c r="L97" s="147" t="s">
        <v>44</v>
      </c>
      <c r="M97" s="147"/>
      <c r="N97" s="149"/>
    </row>
    <row r="98" spans="1:14" ht="15.75" customHeight="1" x14ac:dyDescent="0.25">
      <c r="A98" s="387">
        <v>45527</v>
      </c>
      <c r="B98" s="388" t="s">
        <v>110</v>
      </c>
      <c r="C98" s="388" t="s">
        <v>48</v>
      </c>
      <c r="D98" s="389" t="s">
        <v>120</v>
      </c>
      <c r="E98" s="793"/>
      <c r="F98" s="633">
        <v>53000</v>
      </c>
      <c r="G98" s="390">
        <f t="shared" si="3"/>
        <v>79000</v>
      </c>
      <c r="H98" s="391" t="s">
        <v>126</v>
      </c>
      <c r="I98" s="392" t="s">
        <v>18</v>
      </c>
      <c r="J98" s="429" t="s">
        <v>498</v>
      </c>
      <c r="K98" s="388" t="s">
        <v>170</v>
      </c>
      <c r="L98" s="392" t="s">
        <v>44</v>
      </c>
      <c r="M98" s="392"/>
      <c r="N98" s="427"/>
    </row>
    <row r="99" spans="1:14" ht="15.75" customHeight="1" x14ac:dyDescent="0.25">
      <c r="A99" s="160">
        <v>45527</v>
      </c>
      <c r="B99" s="161" t="s">
        <v>112</v>
      </c>
      <c r="C99" s="161" t="s">
        <v>113</v>
      </c>
      <c r="D99" s="162" t="s">
        <v>120</v>
      </c>
      <c r="E99" s="165">
        <v>15000</v>
      </c>
      <c r="F99" s="152"/>
      <c r="G99" s="145">
        <f t="shared" si="3"/>
        <v>64000</v>
      </c>
      <c r="H99" s="690" t="s">
        <v>126</v>
      </c>
      <c r="I99" s="147" t="s">
        <v>18</v>
      </c>
      <c r="J99" s="331" t="s">
        <v>498</v>
      </c>
      <c r="K99" s="161" t="s">
        <v>170</v>
      </c>
      <c r="L99" s="147" t="s">
        <v>44</v>
      </c>
      <c r="M99" s="147"/>
      <c r="N99" s="149" t="s">
        <v>461</v>
      </c>
    </row>
    <row r="100" spans="1:14" ht="15.75" customHeight="1" x14ac:dyDescent="0.25">
      <c r="A100" s="160">
        <v>45527</v>
      </c>
      <c r="B100" s="161" t="s">
        <v>112</v>
      </c>
      <c r="C100" s="161" t="s">
        <v>113</v>
      </c>
      <c r="D100" s="162" t="s">
        <v>120</v>
      </c>
      <c r="E100" s="165">
        <v>9000</v>
      </c>
      <c r="F100" s="152"/>
      <c r="G100" s="145">
        <f t="shared" si="3"/>
        <v>55000</v>
      </c>
      <c r="H100" s="690" t="s">
        <v>126</v>
      </c>
      <c r="I100" s="147" t="s">
        <v>18</v>
      </c>
      <c r="J100" s="331" t="s">
        <v>498</v>
      </c>
      <c r="K100" s="161" t="s">
        <v>170</v>
      </c>
      <c r="L100" s="147" t="s">
        <v>44</v>
      </c>
      <c r="M100" s="147"/>
      <c r="N100" s="149" t="s">
        <v>462</v>
      </c>
    </row>
    <row r="101" spans="1:14" ht="15.75" customHeight="1" x14ac:dyDescent="0.25">
      <c r="A101" s="160">
        <v>45527</v>
      </c>
      <c r="B101" s="161" t="s">
        <v>112</v>
      </c>
      <c r="C101" s="161" t="s">
        <v>113</v>
      </c>
      <c r="D101" s="162" t="s">
        <v>120</v>
      </c>
      <c r="E101" s="165">
        <v>12000</v>
      </c>
      <c r="F101" s="152"/>
      <c r="G101" s="145">
        <f t="shared" si="3"/>
        <v>43000</v>
      </c>
      <c r="H101" s="690" t="s">
        <v>126</v>
      </c>
      <c r="I101" s="147" t="s">
        <v>18</v>
      </c>
      <c r="J101" s="331" t="s">
        <v>498</v>
      </c>
      <c r="K101" s="161" t="s">
        <v>170</v>
      </c>
      <c r="L101" s="147" t="s">
        <v>44</v>
      </c>
      <c r="M101" s="147"/>
      <c r="N101" s="149" t="s">
        <v>463</v>
      </c>
    </row>
    <row r="102" spans="1:14" ht="15.75" customHeight="1" x14ac:dyDescent="0.25">
      <c r="A102" s="160">
        <v>45527</v>
      </c>
      <c r="B102" s="161" t="s">
        <v>125</v>
      </c>
      <c r="C102" s="161" t="s">
        <v>125</v>
      </c>
      <c r="D102" s="162" t="s">
        <v>120</v>
      </c>
      <c r="E102" s="165">
        <v>10000</v>
      </c>
      <c r="F102" s="152"/>
      <c r="G102" s="145">
        <f t="shared" si="3"/>
        <v>33000</v>
      </c>
      <c r="H102" s="690" t="s">
        <v>126</v>
      </c>
      <c r="I102" s="147" t="s">
        <v>18</v>
      </c>
      <c r="J102" s="331" t="s">
        <v>498</v>
      </c>
      <c r="K102" s="161" t="s">
        <v>170</v>
      </c>
      <c r="L102" s="147" t="s">
        <v>44</v>
      </c>
      <c r="M102" s="147"/>
      <c r="N102" s="149"/>
    </row>
    <row r="103" spans="1:14" ht="15.75" customHeight="1" x14ac:dyDescent="0.25">
      <c r="A103" s="160">
        <v>45527</v>
      </c>
      <c r="B103" s="161" t="s">
        <v>125</v>
      </c>
      <c r="C103" s="161" t="s">
        <v>125</v>
      </c>
      <c r="D103" s="162" t="s">
        <v>120</v>
      </c>
      <c r="E103" s="165">
        <v>10000</v>
      </c>
      <c r="F103" s="152"/>
      <c r="G103" s="145">
        <f t="shared" si="3"/>
        <v>23000</v>
      </c>
      <c r="H103" s="690" t="s">
        <v>126</v>
      </c>
      <c r="I103" s="147" t="s">
        <v>18</v>
      </c>
      <c r="J103" s="331" t="s">
        <v>498</v>
      </c>
      <c r="K103" s="161" t="s">
        <v>170</v>
      </c>
      <c r="L103" s="147" t="s">
        <v>44</v>
      </c>
      <c r="M103" s="147"/>
      <c r="N103" s="149"/>
    </row>
    <row r="104" spans="1:14" ht="15.75" customHeight="1" x14ac:dyDescent="0.25">
      <c r="A104" s="387">
        <v>45530</v>
      </c>
      <c r="B104" s="388" t="s">
        <v>110</v>
      </c>
      <c r="C104" s="388" t="s">
        <v>48</v>
      </c>
      <c r="D104" s="389" t="s">
        <v>120</v>
      </c>
      <c r="E104" s="793"/>
      <c r="F104" s="633">
        <v>70000</v>
      </c>
      <c r="G104" s="390">
        <f t="shared" si="3"/>
        <v>93000</v>
      </c>
      <c r="H104" s="391" t="s">
        <v>126</v>
      </c>
      <c r="I104" s="392" t="s">
        <v>18</v>
      </c>
      <c r="J104" s="429" t="s">
        <v>511</v>
      </c>
      <c r="K104" s="388" t="s">
        <v>170</v>
      </c>
      <c r="L104" s="392" t="s">
        <v>44</v>
      </c>
      <c r="M104" s="392"/>
      <c r="N104" s="427"/>
    </row>
    <row r="105" spans="1:14" ht="15.75" customHeight="1" x14ac:dyDescent="0.25">
      <c r="A105" s="160">
        <v>45530</v>
      </c>
      <c r="B105" s="161" t="s">
        <v>112</v>
      </c>
      <c r="C105" s="161" t="s">
        <v>113</v>
      </c>
      <c r="D105" s="162" t="s">
        <v>120</v>
      </c>
      <c r="E105" s="165">
        <v>15000</v>
      </c>
      <c r="F105" s="152"/>
      <c r="G105" s="145">
        <f t="shared" si="3"/>
        <v>78000</v>
      </c>
      <c r="H105" s="690" t="s">
        <v>126</v>
      </c>
      <c r="I105" s="147" t="s">
        <v>18</v>
      </c>
      <c r="J105" s="331" t="s">
        <v>511</v>
      </c>
      <c r="K105" s="161" t="s">
        <v>170</v>
      </c>
      <c r="L105" s="147" t="s">
        <v>44</v>
      </c>
      <c r="M105" s="147"/>
      <c r="N105" s="149" t="s">
        <v>499</v>
      </c>
    </row>
    <row r="106" spans="1:14" ht="15.75" customHeight="1" x14ac:dyDescent="0.25">
      <c r="A106" s="160">
        <v>45530</v>
      </c>
      <c r="B106" s="161" t="s">
        <v>112</v>
      </c>
      <c r="C106" s="161" t="s">
        <v>113</v>
      </c>
      <c r="D106" s="162" t="s">
        <v>120</v>
      </c>
      <c r="E106" s="165">
        <v>15000</v>
      </c>
      <c r="F106" s="152"/>
      <c r="G106" s="145">
        <f t="shared" si="3"/>
        <v>63000</v>
      </c>
      <c r="H106" s="690" t="s">
        <v>126</v>
      </c>
      <c r="I106" s="147" t="s">
        <v>18</v>
      </c>
      <c r="J106" s="331" t="s">
        <v>511</v>
      </c>
      <c r="K106" s="161" t="s">
        <v>170</v>
      </c>
      <c r="L106" s="147" t="s">
        <v>44</v>
      </c>
      <c r="M106" s="147"/>
      <c r="N106" s="149" t="s">
        <v>500</v>
      </c>
    </row>
    <row r="107" spans="1:14" ht="15.75" customHeight="1" x14ac:dyDescent="0.25">
      <c r="A107" s="160">
        <v>45530</v>
      </c>
      <c r="B107" s="161" t="s">
        <v>125</v>
      </c>
      <c r="C107" s="161" t="s">
        <v>125</v>
      </c>
      <c r="D107" s="162" t="s">
        <v>120</v>
      </c>
      <c r="E107" s="165">
        <v>10000</v>
      </c>
      <c r="F107" s="152"/>
      <c r="G107" s="145">
        <f t="shared" si="3"/>
        <v>53000</v>
      </c>
      <c r="H107" s="690" t="s">
        <v>126</v>
      </c>
      <c r="I107" s="147" t="s">
        <v>18</v>
      </c>
      <c r="J107" s="331" t="s">
        <v>511</v>
      </c>
      <c r="K107" s="161" t="s">
        <v>170</v>
      </c>
      <c r="L107" s="147" t="s">
        <v>44</v>
      </c>
      <c r="M107" s="147"/>
      <c r="N107" s="149" t="s">
        <v>501</v>
      </c>
    </row>
    <row r="108" spans="1:14" ht="15.75" customHeight="1" x14ac:dyDescent="0.25">
      <c r="A108" s="160">
        <v>45530</v>
      </c>
      <c r="B108" s="161" t="s">
        <v>125</v>
      </c>
      <c r="C108" s="161" t="s">
        <v>125</v>
      </c>
      <c r="D108" s="162" t="s">
        <v>120</v>
      </c>
      <c r="E108" s="165">
        <v>10000</v>
      </c>
      <c r="F108" s="152"/>
      <c r="G108" s="145">
        <f t="shared" si="3"/>
        <v>43000</v>
      </c>
      <c r="H108" s="690" t="s">
        <v>126</v>
      </c>
      <c r="I108" s="147" t="s">
        <v>18</v>
      </c>
      <c r="J108" s="331" t="s">
        <v>511</v>
      </c>
      <c r="K108" s="161" t="s">
        <v>170</v>
      </c>
      <c r="L108" s="147" t="s">
        <v>44</v>
      </c>
      <c r="M108" s="147"/>
      <c r="N108" s="149"/>
    </row>
    <row r="109" spans="1:14" ht="15.75" customHeight="1" x14ac:dyDescent="0.25">
      <c r="A109" s="160">
        <v>45531</v>
      </c>
      <c r="B109" s="161" t="s">
        <v>689</v>
      </c>
      <c r="C109" s="161" t="s">
        <v>48</v>
      </c>
      <c r="D109" s="162" t="s">
        <v>120</v>
      </c>
      <c r="E109" s="165"/>
      <c r="F109" s="152">
        <v>-34000</v>
      </c>
      <c r="G109" s="145">
        <f t="shared" si="3"/>
        <v>9000</v>
      </c>
      <c r="H109" s="690"/>
      <c r="I109" s="147"/>
      <c r="J109" s="331"/>
      <c r="K109" s="161"/>
      <c r="L109" s="147"/>
      <c r="M109" s="147"/>
      <c r="N109" s="149"/>
    </row>
    <row r="110" spans="1:14" ht="15.75" customHeight="1" x14ac:dyDescent="0.25">
      <c r="A110" s="160">
        <v>45531</v>
      </c>
      <c r="B110" s="161" t="s">
        <v>166</v>
      </c>
      <c r="C110" s="161" t="s">
        <v>48</v>
      </c>
      <c r="D110" s="162" t="s">
        <v>120</v>
      </c>
      <c r="E110" s="165"/>
      <c r="F110" s="152">
        <v>-20000</v>
      </c>
      <c r="G110" s="145">
        <f t="shared" si="3"/>
        <v>-11000</v>
      </c>
      <c r="H110" s="690" t="s">
        <v>126</v>
      </c>
      <c r="I110" s="147" t="s">
        <v>18</v>
      </c>
      <c r="J110" s="331" t="s">
        <v>511</v>
      </c>
      <c r="K110" s="161" t="s">
        <v>170</v>
      </c>
      <c r="L110" s="147" t="s">
        <v>44</v>
      </c>
      <c r="M110" s="147"/>
      <c r="N110" s="149"/>
    </row>
    <row r="111" spans="1:14" ht="15.75" customHeight="1" x14ac:dyDescent="0.25">
      <c r="A111" s="387">
        <v>45531</v>
      </c>
      <c r="B111" s="388" t="s">
        <v>110</v>
      </c>
      <c r="C111" s="388" t="s">
        <v>48</v>
      </c>
      <c r="D111" s="389" t="s">
        <v>120</v>
      </c>
      <c r="E111" s="793"/>
      <c r="F111" s="633">
        <v>38000</v>
      </c>
      <c r="G111" s="390">
        <f t="shared" si="3"/>
        <v>27000</v>
      </c>
      <c r="H111" s="391" t="s">
        <v>126</v>
      </c>
      <c r="I111" s="392" t="s">
        <v>18</v>
      </c>
      <c r="J111" s="429" t="s">
        <v>531</v>
      </c>
      <c r="K111" s="388" t="s">
        <v>170</v>
      </c>
      <c r="L111" s="392" t="s">
        <v>44</v>
      </c>
      <c r="M111" s="392"/>
      <c r="N111" s="427"/>
    </row>
    <row r="112" spans="1:14" ht="15.75" customHeight="1" x14ac:dyDescent="0.25">
      <c r="A112" s="160">
        <v>45531</v>
      </c>
      <c r="B112" s="161" t="s">
        <v>112</v>
      </c>
      <c r="C112" s="161" t="s">
        <v>113</v>
      </c>
      <c r="D112" s="162" t="s">
        <v>120</v>
      </c>
      <c r="E112" s="165">
        <v>8000</v>
      </c>
      <c r="F112" s="152"/>
      <c r="G112" s="145">
        <f t="shared" si="3"/>
        <v>19000</v>
      </c>
      <c r="H112" s="690" t="s">
        <v>126</v>
      </c>
      <c r="I112" s="147" t="s">
        <v>18</v>
      </c>
      <c r="J112" s="331" t="s">
        <v>531</v>
      </c>
      <c r="K112" s="161" t="s">
        <v>170</v>
      </c>
      <c r="L112" s="147" t="s">
        <v>44</v>
      </c>
      <c r="M112" s="147"/>
      <c r="N112" s="149" t="s">
        <v>512</v>
      </c>
    </row>
    <row r="113" spans="1:14" ht="15.75" customHeight="1" x14ac:dyDescent="0.25">
      <c r="A113" s="160">
        <v>45531</v>
      </c>
      <c r="B113" s="161" t="s">
        <v>112</v>
      </c>
      <c r="C113" s="161" t="s">
        <v>113</v>
      </c>
      <c r="D113" s="162" t="s">
        <v>120</v>
      </c>
      <c r="E113" s="165">
        <v>12000</v>
      </c>
      <c r="F113" s="152"/>
      <c r="G113" s="145">
        <f t="shared" si="3"/>
        <v>7000</v>
      </c>
      <c r="H113" s="690" t="s">
        <v>126</v>
      </c>
      <c r="I113" s="147" t="s">
        <v>18</v>
      </c>
      <c r="J113" s="331" t="s">
        <v>531</v>
      </c>
      <c r="K113" s="161" t="s">
        <v>170</v>
      </c>
      <c r="L113" s="147" t="s">
        <v>44</v>
      </c>
      <c r="M113" s="147"/>
      <c r="N113" s="149" t="s">
        <v>513</v>
      </c>
    </row>
    <row r="114" spans="1:14" ht="15.75" customHeight="1" x14ac:dyDescent="0.25">
      <c r="A114" s="160">
        <v>45531</v>
      </c>
      <c r="B114" s="161" t="s">
        <v>112</v>
      </c>
      <c r="C114" s="161" t="s">
        <v>113</v>
      </c>
      <c r="D114" s="162" t="s">
        <v>120</v>
      </c>
      <c r="E114" s="165">
        <v>10000</v>
      </c>
      <c r="F114" s="152"/>
      <c r="G114" s="145">
        <f t="shared" si="3"/>
        <v>-3000</v>
      </c>
      <c r="H114" s="690" t="s">
        <v>126</v>
      </c>
      <c r="I114" s="147" t="s">
        <v>18</v>
      </c>
      <c r="J114" s="331" t="s">
        <v>531</v>
      </c>
      <c r="K114" s="161" t="s">
        <v>170</v>
      </c>
      <c r="L114" s="147" t="s">
        <v>44</v>
      </c>
      <c r="M114" s="147"/>
      <c r="N114" s="149" t="s">
        <v>514</v>
      </c>
    </row>
    <row r="115" spans="1:14" ht="15.75" customHeight="1" x14ac:dyDescent="0.25">
      <c r="A115" s="160">
        <v>45531</v>
      </c>
      <c r="B115" s="161" t="s">
        <v>125</v>
      </c>
      <c r="C115" s="161" t="s">
        <v>125</v>
      </c>
      <c r="D115" s="162" t="s">
        <v>120</v>
      </c>
      <c r="E115" s="165">
        <v>10000</v>
      </c>
      <c r="F115" s="152"/>
      <c r="G115" s="145">
        <f t="shared" si="3"/>
        <v>-13000</v>
      </c>
      <c r="H115" s="690" t="s">
        <v>126</v>
      </c>
      <c r="I115" s="147" t="s">
        <v>18</v>
      </c>
      <c r="J115" s="331" t="s">
        <v>531</v>
      </c>
      <c r="K115" s="161" t="s">
        <v>170</v>
      </c>
      <c r="L115" s="147" t="s">
        <v>44</v>
      </c>
      <c r="M115" s="147"/>
      <c r="N115" s="149"/>
    </row>
    <row r="116" spans="1:14" ht="15.75" customHeight="1" x14ac:dyDescent="0.25">
      <c r="A116" s="160">
        <v>45531</v>
      </c>
      <c r="B116" s="161" t="s">
        <v>125</v>
      </c>
      <c r="C116" s="161" t="s">
        <v>125</v>
      </c>
      <c r="D116" s="162" t="s">
        <v>120</v>
      </c>
      <c r="E116" s="165">
        <v>10000</v>
      </c>
      <c r="F116" s="152"/>
      <c r="G116" s="145">
        <f t="shared" si="3"/>
        <v>-23000</v>
      </c>
      <c r="H116" s="690" t="s">
        <v>126</v>
      </c>
      <c r="I116" s="147" t="s">
        <v>18</v>
      </c>
      <c r="J116" s="331" t="s">
        <v>531</v>
      </c>
      <c r="K116" s="161" t="s">
        <v>170</v>
      </c>
      <c r="L116" s="147" t="s">
        <v>44</v>
      </c>
      <c r="M116" s="147"/>
      <c r="N116" s="149"/>
    </row>
    <row r="117" spans="1:14" ht="15.75" customHeight="1" x14ac:dyDescent="0.25">
      <c r="A117" s="387">
        <v>45532</v>
      </c>
      <c r="B117" s="388" t="s">
        <v>110</v>
      </c>
      <c r="C117" s="388" t="s">
        <v>48</v>
      </c>
      <c r="D117" s="389" t="s">
        <v>120</v>
      </c>
      <c r="E117" s="793"/>
      <c r="F117" s="633">
        <v>53000</v>
      </c>
      <c r="G117" s="390">
        <f t="shared" si="3"/>
        <v>30000</v>
      </c>
      <c r="H117" s="391" t="s">
        <v>126</v>
      </c>
      <c r="I117" s="392" t="s">
        <v>18</v>
      </c>
      <c r="J117" s="429" t="s">
        <v>541</v>
      </c>
      <c r="K117" s="388" t="s">
        <v>170</v>
      </c>
      <c r="L117" s="392" t="s">
        <v>44</v>
      </c>
      <c r="M117" s="392"/>
      <c r="N117" s="427"/>
    </row>
    <row r="118" spans="1:14" ht="15.75" customHeight="1" x14ac:dyDescent="0.25">
      <c r="A118" s="160">
        <v>45532</v>
      </c>
      <c r="B118" s="161" t="s">
        <v>112</v>
      </c>
      <c r="C118" s="161" t="s">
        <v>113</v>
      </c>
      <c r="D118" s="162" t="s">
        <v>120</v>
      </c>
      <c r="E118" s="165">
        <v>15000</v>
      </c>
      <c r="F118" s="152"/>
      <c r="G118" s="145">
        <f t="shared" si="3"/>
        <v>15000</v>
      </c>
      <c r="H118" s="690" t="s">
        <v>126</v>
      </c>
      <c r="I118" s="147" t="s">
        <v>18</v>
      </c>
      <c r="J118" s="331" t="s">
        <v>541</v>
      </c>
      <c r="K118" s="161" t="s">
        <v>170</v>
      </c>
      <c r="L118" s="147" t="s">
        <v>44</v>
      </c>
      <c r="M118" s="147"/>
      <c r="N118" s="149" t="s">
        <v>375</v>
      </c>
    </row>
    <row r="119" spans="1:14" ht="15.75" customHeight="1" x14ac:dyDescent="0.25">
      <c r="A119" s="160">
        <v>45532</v>
      </c>
      <c r="B119" s="161" t="s">
        <v>112</v>
      </c>
      <c r="C119" s="161" t="s">
        <v>113</v>
      </c>
      <c r="D119" s="162" t="s">
        <v>120</v>
      </c>
      <c r="E119" s="165">
        <v>6000</v>
      </c>
      <c r="F119" s="152"/>
      <c r="G119" s="145">
        <f t="shared" si="3"/>
        <v>9000</v>
      </c>
      <c r="H119" s="690" t="s">
        <v>126</v>
      </c>
      <c r="I119" s="147" t="s">
        <v>18</v>
      </c>
      <c r="J119" s="331" t="s">
        <v>541</v>
      </c>
      <c r="K119" s="161" t="s">
        <v>170</v>
      </c>
      <c r="L119" s="147" t="s">
        <v>44</v>
      </c>
      <c r="M119" s="147"/>
      <c r="N119" s="149" t="s">
        <v>532</v>
      </c>
    </row>
    <row r="120" spans="1:14" ht="15.75" customHeight="1" x14ac:dyDescent="0.25">
      <c r="A120" s="160">
        <v>45532</v>
      </c>
      <c r="B120" s="161" t="s">
        <v>112</v>
      </c>
      <c r="C120" s="161" t="s">
        <v>113</v>
      </c>
      <c r="D120" s="162" t="s">
        <v>120</v>
      </c>
      <c r="E120" s="165">
        <v>10000</v>
      </c>
      <c r="F120" s="152"/>
      <c r="G120" s="145">
        <f t="shared" si="3"/>
        <v>-1000</v>
      </c>
      <c r="H120" s="690" t="s">
        <v>126</v>
      </c>
      <c r="I120" s="147" t="s">
        <v>18</v>
      </c>
      <c r="J120" s="331" t="s">
        <v>541</v>
      </c>
      <c r="K120" s="161" t="s">
        <v>170</v>
      </c>
      <c r="L120" s="147" t="s">
        <v>44</v>
      </c>
      <c r="M120" s="147"/>
      <c r="N120" s="149" t="s">
        <v>533</v>
      </c>
    </row>
    <row r="121" spans="1:14" ht="15.75" customHeight="1" x14ac:dyDescent="0.25">
      <c r="A121" s="160">
        <v>45532</v>
      </c>
      <c r="B121" s="161" t="s">
        <v>125</v>
      </c>
      <c r="C121" s="161" t="s">
        <v>125</v>
      </c>
      <c r="D121" s="162" t="s">
        <v>120</v>
      </c>
      <c r="E121" s="165">
        <v>15000</v>
      </c>
      <c r="F121" s="152"/>
      <c r="G121" s="145">
        <f t="shared" si="3"/>
        <v>-16000</v>
      </c>
      <c r="H121" s="690" t="s">
        <v>126</v>
      </c>
      <c r="I121" s="147" t="s">
        <v>18</v>
      </c>
      <c r="J121" s="331" t="s">
        <v>541</v>
      </c>
      <c r="K121" s="161" t="s">
        <v>170</v>
      </c>
      <c r="L121" s="147" t="s">
        <v>44</v>
      </c>
      <c r="M121" s="147"/>
      <c r="N121" s="149"/>
    </row>
    <row r="122" spans="1:14" ht="15.75" customHeight="1" x14ac:dyDescent="0.25">
      <c r="A122" s="160">
        <v>45532</v>
      </c>
      <c r="B122" s="161" t="s">
        <v>125</v>
      </c>
      <c r="C122" s="161" t="s">
        <v>125</v>
      </c>
      <c r="D122" s="162" t="s">
        <v>120</v>
      </c>
      <c r="E122" s="165">
        <v>5000</v>
      </c>
      <c r="F122" s="152"/>
      <c r="G122" s="145">
        <f t="shared" si="3"/>
        <v>-21000</v>
      </c>
      <c r="H122" s="690" t="s">
        <v>126</v>
      </c>
      <c r="I122" s="147" t="s">
        <v>18</v>
      </c>
      <c r="J122" s="331" t="s">
        <v>541</v>
      </c>
      <c r="K122" s="161" t="s">
        <v>170</v>
      </c>
      <c r="L122" s="147" t="s">
        <v>44</v>
      </c>
      <c r="M122" s="147"/>
      <c r="N122" s="149"/>
    </row>
    <row r="123" spans="1:14" ht="15.75" customHeight="1" x14ac:dyDescent="0.25">
      <c r="A123" s="387">
        <v>45532</v>
      </c>
      <c r="B123" s="388" t="s">
        <v>110</v>
      </c>
      <c r="C123" s="388" t="s">
        <v>48</v>
      </c>
      <c r="D123" s="389" t="s">
        <v>120</v>
      </c>
      <c r="E123" s="793"/>
      <c r="F123" s="633">
        <v>405000</v>
      </c>
      <c r="G123" s="390">
        <f t="shared" si="3"/>
        <v>384000</v>
      </c>
      <c r="H123" s="391" t="s">
        <v>126</v>
      </c>
      <c r="I123" s="392" t="s">
        <v>18</v>
      </c>
      <c r="J123" s="429" t="s">
        <v>661</v>
      </c>
      <c r="K123" s="388" t="s">
        <v>170</v>
      </c>
      <c r="L123" s="392" t="s">
        <v>44</v>
      </c>
      <c r="M123" s="392"/>
      <c r="N123" s="427"/>
    </row>
    <row r="124" spans="1:14" ht="15.75" customHeight="1" x14ac:dyDescent="0.25">
      <c r="A124" s="160">
        <v>45532</v>
      </c>
      <c r="B124" s="161" t="s">
        <v>112</v>
      </c>
      <c r="C124" s="161" t="s">
        <v>113</v>
      </c>
      <c r="D124" s="162" t="s">
        <v>120</v>
      </c>
      <c r="E124" s="165">
        <v>8000</v>
      </c>
      <c r="F124" s="152"/>
      <c r="G124" s="145">
        <f t="shared" si="3"/>
        <v>376000</v>
      </c>
      <c r="H124" s="690" t="s">
        <v>126</v>
      </c>
      <c r="I124" s="147" t="s">
        <v>18</v>
      </c>
      <c r="J124" s="331" t="s">
        <v>661</v>
      </c>
      <c r="K124" s="161" t="s">
        <v>170</v>
      </c>
      <c r="L124" s="147" t="s">
        <v>44</v>
      </c>
      <c r="M124" s="147"/>
      <c r="N124" s="149"/>
    </row>
    <row r="125" spans="1:14" ht="15.75" customHeight="1" x14ac:dyDescent="0.25">
      <c r="A125" s="160">
        <v>45532</v>
      </c>
      <c r="B125" s="161" t="s">
        <v>538</v>
      </c>
      <c r="C125" s="161" t="s">
        <v>113</v>
      </c>
      <c r="D125" s="162" t="s">
        <v>120</v>
      </c>
      <c r="E125" s="165">
        <v>25000</v>
      </c>
      <c r="F125" s="152"/>
      <c r="G125" s="145">
        <f t="shared" si="3"/>
        <v>351000</v>
      </c>
      <c r="H125" s="275" t="s">
        <v>126</v>
      </c>
      <c r="I125" s="147" t="s">
        <v>18</v>
      </c>
      <c r="J125" s="331" t="s">
        <v>661</v>
      </c>
      <c r="K125" s="318" t="s">
        <v>170</v>
      </c>
      <c r="L125" s="147" t="s">
        <v>44</v>
      </c>
      <c r="M125" s="147"/>
      <c r="N125" s="149"/>
    </row>
    <row r="126" spans="1:14" ht="15.75" customHeight="1" x14ac:dyDescent="0.25">
      <c r="A126" s="160">
        <v>45532</v>
      </c>
      <c r="B126" s="161" t="s">
        <v>112</v>
      </c>
      <c r="C126" s="161" t="s">
        <v>113</v>
      </c>
      <c r="D126" s="162" t="s">
        <v>120</v>
      </c>
      <c r="E126" s="165">
        <v>3000</v>
      </c>
      <c r="F126" s="152"/>
      <c r="G126" s="145">
        <f t="shared" si="3"/>
        <v>348000</v>
      </c>
      <c r="H126" s="690" t="s">
        <v>126</v>
      </c>
      <c r="I126" s="147" t="s">
        <v>18</v>
      </c>
      <c r="J126" s="331" t="s">
        <v>661</v>
      </c>
      <c r="K126" s="161" t="s">
        <v>170</v>
      </c>
      <c r="L126" s="147" t="s">
        <v>44</v>
      </c>
      <c r="M126" s="147"/>
      <c r="N126" s="149"/>
    </row>
    <row r="127" spans="1:14" ht="15.75" customHeight="1" x14ac:dyDescent="0.25">
      <c r="A127" s="160">
        <v>45532</v>
      </c>
      <c r="B127" s="161" t="s">
        <v>112</v>
      </c>
      <c r="C127" s="161" t="s">
        <v>113</v>
      </c>
      <c r="D127" s="162" t="s">
        <v>120</v>
      </c>
      <c r="E127" s="165">
        <v>2000</v>
      </c>
      <c r="F127" s="152"/>
      <c r="G127" s="145">
        <f t="shared" si="3"/>
        <v>346000</v>
      </c>
      <c r="H127" s="690" t="s">
        <v>126</v>
      </c>
      <c r="I127" s="147" t="s">
        <v>18</v>
      </c>
      <c r="J127" s="331" t="s">
        <v>661</v>
      </c>
      <c r="K127" s="161" t="s">
        <v>170</v>
      </c>
      <c r="L127" s="147" t="s">
        <v>44</v>
      </c>
      <c r="M127" s="147"/>
      <c r="N127" s="149"/>
    </row>
    <row r="128" spans="1:14" ht="15.75" customHeight="1" x14ac:dyDescent="0.25">
      <c r="A128" s="160">
        <v>45532</v>
      </c>
      <c r="B128" s="161" t="s">
        <v>112</v>
      </c>
      <c r="C128" s="161" t="s">
        <v>113</v>
      </c>
      <c r="D128" s="162" t="s">
        <v>120</v>
      </c>
      <c r="E128" s="165">
        <v>16000</v>
      </c>
      <c r="F128" s="152"/>
      <c r="G128" s="145">
        <f t="shared" si="3"/>
        <v>330000</v>
      </c>
      <c r="H128" s="690" t="s">
        <v>126</v>
      </c>
      <c r="I128" s="147" t="s">
        <v>18</v>
      </c>
      <c r="J128" s="331" t="s">
        <v>661</v>
      </c>
      <c r="K128" s="161" t="s">
        <v>170</v>
      </c>
      <c r="L128" s="147" t="s">
        <v>44</v>
      </c>
      <c r="M128" s="147"/>
      <c r="N128" s="149"/>
    </row>
    <row r="129" spans="1:14" ht="15.75" customHeight="1" x14ac:dyDescent="0.25">
      <c r="A129" s="160">
        <v>45532</v>
      </c>
      <c r="B129" s="161" t="s">
        <v>112</v>
      </c>
      <c r="C129" s="161" t="s">
        <v>113</v>
      </c>
      <c r="D129" s="162" t="s">
        <v>120</v>
      </c>
      <c r="E129" s="165">
        <v>16000</v>
      </c>
      <c r="F129" s="152"/>
      <c r="G129" s="145">
        <f t="shared" si="3"/>
        <v>314000</v>
      </c>
      <c r="H129" s="690" t="s">
        <v>126</v>
      </c>
      <c r="I129" s="147" t="s">
        <v>18</v>
      </c>
      <c r="J129" s="331" t="s">
        <v>661</v>
      </c>
      <c r="K129" s="161" t="s">
        <v>170</v>
      </c>
      <c r="L129" s="147" t="s">
        <v>44</v>
      </c>
      <c r="M129" s="147"/>
      <c r="N129" s="149"/>
    </row>
    <row r="130" spans="1:14" ht="15.75" customHeight="1" x14ac:dyDescent="0.25">
      <c r="A130" s="160">
        <v>45532</v>
      </c>
      <c r="B130" s="161" t="s">
        <v>112</v>
      </c>
      <c r="C130" s="161" t="s">
        <v>113</v>
      </c>
      <c r="D130" s="162" t="s">
        <v>120</v>
      </c>
      <c r="E130" s="165">
        <v>2000</v>
      </c>
      <c r="F130" s="152"/>
      <c r="G130" s="145">
        <f t="shared" si="3"/>
        <v>312000</v>
      </c>
      <c r="H130" s="690" t="s">
        <v>126</v>
      </c>
      <c r="I130" s="147" t="s">
        <v>18</v>
      </c>
      <c r="J130" s="331" t="s">
        <v>661</v>
      </c>
      <c r="K130" s="161" t="s">
        <v>170</v>
      </c>
      <c r="L130" s="147" t="s">
        <v>44</v>
      </c>
      <c r="M130" s="147"/>
      <c r="N130" s="149"/>
    </row>
    <row r="131" spans="1:14" ht="15.75" customHeight="1" x14ac:dyDescent="0.25">
      <c r="A131" s="160">
        <v>45532</v>
      </c>
      <c r="B131" s="161" t="s">
        <v>539</v>
      </c>
      <c r="C131" s="161" t="s">
        <v>152</v>
      </c>
      <c r="D131" s="162" t="s">
        <v>120</v>
      </c>
      <c r="E131" s="165">
        <v>6000</v>
      </c>
      <c r="F131" s="152"/>
      <c r="G131" s="145">
        <f t="shared" si="3"/>
        <v>306000</v>
      </c>
      <c r="H131" s="690" t="s">
        <v>126</v>
      </c>
      <c r="I131" s="147" t="s">
        <v>18</v>
      </c>
      <c r="J131" s="331" t="s">
        <v>661</v>
      </c>
      <c r="K131" s="161" t="s">
        <v>170</v>
      </c>
      <c r="L131" s="147" t="s">
        <v>44</v>
      </c>
      <c r="M131" s="147"/>
      <c r="N131" s="149"/>
    </row>
    <row r="132" spans="1:14" ht="15.75" customHeight="1" x14ac:dyDescent="0.25">
      <c r="A132" s="160">
        <v>45532</v>
      </c>
      <c r="B132" s="161" t="s">
        <v>243</v>
      </c>
      <c r="C132" s="161" t="s">
        <v>152</v>
      </c>
      <c r="D132" s="162" t="s">
        <v>120</v>
      </c>
      <c r="E132" s="165">
        <v>20000</v>
      </c>
      <c r="F132" s="152"/>
      <c r="G132" s="145">
        <f t="shared" si="3"/>
        <v>286000</v>
      </c>
      <c r="H132" s="690" t="s">
        <v>126</v>
      </c>
      <c r="I132" s="147" t="s">
        <v>18</v>
      </c>
      <c r="J132" s="331" t="s">
        <v>661</v>
      </c>
      <c r="K132" s="161" t="s">
        <v>170</v>
      </c>
      <c r="L132" s="147" t="s">
        <v>44</v>
      </c>
      <c r="M132" s="147"/>
      <c r="N132" s="149"/>
    </row>
    <row r="133" spans="1:14" ht="15.75" customHeight="1" x14ac:dyDescent="0.25">
      <c r="A133" s="160">
        <v>45532</v>
      </c>
      <c r="B133" s="161" t="s">
        <v>540</v>
      </c>
      <c r="C133" s="161" t="s">
        <v>152</v>
      </c>
      <c r="D133" s="162" t="s">
        <v>120</v>
      </c>
      <c r="E133" s="165">
        <v>10000</v>
      </c>
      <c r="F133" s="152"/>
      <c r="G133" s="145">
        <f t="shared" si="3"/>
        <v>276000</v>
      </c>
      <c r="H133" s="690" t="s">
        <v>126</v>
      </c>
      <c r="I133" s="147" t="s">
        <v>18</v>
      </c>
      <c r="J133" s="331" t="s">
        <v>661</v>
      </c>
      <c r="K133" s="161" t="s">
        <v>170</v>
      </c>
      <c r="L133" s="147" t="s">
        <v>44</v>
      </c>
      <c r="M133" s="147"/>
      <c r="N133" s="149"/>
    </row>
    <row r="134" spans="1:14" ht="15.75" customHeight="1" x14ac:dyDescent="0.25">
      <c r="A134" s="160">
        <v>45532</v>
      </c>
      <c r="B134" s="161" t="s">
        <v>125</v>
      </c>
      <c r="C134" s="161" t="s">
        <v>125</v>
      </c>
      <c r="D134" s="162" t="s">
        <v>120</v>
      </c>
      <c r="E134" s="165">
        <v>10000</v>
      </c>
      <c r="F134" s="152"/>
      <c r="G134" s="145">
        <f t="shared" si="3"/>
        <v>266000</v>
      </c>
      <c r="H134" s="690" t="s">
        <v>126</v>
      </c>
      <c r="I134" s="147" t="s">
        <v>18</v>
      </c>
      <c r="J134" s="331" t="s">
        <v>661</v>
      </c>
      <c r="K134" s="161" t="s">
        <v>170</v>
      </c>
      <c r="L134" s="147" t="s">
        <v>44</v>
      </c>
      <c r="M134" s="147"/>
      <c r="N134" s="149"/>
    </row>
    <row r="135" spans="1:14" ht="15.75" customHeight="1" x14ac:dyDescent="0.25">
      <c r="A135" s="160">
        <v>45532</v>
      </c>
      <c r="B135" s="161" t="s">
        <v>125</v>
      </c>
      <c r="C135" s="161" t="s">
        <v>125</v>
      </c>
      <c r="D135" s="162" t="s">
        <v>120</v>
      </c>
      <c r="E135" s="165">
        <v>10000</v>
      </c>
      <c r="F135" s="152"/>
      <c r="G135" s="145">
        <f t="shared" si="3"/>
        <v>256000</v>
      </c>
      <c r="H135" s="690" t="s">
        <v>126</v>
      </c>
      <c r="I135" s="147" t="s">
        <v>18</v>
      </c>
      <c r="J135" s="331" t="s">
        <v>661</v>
      </c>
      <c r="K135" s="161" t="s">
        <v>170</v>
      </c>
      <c r="L135" s="147" t="s">
        <v>44</v>
      </c>
      <c r="M135" s="147"/>
      <c r="N135" s="149"/>
    </row>
    <row r="136" spans="1:14" ht="15.75" customHeight="1" x14ac:dyDescent="0.25">
      <c r="A136" s="160">
        <v>45533</v>
      </c>
      <c r="B136" s="161" t="s">
        <v>477</v>
      </c>
      <c r="C136" s="161" t="s">
        <v>152</v>
      </c>
      <c r="D136" s="162" t="s">
        <v>120</v>
      </c>
      <c r="E136" s="165">
        <v>50000</v>
      </c>
      <c r="F136" s="152"/>
      <c r="G136" s="145">
        <f t="shared" si="3"/>
        <v>206000</v>
      </c>
      <c r="H136" s="275" t="s">
        <v>126</v>
      </c>
      <c r="I136" s="147" t="s">
        <v>18</v>
      </c>
      <c r="J136" s="396" t="s">
        <v>336</v>
      </c>
      <c r="K136" s="318" t="s">
        <v>170</v>
      </c>
      <c r="L136" s="147" t="s">
        <v>44</v>
      </c>
      <c r="M136" s="147"/>
      <c r="N136" s="149"/>
    </row>
    <row r="137" spans="1:14" ht="15.75" customHeight="1" x14ac:dyDescent="0.25">
      <c r="A137" s="160"/>
      <c r="B137" s="161"/>
      <c r="C137" s="161"/>
      <c r="D137" s="162"/>
      <c r="E137" s="165"/>
      <c r="F137" s="152"/>
      <c r="G137" s="145"/>
      <c r="H137" s="275"/>
      <c r="I137" s="147"/>
      <c r="J137" s="331"/>
      <c r="K137" s="318"/>
      <c r="L137" s="147"/>
      <c r="M137" s="147"/>
      <c r="N137" s="149"/>
    </row>
    <row r="138" spans="1:14" ht="15.75" customHeight="1" x14ac:dyDescent="0.25">
      <c r="A138" s="160">
        <v>45534</v>
      </c>
      <c r="B138" s="161" t="s">
        <v>112</v>
      </c>
      <c r="C138" s="161" t="s">
        <v>113</v>
      </c>
      <c r="D138" s="162" t="s">
        <v>120</v>
      </c>
      <c r="E138" s="165">
        <v>3000</v>
      </c>
      <c r="F138" s="152"/>
      <c r="G138" s="145">
        <f>G136-E138+F138</f>
        <v>203000</v>
      </c>
      <c r="H138" s="690" t="s">
        <v>126</v>
      </c>
      <c r="I138" s="147" t="s">
        <v>18</v>
      </c>
      <c r="J138" s="331" t="s">
        <v>661</v>
      </c>
      <c r="K138" s="161" t="s">
        <v>170</v>
      </c>
      <c r="L138" s="147" t="s">
        <v>44</v>
      </c>
      <c r="M138" s="147"/>
      <c r="N138" s="149"/>
    </row>
    <row r="139" spans="1:14" ht="15.75" customHeight="1" x14ac:dyDescent="0.25">
      <c r="A139" s="160">
        <v>45534</v>
      </c>
      <c r="B139" s="161" t="s">
        <v>112</v>
      </c>
      <c r="C139" s="161" t="s">
        <v>113</v>
      </c>
      <c r="D139" s="162" t="s">
        <v>120</v>
      </c>
      <c r="E139" s="165">
        <v>10000</v>
      </c>
      <c r="F139" s="152"/>
      <c r="G139" s="145">
        <f t="shared" si="3"/>
        <v>193000</v>
      </c>
      <c r="H139" s="690" t="s">
        <v>126</v>
      </c>
      <c r="I139" s="147" t="s">
        <v>18</v>
      </c>
      <c r="J139" s="331" t="s">
        <v>661</v>
      </c>
      <c r="K139" s="161" t="s">
        <v>170</v>
      </c>
      <c r="L139" s="147" t="s">
        <v>44</v>
      </c>
      <c r="M139" s="147"/>
      <c r="N139" s="149"/>
    </row>
    <row r="140" spans="1:14" ht="15.75" customHeight="1" x14ac:dyDescent="0.25">
      <c r="A140" s="160">
        <v>45534</v>
      </c>
      <c r="B140" s="161" t="s">
        <v>112</v>
      </c>
      <c r="C140" s="161" t="s">
        <v>113</v>
      </c>
      <c r="D140" s="162" t="s">
        <v>120</v>
      </c>
      <c r="E140" s="165">
        <v>16000</v>
      </c>
      <c r="F140" s="152"/>
      <c r="G140" s="145">
        <f t="shared" si="3"/>
        <v>177000</v>
      </c>
      <c r="H140" s="690" t="s">
        <v>126</v>
      </c>
      <c r="I140" s="147" t="s">
        <v>18</v>
      </c>
      <c r="J140" s="331" t="s">
        <v>661</v>
      </c>
      <c r="K140" s="161" t="s">
        <v>170</v>
      </c>
      <c r="L140" s="147" t="s">
        <v>44</v>
      </c>
      <c r="M140" s="147"/>
      <c r="N140" s="149"/>
    </row>
    <row r="141" spans="1:14" ht="15.75" customHeight="1" x14ac:dyDescent="0.25">
      <c r="A141" s="160">
        <v>45534</v>
      </c>
      <c r="B141" s="161" t="s">
        <v>112</v>
      </c>
      <c r="C141" s="161" t="s">
        <v>113</v>
      </c>
      <c r="D141" s="162" t="s">
        <v>120</v>
      </c>
      <c r="E141" s="165">
        <v>10000</v>
      </c>
      <c r="F141" s="152"/>
      <c r="G141" s="145">
        <f t="shared" si="3"/>
        <v>167000</v>
      </c>
      <c r="H141" s="690" t="s">
        <v>126</v>
      </c>
      <c r="I141" s="147" t="s">
        <v>18</v>
      </c>
      <c r="J141" s="331" t="s">
        <v>661</v>
      </c>
      <c r="K141" s="161" t="s">
        <v>170</v>
      </c>
      <c r="L141" s="147" t="s">
        <v>44</v>
      </c>
      <c r="M141" s="147"/>
      <c r="N141" s="149"/>
    </row>
    <row r="142" spans="1:14" ht="15.75" customHeight="1" x14ac:dyDescent="0.25">
      <c r="A142" s="160">
        <v>45534</v>
      </c>
      <c r="B142" s="161" t="s">
        <v>112</v>
      </c>
      <c r="C142" s="161" t="s">
        <v>113</v>
      </c>
      <c r="D142" s="162" t="s">
        <v>120</v>
      </c>
      <c r="E142" s="165">
        <v>10000</v>
      </c>
      <c r="F142" s="152"/>
      <c r="G142" s="145">
        <f t="shared" si="3"/>
        <v>157000</v>
      </c>
      <c r="H142" s="690" t="s">
        <v>126</v>
      </c>
      <c r="I142" s="147" t="s">
        <v>18</v>
      </c>
      <c r="J142" s="331" t="s">
        <v>661</v>
      </c>
      <c r="K142" s="161" t="s">
        <v>170</v>
      </c>
      <c r="L142" s="147" t="s">
        <v>44</v>
      </c>
      <c r="M142" s="147"/>
      <c r="N142" s="149"/>
    </row>
    <row r="143" spans="1:14" ht="15.75" customHeight="1" x14ac:dyDescent="0.25">
      <c r="A143" s="160">
        <v>45534</v>
      </c>
      <c r="B143" s="161" t="s">
        <v>112</v>
      </c>
      <c r="C143" s="161" t="s">
        <v>113</v>
      </c>
      <c r="D143" s="162" t="s">
        <v>120</v>
      </c>
      <c r="E143" s="165">
        <v>5000</v>
      </c>
      <c r="F143" s="152"/>
      <c r="G143" s="145">
        <f t="shared" si="3"/>
        <v>152000</v>
      </c>
      <c r="H143" s="690" t="s">
        <v>126</v>
      </c>
      <c r="I143" s="147" t="s">
        <v>18</v>
      </c>
      <c r="J143" s="331" t="s">
        <v>661</v>
      </c>
      <c r="K143" s="161" t="s">
        <v>170</v>
      </c>
      <c r="L143" s="147" t="s">
        <v>44</v>
      </c>
      <c r="M143" s="147"/>
      <c r="N143" s="149"/>
    </row>
    <row r="144" spans="1:14" ht="31.15" customHeight="1" x14ac:dyDescent="0.25">
      <c r="A144" s="160">
        <v>45534</v>
      </c>
      <c r="B144" s="161" t="s">
        <v>583</v>
      </c>
      <c r="C144" s="161" t="s">
        <v>113</v>
      </c>
      <c r="D144" s="162" t="s">
        <v>120</v>
      </c>
      <c r="E144" s="165">
        <v>25000</v>
      </c>
      <c r="F144" s="152"/>
      <c r="G144" s="145">
        <f t="shared" si="3"/>
        <v>127000</v>
      </c>
      <c r="H144" s="690" t="s">
        <v>126</v>
      </c>
      <c r="I144" s="147" t="s">
        <v>18</v>
      </c>
      <c r="J144" s="331"/>
      <c r="K144" s="161" t="s">
        <v>170</v>
      </c>
      <c r="L144" s="147" t="s">
        <v>44</v>
      </c>
      <c r="M144" s="147"/>
      <c r="N144" s="149"/>
    </row>
    <row r="145" spans="1:14" ht="15.75" customHeight="1" x14ac:dyDescent="0.25">
      <c r="A145" s="160">
        <v>45534</v>
      </c>
      <c r="B145" s="161" t="s">
        <v>112</v>
      </c>
      <c r="C145" s="161" t="s">
        <v>113</v>
      </c>
      <c r="D145" s="162" t="s">
        <v>120</v>
      </c>
      <c r="E145" s="165">
        <v>10000</v>
      </c>
      <c r="F145" s="152"/>
      <c r="G145" s="145">
        <f t="shared" si="3"/>
        <v>117000</v>
      </c>
      <c r="H145" s="690" t="s">
        <v>126</v>
      </c>
      <c r="I145" s="147" t="s">
        <v>18</v>
      </c>
      <c r="J145" s="331" t="s">
        <v>661</v>
      </c>
      <c r="K145" s="161" t="s">
        <v>170</v>
      </c>
      <c r="L145" s="147" t="s">
        <v>44</v>
      </c>
      <c r="M145" s="147"/>
      <c r="N145" s="149"/>
    </row>
    <row r="146" spans="1:14" ht="15.75" customHeight="1" x14ac:dyDescent="0.25">
      <c r="A146" s="160">
        <v>45534</v>
      </c>
      <c r="B146" s="161" t="s">
        <v>582</v>
      </c>
      <c r="C146" s="161" t="s">
        <v>152</v>
      </c>
      <c r="D146" s="162" t="s">
        <v>120</v>
      </c>
      <c r="E146" s="165">
        <v>50000</v>
      </c>
      <c r="F146" s="152"/>
      <c r="G146" s="145">
        <f t="shared" si="3"/>
        <v>67000</v>
      </c>
      <c r="H146" s="690" t="s">
        <v>126</v>
      </c>
      <c r="I146" s="147" t="s">
        <v>18</v>
      </c>
      <c r="J146" s="331" t="s">
        <v>661</v>
      </c>
      <c r="K146" s="161" t="s">
        <v>170</v>
      </c>
      <c r="L146" s="147" t="s">
        <v>44</v>
      </c>
      <c r="M146" s="147"/>
      <c r="N146" s="149"/>
    </row>
    <row r="147" spans="1:14" ht="15.75" customHeight="1" x14ac:dyDescent="0.25">
      <c r="A147" s="160">
        <v>45534</v>
      </c>
      <c r="B147" s="161" t="s">
        <v>243</v>
      </c>
      <c r="C147" s="161" t="s">
        <v>152</v>
      </c>
      <c r="D147" s="162" t="s">
        <v>120</v>
      </c>
      <c r="E147" s="165">
        <v>20000</v>
      </c>
      <c r="F147" s="152"/>
      <c r="G147" s="145">
        <f t="shared" si="3"/>
        <v>47000</v>
      </c>
      <c r="H147" s="690" t="s">
        <v>126</v>
      </c>
      <c r="I147" s="147" t="s">
        <v>18</v>
      </c>
      <c r="J147" s="331" t="s">
        <v>661</v>
      </c>
      <c r="K147" s="161" t="s">
        <v>170</v>
      </c>
      <c r="L147" s="147" t="s">
        <v>44</v>
      </c>
      <c r="M147" s="147"/>
      <c r="N147" s="149"/>
    </row>
    <row r="148" spans="1:14" ht="15.75" customHeight="1" x14ac:dyDescent="0.25">
      <c r="A148" s="160">
        <v>45534</v>
      </c>
      <c r="B148" s="161" t="s">
        <v>539</v>
      </c>
      <c r="C148" s="161" t="s">
        <v>152</v>
      </c>
      <c r="D148" s="162" t="s">
        <v>120</v>
      </c>
      <c r="E148" s="165">
        <v>10000</v>
      </c>
      <c r="F148" s="152"/>
      <c r="G148" s="145">
        <f t="shared" si="3"/>
        <v>37000</v>
      </c>
      <c r="H148" s="690" t="s">
        <v>126</v>
      </c>
      <c r="I148" s="147" t="s">
        <v>18</v>
      </c>
      <c r="J148" s="331" t="s">
        <v>661</v>
      </c>
      <c r="K148" s="161" t="s">
        <v>170</v>
      </c>
      <c r="L148" s="147" t="s">
        <v>44</v>
      </c>
      <c r="M148" s="147"/>
      <c r="N148" s="149"/>
    </row>
    <row r="149" spans="1:14" ht="15.75" customHeight="1" x14ac:dyDescent="0.25">
      <c r="A149" s="160">
        <v>45534</v>
      </c>
      <c r="B149" s="161" t="s">
        <v>539</v>
      </c>
      <c r="C149" s="161" t="s">
        <v>152</v>
      </c>
      <c r="D149" s="162" t="s">
        <v>120</v>
      </c>
      <c r="E149" s="165">
        <v>6000</v>
      </c>
      <c r="F149" s="152"/>
      <c r="G149" s="145">
        <f t="shared" si="3"/>
        <v>31000</v>
      </c>
      <c r="H149" s="690" t="s">
        <v>126</v>
      </c>
      <c r="I149" s="147" t="s">
        <v>18</v>
      </c>
      <c r="J149" s="331" t="s">
        <v>661</v>
      </c>
      <c r="K149" s="161" t="s">
        <v>170</v>
      </c>
      <c r="L149" s="147" t="s">
        <v>44</v>
      </c>
      <c r="M149" s="147"/>
      <c r="N149" s="149"/>
    </row>
    <row r="150" spans="1:14" ht="15.75" customHeight="1" x14ac:dyDescent="0.25">
      <c r="A150" s="160">
        <v>45534</v>
      </c>
      <c r="B150" s="161" t="s">
        <v>540</v>
      </c>
      <c r="C150" s="161" t="s">
        <v>152</v>
      </c>
      <c r="D150" s="162" t="s">
        <v>120</v>
      </c>
      <c r="E150" s="165">
        <v>10000</v>
      </c>
      <c r="F150" s="152"/>
      <c r="G150" s="145">
        <f t="shared" si="3"/>
        <v>21000</v>
      </c>
      <c r="H150" s="690" t="s">
        <v>126</v>
      </c>
      <c r="I150" s="147" t="s">
        <v>18</v>
      </c>
      <c r="J150" s="331" t="s">
        <v>661</v>
      </c>
      <c r="K150" s="161" t="s">
        <v>170</v>
      </c>
      <c r="L150" s="147" t="s">
        <v>44</v>
      </c>
      <c r="M150" s="147"/>
      <c r="N150" s="149"/>
    </row>
    <row r="151" spans="1:14" ht="15.75" customHeight="1" x14ac:dyDescent="0.25">
      <c r="A151" s="160">
        <v>45534</v>
      </c>
      <c r="B151" s="161" t="s">
        <v>125</v>
      </c>
      <c r="C151" s="161" t="s">
        <v>125</v>
      </c>
      <c r="D151" s="162" t="s">
        <v>120</v>
      </c>
      <c r="E151" s="165">
        <v>10000</v>
      </c>
      <c r="F151" s="152"/>
      <c r="G151" s="145">
        <f t="shared" si="3"/>
        <v>11000</v>
      </c>
      <c r="H151" s="275" t="s">
        <v>126</v>
      </c>
      <c r="I151" s="147" t="s">
        <v>18</v>
      </c>
      <c r="J151" s="331" t="s">
        <v>661</v>
      </c>
      <c r="K151" s="318" t="s">
        <v>170</v>
      </c>
      <c r="L151" s="147" t="s">
        <v>44</v>
      </c>
      <c r="M151" s="147"/>
      <c r="N151" s="149"/>
    </row>
    <row r="152" spans="1:14" ht="15.75" customHeight="1" thickBot="1" x14ac:dyDescent="0.3">
      <c r="A152" s="160">
        <v>45534</v>
      </c>
      <c r="B152" s="161" t="s">
        <v>125</v>
      </c>
      <c r="C152" s="161" t="s">
        <v>125</v>
      </c>
      <c r="D152" s="162" t="s">
        <v>120</v>
      </c>
      <c r="E152" s="165">
        <v>10000</v>
      </c>
      <c r="F152" s="152"/>
      <c r="G152" s="145">
        <f t="shared" si="3"/>
        <v>1000</v>
      </c>
      <c r="H152" s="275" t="s">
        <v>126</v>
      </c>
      <c r="I152" s="147" t="s">
        <v>18</v>
      </c>
      <c r="J152" s="331" t="s">
        <v>661</v>
      </c>
      <c r="K152" s="318" t="s">
        <v>170</v>
      </c>
      <c r="L152" s="147" t="s">
        <v>44</v>
      </c>
      <c r="M152" s="147"/>
      <c r="N152" s="149"/>
    </row>
    <row r="153" spans="1:14" ht="15.75" customHeight="1" thickBot="1" x14ac:dyDescent="0.3">
      <c r="A153" s="160"/>
      <c r="B153" s="318"/>
      <c r="C153" s="318"/>
      <c r="D153" s="718"/>
      <c r="E153" s="719">
        <f>SUM(E4:E152)</f>
        <v>1777000</v>
      </c>
      <c r="F153" s="720">
        <f>SUM(F4:F152)+G4</f>
        <v>1778000</v>
      </c>
      <c r="G153" s="807">
        <f>F153-E153</f>
        <v>1000</v>
      </c>
      <c r="H153" s="440"/>
      <c r="I153" s="155"/>
      <c r="J153" s="396"/>
      <c r="K153" s="772"/>
      <c r="L153" s="147"/>
      <c r="M153" s="147"/>
      <c r="N153" s="149"/>
    </row>
  </sheetData>
  <autoFilter ref="A1:N15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opLeftCell="A112" zoomScaleNormal="100" workbookViewId="0">
      <selection activeCell="G123" sqref="G123"/>
    </sheetView>
  </sheetViews>
  <sheetFormatPr defaultColWidth="10.85546875" defaultRowHeight="15" x14ac:dyDescent="0.25"/>
  <cols>
    <col min="1" max="1" width="13.140625" style="15" customWidth="1"/>
    <col min="2" max="2" width="29.85546875" style="15" customWidth="1"/>
    <col min="3" max="3" width="18" style="15" customWidth="1"/>
    <col min="4" max="4" width="14.7109375" style="15" customWidth="1"/>
    <col min="5" max="5" width="18.85546875" style="290" bestFit="1" customWidth="1"/>
    <col min="6" max="6" width="15.85546875" style="290" customWidth="1"/>
    <col min="7" max="7" width="18.7109375" style="290" customWidth="1"/>
    <col min="8" max="8" width="12.42578125" style="15" customWidth="1"/>
    <col min="9" max="9" width="18.7109375" style="15" customWidth="1"/>
    <col min="10" max="10" width="15.5703125" style="15" customWidth="1"/>
    <col min="11" max="11" width="15.42578125" style="15" customWidth="1"/>
    <col min="12" max="12" width="17.7109375" style="15" customWidth="1"/>
    <col min="13" max="13" width="15" style="15" customWidth="1"/>
    <col min="14" max="14" width="29.85546875" style="51" customWidth="1"/>
    <col min="15" max="15" width="41.140625" style="15" customWidth="1"/>
    <col min="16" max="16384" width="10.85546875" style="15"/>
  </cols>
  <sheetData>
    <row r="1" spans="1:14" s="64" customFormat="1" ht="31.5" x14ac:dyDescent="0.25">
      <c r="A1" s="984" t="s">
        <v>43</v>
      </c>
      <c r="B1" s="984"/>
      <c r="C1" s="984"/>
      <c r="D1" s="984"/>
      <c r="E1" s="984"/>
      <c r="F1" s="984"/>
      <c r="G1" s="984"/>
      <c r="H1" s="984"/>
      <c r="I1" s="984"/>
      <c r="J1" s="984"/>
      <c r="K1" s="984"/>
      <c r="L1" s="984"/>
      <c r="M1" s="984"/>
      <c r="N1" s="984"/>
    </row>
    <row r="2" spans="1:14" s="64" customFormat="1" ht="18.75" x14ac:dyDescent="0.25">
      <c r="A2" s="985" t="s">
        <v>157</v>
      </c>
      <c r="B2" s="985"/>
      <c r="C2" s="985"/>
      <c r="D2" s="985"/>
      <c r="E2" s="985"/>
      <c r="F2" s="985"/>
      <c r="G2" s="985"/>
      <c r="H2" s="985"/>
      <c r="I2" s="985"/>
      <c r="J2" s="985"/>
      <c r="K2" s="985"/>
      <c r="L2" s="985"/>
      <c r="M2" s="985"/>
      <c r="N2" s="985"/>
    </row>
    <row r="3" spans="1:14" s="64" customFormat="1" ht="45.75" thickBot="1" x14ac:dyDescent="0.3">
      <c r="A3" s="141" t="s">
        <v>0</v>
      </c>
      <c r="B3" s="142" t="s">
        <v>5</v>
      </c>
      <c r="C3" s="142" t="s">
        <v>10</v>
      </c>
      <c r="D3" s="143" t="s">
        <v>8</v>
      </c>
      <c r="E3" s="143" t="s">
        <v>13</v>
      </c>
      <c r="F3" s="143" t="s">
        <v>34</v>
      </c>
      <c r="G3" s="143" t="s">
        <v>40</v>
      </c>
      <c r="H3" s="143" t="s">
        <v>2</v>
      </c>
      <c r="I3" s="143" t="s">
        <v>3</v>
      </c>
      <c r="J3" s="142" t="s">
        <v>9</v>
      </c>
      <c r="K3" s="142" t="s">
        <v>1</v>
      </c>
      <c r="L3" s="142" t="s">
        <v>4</v>
      </c>
      <c r="M3" s="142" t="s">
        <v>12</v>
      </c>
      <c r="N3" s="144" t="s">
        <v>11</v>
      </c>
    </row>
    <row r="4" spans="1:14" s="11" customFormat="1" ht="27.95" customHeight="1" x14ac:dyDescent="0.25">
      <c r="A4" s="337">
        <v>45505</v>
      </c>
      <c r="B4" s="338" t="s">
        <v>180</v>
      </c>
      <c r="C4" s="338"/>
      <c r="D4" s="369"/>
      <c r="E4" s="445"/>
      <c r="F4" s="445"/>
      <c r="G4" s="445">
        <v>20900</v>
      </c>
      <c r="H4" s="372"/>
      <c r="I4" s="373"/>
      <c r="J4" s="374"/>
      <c r="K4" s="375"/>
      <c r="L4" s="173"/>
      <c r="M4" s="376"/>
      <c r="N4" s="377"/>
    </row>
    <row r="5" spans="1:14" s="11" customFormat="1" ht="13.5" customHeight="1" x14ac:dyDescent="0.25">
      <c r="A5" s="387">
        <v>45510</v>
      </c>
      <c r="B5" s="388" t="s">
        <v>110</v>
      </c>
      <c r="C5" s="388" t="s">
        <v>48</v>
      </c>
      <c r="D5" s="389" t="s">
        <v>120</v>
      </c>
      <c r="E5" s="390"/>
      <c r="F5" s="390">
        <v>1269100</v>
      </c>
      <c r="G5" s="390">
        <f>G4-E5+F5</f>
        <v>1290000</v>
      </c>
      <c r="H5" s="391" t="s">
        <v>153</v>
      </c>
      <c r="I5" s="391" t="s">
        <v>18</v>
      </c>
      <c r="J5" s="429" t="s">
        <v>274</v>
      </c>
      <c r="K5" s="388" t="s">
        <v>170</v>
      </c>
      <c r="L5" s="388" t="s">
        <v>44</v>
      </c>
      <c r="M5" s="394"/>
      <c r="N5" s="393"/>
    </row>
    <row r="6" spans="1:14" s="11" customFormat="1" ht="13.5" customHeight="1" x14ac:dyDescent="0.25">
      <c r="A6" s="160">
        <v>45510</v>
      </c>
      <c r="B6" s="161" t="s">
        <v>220</v>
      </c>
      <c r="C6" s="161" t="s">
        <v>129</v>
      </c>
      <c r="D6" s="162" t="s">
        <v>120</v>
      </c>
      <c r="E6" s="145">
        <v>1269100</v>
      </c>
      <c r="F6" s="145"/>
      <c r="G6" s="145">
        <f t="shared" ref="G6:G73" si="0">G5-E6+F6</f>
        <v>20900</v>
      </c>
      <c r="H6" s="275" t="s">
        <v>153</v>
      </c>
      <c r="I6" s="275" t="s">
        <v>18</v>
      </c>
      <c r="J6" s="331" t="s">
        <v>221</v>
      </c>
      <c r="K6" s="318" t="s">
        <v>170</v>
      </c>
      <c r="L6" s="318" t="s">
        <v>44</v>
      </c>
      <c r="M6" s="385"/>
      <c r="N6" s="386"/>
    </row>
    <row r="7" spans="1:14" x14ac:dyDescent="0.25">
      <c r="A7" s="387">
        <v>45513</v>
      </c>
      <c r="B7" s="388" t="s">
        <v>110</v>
      </c>
      <c r="C7" s="388" t="s">
        <v>48</v>
      </c>
      <c r="D7" s="389" t="s">
        <v>120</v>
      </c>
      <c r="E7" s="390"/>
      <c r="F7" s="390">
        <v>750000</v>
      </c>
      <c r="G7" s="390">
        <f>G6-E7+F7</f>
        <v>770900</v>
      </c>
      <c r="H7" s="391" t="s">
        <v>153</v>
      </c>
      <c r="I7" s="392" t="s">
        <v>18</v>
      </c>
      <c r="J7" s="429" t="s">
        <v>281</v>
      </c>
      <c r="K7" s="388" t="s">
        <v>170</v>
      </c>
      <c r="L7" s="392" t="s">
        <v>44</v>
      </c>
      <c r="M7" s="392"/>
      <c r="N7" s="393"/>
    </row>
    <row r="8" spans="1:14" ht="17.45" customHeight="1" x14ac:dyDescent="0.25">
      <c r="A8" s="773">
        <v>45513</v>
      </c>
      <c r="B8" s="710" t="s">
        <v>282</v>
      </c>
      <c r="C8" s="710" t="s">
        <v>283</v>
      </c>
      <c r="D8" s="711" t="s">
        <v>120</v>
      </c>
      <c r="E8" s="152">
        <v>770000</v>
      </c>
      <c r="F8" s="152"/>
      <c r="G8" s="152">
        <f t="shared" ref="G8:G11" si="1">G7-E8+F8</f>
        <v>900</v>
      </c>
      <c r="H8" s="430" t="s">
        <v>153</v>
      </c>
      <c r="I8" s="168" t="s">
        <v>18</v>
      </c>
      <c r="J8" s="331" t="s">
        <v>284</v>
      </c>
      <c r="K8" s="172" t="s">
        <v>170</v>
      </c>
      <c r="L8" s="168" t="s">
        <v>44</v>
      </c>
      <c r="M8" s="168"/>
      <c r="N8" s="792"/>
    </row>
    <row r="9" spans="1:14" x14ac:dyDescent="0.25">
      <c r="A9" s="160">
        <v>45513</v>
      </c>
      <c r="B9" s="161" t="s">
        <v>285</v>
      </c>
      <c r="C9" s="161" t="s">
        <v>48</v>
      </c>
      <c r="D9" s="162" t="s">
        <v>120</v>
      </c>
      <c r="E9" s="145"/>
      <c r="F9" s="145">
        <v>20000</v>
      </c>
      <c r="G9" s="145">
        <f t="shared" si="1"/>
        <v>20900</v>
      </c>
      <c r="H9" s="275" t="s">
        <v>153</v>
      </c>
      <c r="I9" s="147" t="s">
        <v>18</v>
      </c>
      <c r="J9" s="331" t="s">
        <v>286</v>
      </c>
      <c r="K9" s="318" t="s">
        <v>170</v>
      </c>
      <c r="L9" s="147" t="s">
        <v>44</v>
      </c>
      <c r="M9" s="147"/>
      <c r="N9" s="386"/>
    </row>
    <row r="10" spans="1:14" x14ac:dyDescent="0.25">
      <c r="A10" s="387">
        <v>45518</v>
      </c>
      <c r="B10" s="388" t="s">
        <v>110</v>
      </c>
      <c r="C10" s="388" t="s">
        <v>48</v>
      </c>
      <c r="D10" s="389" t="s">
        <v>120</v>
      </c>
      <c r="E10" s="390"/>
      <c r="F10" s="390">
        <v>35000</v>
      </c>
      <c r="G10" s="390">
        <f t="shared" si="1"/>
        <v>55900</v>
      </c>
      <c r="H10" s="391" t="s">
        <v>153</v>
      </c>
      <c r="I10" s="392" t="s">
        <v>18</v>
      </c>
      <c r="J10" s="429" t="s">
        <v>312</v>
      </c>
      <c r="K10" s="388" t="s">
        <v>170</v>
      </c>
      <c r="L10" s="392" t="s">
        <v>44</v>
      </c>
      <c r="M10" s="392"/>
      <c r="N10" s="393"/>
    </row>
    <row r="11" spans="1:14" x14ac:dyDescent="0.25">
      <c r="A11" s="160">
        <v>45518</v>
      </c>
      <c r="B11" s="161" t="s">
        <v>112</v>
      </c>
      <c r="C11" s="161" t="s">
        <v>113</v>
      </c>
      <c r="D11" s="162" t="s">
        <v>120</v>
      </c>
      <c r="E11" s="145">
        <v>15000</v>
      </c>
      <c r="F11" s="145"/>
      <c r="G11" s="145">
        <f t="shared" si="1"/>
        <v>40900</v>
      </c>
      <c r="H11" s="275" t="s">
        <v>153</v>
      </c>
      <c r="I11" s="147" t="s">
        <v>18</v>
      </c>
      <c r="J11" s="331" t="s">
        <v>312</v>
      </c>
      <c r="K11" s="318" t="s">
        <v>170</v>
      </c>
      <c r="L11" s="147" t="s">
        <v>44</v>
      </c>
      <c r="M11" s="147"/>
      <c r="N11" s="386" t="s">
        <v>313</v>
      </c>
    </row>
    <row r="12" spans="1:14" x14ac:dyDescent="0.25">
      <c r="A12" s="160">
        <v>45518</v>
      </c>
      <c r="B12" s="161" t="s">
        <v>125</v>
      </c>
      <c r="C12" s="161" t="s">
        <v>125</v>
      </c>
      <c r="D12" s="162" t="s">
        <v>120</v>
      </c>
      <c r="E12" s="145">
        <v>10000</v>
      </c>
      <c r="F12" s="145"/>
      <c r="G12" s="145">
        <f t="shared" ref="G12:G34" si="2">G11-E12+F12</f>
        <v>30900</v>
      </c>
      <c r="H12" s="275" t="s">
        <v>153</v>
      </c>
      <c r="I12" s="147" t="s">
        <v>18</v>
      </c>
      <c r="J12" s="331" t="s">
        <v>312</v>
      </c>
      <c r="K12" s="318" t="s">
        <v>170</v>
      </c>
      <c r="L12" s="147" t="s">
        <v>44</v>
      </c>
      <c r="M12" s="147"/>
      <c r="N12" s="386"/>
    </row>
    <row r="13" spans="1:14" x14ac:dyDescent="0.25">
      <c r="A13" s="160">
        <v>45518</v>
      </c>
      <c r="B13" s="161" t="s">
        <v>125</v>
      </c>
      <c r="C13" s="161" t="s">
        <v>125</v>
      </c>
      <c r="D13" s="162" t="s">
        <v>120</v>
      </c>
      <c r="E13" s="145">
        <v>10000</v>
      </c>
      <c r="F13" s="145"/>
      <c r="G13" s="145">
        <f t="shared" si="2"/>
        <v>20900</v>
      </c>
      <c r="H13" s="275" t="s">
        <v>153</v>
      </c>
      <c r="I13" s="147" t="s">
        <v>18</v>
      </c>
      <c r="J13" s="331" t="s">
        <v>312</v>
      </c>
      <c r="K13" s="318" t="s">
        <v>170</v>
      </c>
      <c r="L13" s="147" t="s">
        <v>44</v>
      </c>
      <c r="M13" s="147"/>
      <c r="N13" s="386"/>
    </row>
    <row r="14" spans="1:14" x14ac:dyDescent="0.25">
      <c r="A14" s="387">
        <v>45519</v>
      </c>
      <c r="B14" s="388" t="s">
        <v>110</v>
      </c>
      <c r="C14" s="388" t="s">
        <v>48</v>
      </c>
      <c r="D14" s="389" t="s">
        <v>120</v>
      </c>
      <c r="E14" s="390"/>
      <c r="F14" s="390">
        <v>102500</v>
      </c>
      <c r="G14" s="390">
        <f t="shared" si="2"/>
        <v>123400</v>
      </c>
      <c r="H14" s="391" t="s">
        <v>153</v>
      </c>
      <c r="I14" s="392" t="s">
        <v>18</v>
      </c>
      <c r="J14" s="429" t="s">
        <v>320</v>
      </c>
      <c r="K14" s="388" t="s">
        <v>170</v>
      </c>
      <c r="L14" s="392" t="s">
        <v>44</v>
      </c>
      <c r="M14" s="392"/>
      <c r="N14" s="393"/>
    </row>
    <row r="15" spans="1:14" x14ac:dyDescent="0.25">
      <c r="A15" s="160">
        <v>45519</v>
      </c>
      <c r="B15" s="161" t="s">
        <v>112</v>
      </c>
      <c r="C15" s="161" t="s">
        <v>113</v>
      </c>
      <c r="D15" s="162" t="s">
        <v>120</v>
      </c>
      <c r="E15" s="145">
        <v>25000</v>
      </c>
      <c r="F15" s="145"/>
      <c r="G15" s="145">
        <f>G14-E15+F15</f>
        <v>98400</v>
      </c>
      <c r="H15" s="275" t="s">
        <v>153</v>
      </c>
      <c r="I15" s="147" t="s">
        <v>18</v>
      </c>
      <c r="J15" s="331" t="s">
        <v>320</v>
      </c>
      <c r="K15" s="318" t="s">
        <v>170</v>
      </c>
      <c r="L15" s="147" t="s">
        <v>44</v>
      </c>
      <c r="M15" s="147"/>
      <c r="N15" s="386" t="s">
        <v>321</v>
      </c>
    </row>
    <row r="16" spans="1:14" x14ac:dyDescent="0.25">
      <c r="A16" s="160">
        <v>45519</v>
      </c>
      <c r="B16" s="161" t="s">
        <v>112</v>
      </c>
      <c r="C16" s="161" t="s">
        <v>113</v>
      </c>
      <c r="D16" s="162" t="s">
        <v>120</v>
      </c>
      <c r="E16" s="145">
        <v>15000</v>
      </c>
      <c r="F16" s="145"/>
      <c r="G16" s="145">
        <f t="shared" si="2"/>
        <v>83400</v>
      </c>
      <c r="H16" s="275" t="s">
        <v>153</v>
      </c>
      <c r="I16" s="147" t="s">
        <v>18</v>
      </c>
      <c r="J16" s="331" t="s">
        <v>320</v>
      </c>
      <c r="K16" s="318" t="s">
        <v>170</v>
      </c>
      <c r="L16" s="147" t="s">
        <v>44</v>
      </c>
      <c r="M16" s="147"/>
      <c r="N16" s="386" t="s">
        <v>322</v>
      </c>
    </row>
    <row r="17" spans="1:14" x14ac:dyDescent="0.25">
      <c r="A17" s="160">
        <v>45519</v>
      </c>
      <c r="B17" s="161" t="s">
        <v>112</v>
      </c>
      <c r="C17" s="161" t="s">
        <v>113</v>
      </c>
      <c r="D17" s="162" t="s">
        <v>120</v>
      </c>
      <c r="E17" s="145">
        <v>15000</v>
      </c>
      <c r="F17" s="145"/>
      <c r="G17" s="145">
        <f t="shared" si="2"/>
        <v>68400</v>
      </c>
      <c r="H17" s="275" t="s">
        <v>153</v>
      </c>
      <c r="I17" s="147" t="s">
        <v>18</v>
      </c>
      <c r="J17" s="331" t="s">
        <v>320</v>
      </c>
      <c r="K17" s="318" t="s">
        <v>170</v>
      </c>
      <c r="L17" s="147" t="s">
        <v>44</v>
      </c>
      <c r="M17" s="147"/>
      <c r="N17" s="386" t="s">
        <v>323</v>
      </c>
    </row>
    <row r="18" spans="1:14" x14ac:dyDescent="0.25">
      <c r="A18" s="160">
        <v>45519</v>
      </c>
      <c r="B18" s="161" t="s">
        <v>112</v>
      </c>
      <c r="C18" s="161" t="s">
        <v>113</v>
      </c>
      <c r="D18" s="162" t="s">
        <v>120</v>
      </c>
      <c r="E18" s="381">
        <v>20000</v>
      </c>
      <c r="F18" s="145"/>
      <c r="G18" s="145">
        <f t="shared" si="2"/>
        <v>48400</v>
      </c>
      <c r="H18" s="275" t="s">
        <v>153</v>
      </c>
      <c r="I18" s="147" t="s">
        <v>18</v>
      </c>
      <c r="J18" s="331" t="s">
        <v>320</v>
      </c>
      <c r="K18" s="318" t="s">
        <v>170</v>
      </c>
      <c r="L18" s="147" t="s">
        <v>44</v>
      </c>
      <c r="M18" s="147"/>
      <c r="N18" s="386" t="s">
        <v>324</v>
      </c>
    </row>
    <row r="19" spans="1:14" x14ac:dyDescent="0.25">
      <c r="A19" s="160">
        <v>45519</v>
      </c>
      <c r="B19" s="161" t="s">
        <v>112</v>
      </c>
      <c r="C19" s="161" t="s">
        <v>113</v>
      </c>
      <c r="D19" s="162" t="s">
        <v>120</v>
      </c>
      <c r="E19" s="145">
        <v>12000</v>
      </c>
      <c r="F19" s="145"/>
      <c r="G19" s="145">
        <f t="shared" si="2"/>
        <v>36400</v>
      </c>
      <c r="H19" s="275" t="s">
        <v>153</v>
      </c>
      <c r="I19" s="147" t="s">
        <v>18</v>
      </c>
      <c r="J19" s="331" t="s">
        <v>320</v>
      </c>
      <c r="K19" s="318" t="s">
        <v>170</v>
      </c>
      <c r="L19" s="147" t="s">
        <v>44</v>
      </c>
      <c r="M19" s="147"/>
      <c r="N19" s="386" t="s">
        <v>325</v>
      </c>
    </row>
    <row r="20" spans="1:14" x14ac:dyDescent="0.25">
      <c r="A20" s="160">
        <v>45519</v>
      </c>
      <c r="B20" s="161" t="s">
        <v>125</v>
      </c>
      <c r="C20" s="161" t="s">
        <v>125</v>
      </c>
      <c r="D20" s="162" t="s">
        <v>120</v>
      </c>
      <c r="E20" s="145">
        <v>11000</v>
      </c>
      <c r="F20" s="145"/>
      <c r="G20" s="145">
        <f t="shared" si="2"/>
        <v>25400</v>
      </c>
      <c r="H20" s="275" t="s">
        <v>153</v>
      </c>
      <c r="I20" s="147" t="s">
        <v>18</v>
      </c>
      <c r="J20" s="331" t="s">
        <v>320</v>
      </c>
      <c r="K20" s="318" t="s">
        <v>170</v>
      </c>
      <c r="L20" s="147" t="s">
        <v>44</v>
      </c>
      <c r="M20" s="147"/>
      <c r="N20" s="442"/>
    </row>
    <row r="21" spans="1:14" x14ac:dyDescent="0.25">
      <c r="A21" s="160">
        <v>45519</v>
      </c>
      <c r="B21" s="161" t="s">
        <v>125</v>
      </c>
      <c r="C21" s="161" t="s">
        <v>125</v>
      </c>
      <c r="D21" s="162" t="s">
        <v>120</v>
      </c>
      <c r="E21" s="381">
        <v>10000</v>
      </c>
      <c r="F21" s="145"/>
      <c r="G21" s="145">
        <f t="shared" si="2"/>
        <v>15400</v>
      </c>
      <c r="H21" s="275" t="s">
        <v>153</v>
      </c>
      <c r="I21" s="147" t="s">
        <v>18</v>
      </c>
      <c r="J21" s="331" t="s">
        <v>352</v>
      </c>
      <c r="K21" s="318" t="s">
        <v>170</v>
      </c>
      <c r="L21" s="147" t="s">
        <v>44</v>
      </c>
      <c r="M21" s="147"/>
      <c r="N21" s="442"/>
    </row>
    <row r="22" spans="1:14" x14ac:dyDescent="0.25">
      <c r="A22" s="387">
        <v>45520</v>
      </c>
      <c r="B22" s="388" t="s">
        <v>110</v>
      </c>
      <c r="C22" s="388" t="s">
        <v>48</v>
      </c>
      <c r="D22" s="389" t="s">
        <v>120</v>
      </c>
      <c r="E22" s="390"/>
      <c r="F22" s="390">
        <v>44000</v>
      </c>
      <c r="G22" s="390">
        <f t="shared" si="2"/>
        <v>59400</v>
      </c>
      <c r="H22" s="391" t="s">
        <v>153</v>
      </c>
      <c r="I22" s="392" t="s">
        <v>18</v>
      </c>
      <c r="J22" s="429" t="s">
        <v>353</v>
      </c>
      <c r="K22" s="388" t="s">
        <v>170</v>
      </c>
      <c r="L22" s="392" t="s">
        <v>44</v>
      </c>
      <c r="M22" s="392"/>
      <c r="N22" s="393"/>
    </row>
    <row r="23" spans="1:14" x14ac:dyDescent="0.25">
      <c r="A23" s="160">
        <v>45520</v>
      </c>
      <c r="B23" s="161" t="s">
        <v>112</v>
      </c>
      <c r="C23" s="161" t="s">
        <v>113</v>
      </c>
      <c r="D23" s="162" t="s">
        <v>120</v>
      </c>
      <c r="E23" s="145">
        <v>8000</v>
      </c>
      <c r="F23" s="145"/>
      <c r="G23" s="145">
        <f t="shared" si="2"/>
        <v>51400</v>
      </c>
      <c r="H23" s="275" t="s">
        <v>153</v>
      </c>
      <c r="I23" s="147" t="s">
        <v>18</v>
      </c>
      <c r="J23" s="331" t="s">
        <v>353</v>
      </c>
      <c r="K23" s="318" t="s">
        <v>170</v>
      </c>
      <c r="L23" s="147" t="s">
        <v>44</v>
      </c>
      <c r="M23" s="147"/>
      <c r="N23" s="386" t="s">
        <v>354</v>
      </c>
    </row>
    <row r="24" spans="1:14" x14ac:dyDescent="0.25">
      <c r="A24" s="160">
        <v>45520</v>
      </c>
      <c r="B24" s="161" t="s">
        <v>112</v>
      </c>
      <c r="C24" s="161" t="s">
        <v>113</v>
      </c>
      <c r="D24" s="162" t="s">
        <v>120</v>
      </c>
      <c r="E24" s="145">
        <v>8000</v>
      </c>
      <c r="F24" s="145"/>
      <c r="G24" s="145">
        <f t="shared" si="2"/>
        <v>43400</v>
      </c>
      <c r="H24" s="275" t="s">
        <v>153</v>
      </c>
      <c r="I24" s="147" t="s">
        <v>18</v>
      </c>
      <c r="J24" s="331" t="s">
        <v>353</v>
      </c>
      <c r="K24" s="318" t="s">
        <v>170</v>
      </c>
      <c r="L24" s="147" t="s">
        <v>44</v>
      </c>
      <c r="M24" s="147"/>
      <c r="N24" s="386" t="s">
        <v>355</v>
      </c>
    </row>
    <row r="25" spans="1:14" x14ac:dyDescent="0.25">
      <c r="A25" s="160">
        <v>45520</v>
      </c>
      <c r="B25" s="161" t="s">
        <v>112</v>
      </c>
      <c r="C25" s="161" t="s">
        <v>113</v>
      </c>
      <c r="D25" s="162" t="s">
        <v>120</v>
      </c>
      <c r="E25" s="145">
        <v>7000</v>
      </c>
      <c r="F25" s="145"/>
      <c r="G25" s="145">
        <f t="shared" si="2"/>
        <v>36400</v>
      </c>
      <c r="H25" s="275" t="s">
        <v>153</v>
      </c>
      <c r="I25" s="147" t="s">
        <v>18</v>
      </c>
      <c r="J25" s="331" t="s">
        <v>353</v>
      </c>
      <c r="K25" s="318" t="s">
        <v>170</v>
      </c>
      <c r="L25" s="147" t="s">
        <v>44</v>
      </c>
      <c r="M25" s="147"/>
      <c r="N25" s="386" t="s">
        <v>356</v>
      </c>
    </row>
    <row r="26" spans="1:14" x14ac:dyDescent="0.25">
      <c r="A26" s="160">
        <v>45520</v>
      </c>
      <c r="B26" s="161" t="s">
        <v>112</v>
      </c>
      <c r="C26" s="161" t="s">
        <v>113</v>
      </c>
      <c r="D26" s="162" t="s">
        <v>120</v>
      </c>
      <c r="E26" s="381">
        <v>10000</v>
      </c>
      <c r="F26" s="381"/>
      <c r="G26" s="381">
        <f t="shared" si="2"/>
        <v>26400</v>
      </c>
      <c r="H26" s="453" t="s">
        <v>153</v>
      </c>
      <c r="I26" s="454" t="s">
        <v>18</v>
      </c>
      <c r="J26" s="331" t="s">
        <v>353</v>
      </c>
      <c r="K26" s="452" t="s">
        <v>170</v>
      </c>
      <c r="L26" s="454" t="s">
        <v>44</v>
      </c>
      <c r="M26" s="454"/>
      <c r="N26" s="442" t="s">
        <v>357</v>
      </c>
    </row>
    <row r="27" spans="1:14" x14ac:dyDescent="0.25">
      <c r="A27" s="160">
        <v>45520</v>
      </c>
      <c r="B27" s="161" t="s">
        <v>112</v>
      </c>
      <c r="C27" s="161" t="s">
        <v>113</v>
      </c>
      <c r="D27" s="162" t="s">
        <v>120</v>
      </c>
      <c r="E27" s="381">
        <v>3000</v>
      </c>
      <c r="F27" s="145"/>
      <c r="G27" s="145">
        <f t="shared" si="2"/>
        <v>23400</v>
      </c>
      <c r="H27" s="275" t="s">
        <v>153</v>
      </c>
      <c r="I27" s="147" t="s">
        <v>18</v>
      </c>
      <c r="J27" s="331" t="s">
        <v>353</v>
      </c>
      <c r="K27" s="318" t="s">
        <v>170</v>
      </c>
      <c r="L27" s="147" t="s">
        <v>44</v>
      </c>
      <c r="M27" s="147"/>
      <c r="N27" s="442" t="s">
        <v>358</v>
      </c>
    </row>
    <row r="28" spans="1:14" x14ac:dyDescent="0.25">
      <c r="A28" s="160">
        <v>45520</v>
      </c>
      <c r="B28" s="161" t="s">
        <v>125</v>
      </c>
      <c r="C28" s="161" t="s">
        <v>125</v>
      </c>
      <c r="D28" s="162" t="s">
        <v>120</v>
      </c>
      <c r="E28" s="145">
        <v>5000</v>
      </c>
      <c r="F28" s="145"/>
      <c r="G28" s="145">
        <f t="shared" si="2"/>
        <v>18400</v>
      </c>
      <c r="H28" s="275" t="s">
        <v>153</v>
      </c>
      <c r="I28" s="147" t="s">
        <v>18</v>
      </c>
      <c r="J28" s="331" t="s">
        <v>353</v>
      </c>
      <c r="K28" s="318" t="s">
        <v>170</v>
      </c>
      <c r="L28" s="147" t="s">
        <v>44</v>
      </c>
      <c r="M28" s="147"/>
      <c r="N28" s="386"/>
    </row>
    <row r="29" spans="1:14" x14ac:dyDescent="0.25">
      <c r="A29" s="160">
        <v>45520</v>
      </c>
      <c r="B29" s="161" t="s">
        <v>125</v>
      </c>
      <c r="C29" s="161" t="s">
        <v>125</v>
      </c>
      <c r="D29" s="162" t="s">
        <v>120</v>
      </c>
      <c r="E29" s="145">
        <v>5000</v>
      </c>
      <c r="F29" s="145"/>
      <c r="G29" s="145">
        <f t="shared" si="2"/>
        <v>13400</v>
      </c>
      <c r="H29" s="275" t="s">
        <v>153</v>
      </c>
      <c r="I29" s="147" t="s">
        <v>18</v>
      </c>
      <c r="J29" s="331" t="s">
        <v>353</v>
      </c>
      <c r="K29" s="318" t="s">
        <v>170</v>
      </c>
      <c r="L29" s="147" t="s">
        <v>44</v>
      </c>
      <c r="M29" s="147"/>
      <c r="N29" s="386"/>
    </row>
    <row r="30" spans="1:14" x14ac:dyDescent="0.25">
      <c r="A30" s="387">
        <v>45523</v>
      </c>
      <c r="B30" s="388" t="s">
        <v>110</v>
      </c>
      <c r="C30" s="388" t="s">
        <v>48</v>
      </c>
      <c r="D30" s="389" t="s">
        <v>120</v>
      </c>
      <c r="E30" s="492"/>
      <c r="F30" s="390">
        <v>105000</v>
      </c>
      <c r="G30" s="390">
        <f t="shared" si="2"/>
        <v>118400</v>
      </c>
      <c r="H30" s="391" t="s">
        <v>153</v>
      </c>
      <c r="I30" s="392" t="s">
        <v>18</v>
      </c>
      <c r="J30" s="429" t="s">
        <v>378</v>
      </c>
      <c r="K30" s="388" t="s">
        <v>170</v>
      </c>
      <c r="L30" s="392" t="s">
        <v>44</v>
      </c>
      <c r="M30" s="392"/>
      <c r="N30" s="393"/>
    </row>
    <row r="31" spans="1:14" x14ac:dyDescent="0.25">
      <c r="A31" s="160">
        <v>45523</v>
      </c>
      <c r="B31" s="161" t="s">
        <v>112</v>
      </c>
      <c r="C31" s="161" t="s">
        <v>113</v>
      </c>
      <c r="D31" s="162" t="s">
        <v>120</v>
      </c>
      <c r="E31" s="145">
        <v>37000</v>
      </c>
      <c r="F31" s="145"/>
      <c r="G31" s="145">
        <f t="shared" si="2"/>
        <v>81400</v>
      </c>
      <c r="H31" s="275" t="s">
        <v>153</v>
      </c>
      <c r="I31" s="147" t="s">
        <v>18</v>
      </c>
      <c r="J31" s="331" t="s">
        <v>378</v>
      </c>
      <c r="K31" s="318" t="s">
        <v>170</v>
      </c>
      <c r="L31" s="147" t="s">
        <v>44</v>
      </c>
      <c r="M31" s="147"/>
      <c r="N31" s="386" t="s">
        <v>382</v>
      </c>
    </row>
    <row r="32" spans="1:14" x14ac:dyDescent="0.25">
      <c r="A32" s="160">
        <v>45523</v>
      </c>
      <c r="B32" s="161" t="s">
        <v>112</v>
      </c>
      <c r="C32" s="161" t="s">
        <v>113</v>
      </c>
      <c r="D32" s="162" t="s">
        <v>120</v>
      </c>
      <c r="E32" s="145">
        <v>4000</v>
      </c>
      <c r="F32" s="145"/>
      <c r="G32" s="145">
        <f t="shared" si="2"/>
        <v>77400</v>
      </c>
      <c r="H32" s="275" t="s">
        <v>153</v>
      </c>
      <c r="I32" s="147" t="s">
        <v>18</v>
      </c>
      <c r="J32" s="331" t="s">
        <v>378</v>
      </c>
      <c r="K32" s="318" t="s">
        <v>170</v>
      </c>
      <c r="L32" s="147" t="s">
        <v>44</v>
      </c>
      <c r="M32" s="147"/>
      <c r="N32" s="386" t="s">
        <v>383</v>
      </c>
    </row>
    <row r="33" spans="1:15" x14ac:dyDescent="0.25">
      <c r="A33" s="160">
        <v>45523</v>
      </c>
      <c r="B33" s="161" t="s">
        <v>112</v>
      </c>
      <c r="C33" s="161" t="s">
        <v>113</v>
      </c>
      <c r="D33" s="162" t="s">
        <v>120</v>
      </c>
      <c r="E33" s="145">
        <v>40000</v>
      </c>
      <c r="F33" s="152"/>
      <c r="G33" s="145">
        <f t="shared" si="2"/>
        <v>37400</v>
      </c>
      <c r="H33" s="275" t="s">
        <v>153</v>
      </c>
      <c r="I33" s="168" t="s">
        <v>18</v>
      </c>
      <c r="J33" s="331" t="s">
        <v>378</v>
      </c>
      <c r="K33" s="172" t="s">
        <v>170</v>
      </c>
      <c r="L33" s="168" t="s">
        <v>44</v>
      </c>
      <c r="M33" s="168"/>
      <c r="N33" s="149" t="s">
        <v>384</v>
      </c>
    </row>
    <row r="34" spans="1:15" x14ac:dyDescent="0.25">
      <c r="A34" s="160">
        <v>45523</v>
      </c>
      <c r="B34" s="161" t="s">
        <v>112</v>
      </c>
      <c r="C34" s="161" t="s">
        <v>113</v>
      </c>
      <c r="D34" s="162" t="s">
        <v>120</v>
      </c>
      <c r="E34" s="145">
        <v>8000</v>
      </c>
      <c r="F34" s="145"/>
      <c r="G34" s="145">
        <f t="shared" si="2"/>
        <v>29400</v>
      </c>
      <c r="H34" s="275" t="s">
        <v>153</v>
      </c>
      <c r="I34" s="147" t="s">
        <v>18</v>
      </c>
      <c r="J34" s="331" t="s">
        <v>378</v>
      </c>
      <c r="K34" s="318" t="s">
        <v>170</v>
      </c>
      <c r="L34" s="147" t="s">
        <v>44</v>
      </c>
      <c r="M34" s="147"/>
      <c r="N34" s="149" t="s">
        <v>385</v>
      </c>
    </row>
    <row r="35" spans="1:15" x14ac:dyDescent="0.25">
      <c r="A35" s="160">
        <v>45523</v>
      </c>
      <c r="B35" s="161" t="s">
        <v>125</v>
      </c>
      <c r="C35" s="161" t="s">
        <v>125</v>
      </c>
      <c r="D35" s="162" t="s">
        <v>120</v>
      </c>
      <c r="E35" s="145">
        <v>5000</v>
      </c>
      <c r="F35" s="381"/>
      <c r="G35" s="145">
        <f t="shared" si="0"/>
        <v>24400</v>
      </c>
      <c r="H35" s="275" t="s">
        <v>153</v>
      </c>
      <c r="I35" s="147" t="s">
        <v>18</v>
      </c>
      <c r="J35" s="331" t="s">
        <v>378</v>
      </c>
      <c r="K35" s="318" t="s">
        <v>170</v>
      </c>
      <c r="L35" s="147" t="s">
        <v>44</v>
      </c>
      <c r="M35" s="147"/>
      <c r="N35" s="149"/>
      <c r="O35" s="343"/>
    </row>
    <row r="36" spans="1:15" x14ac:dyDescent="0.25">
      <c r="A36" s="160">
        <v>45523</v>
      </c>
      <c r="B36" s="161" t="s">
        <v>125</v>
      </c>
      <c r="C36" s="161" t="s">
        <v>125</v>
      </c>
      <c r="D36" s="162" t="s">
        <v>120</v>
      </c>
      <c r="E36" s="145">
        <v>3000</v>
      </c>
      <c r="F36" s="381"/>
      <c r="G36" s="145">
        <f t="shared" si="0"/>
        <v>21400</v>
      </c>
      <c r="H36" s="275" t="s">
        <v>153</v>
      </c>
      <c r="I36" s="147" t="s">
        <v>18</v>
      </c>
      <c r="J36" s="331" t="s">
        <v>378</v>
      </c>
      <c r="K36" s="318" t="s">
        <v>170</v>
      </c>
      <c r="L36" s="147" t="s">
        <v>44</v>
      </c>
      <c r="M36" s="147"/>
      <c r="N36" s="149"/>
      <c r="O36" s="343"/>
    </row>
    <row r="37" spans="1:15" x14ac:dyDescent="0.25">
      <c r="A37" s="160">
        <v>45523</v>
      </c>
      <c r="B37" s="161" t="s">
        <v>125</v>
      </c>
      <c r="C37" s="161" t="s">
        <v>125</v>
      </c>
      <c r="D37" s="162" t="s">
        <v>120</v>
      </c>
      <c r="E37" s="145">
        <v>2000</v>
      </c>
      <c r="F37" s="381"/>
      <c r="G37" s="145">
        <f t="shared" si="0"/>
        <v>19400</v>
      </c>
      <c r="H37" s="275" t="s">
        <v>153</v>
      </c>
      <c r="I37" s="147" t="s">
        <v>18</v>
      </c>
      <c r="J37" s="331" t="s">
        <v>378</v>
      </c>
      <c r="K37" s="318" t="s">
        <v>170</v>
      </c>
      <c r="L37" s="147" t="s">
        <v>44</v>
      </c>
      <c r="M37" s="147"/>
      <c r="N37" s="149"/>
      <c r="O37" s="343"/>
    </row>
    <row r="38" spans="1:15" ht="15.75" customHeight="1" x14ac:dyDescent="0.25">
      <c r="A38" s="160">
        <v>45523</v>
      </c>
      <c r="B38" s="161" t="s">
        <v>379</v>
      </c>
      <c r="C38" s="161" t="s">
        <v>381</v>
      </c>
      <c r="D38" s="162" t="s">
        <v>120</v>
      </c>
      <c r="E38" s="165">
        <v>1000</v>
      </c>
      <c r="F38" s="152"/>
      <c r="G38" s="145">
        <f>G37-E38+F38</f>
        <v>18400</v>
      </c>
      <c r="H38" s="275" t="s">
        <v>153</v>
      </c>
      <c r="I38" s="147" t="s">
        <v>18</v>
      </c>
      <c r="J38" s="331" t="s">
        <v>378</v>
      </c>
      <c r="K38" s="318" t="s">
        <v>170</v>
      </c>
      <c r="L38" s="147" t="s">
        <v>44</v>
      </c>
      <c r="M38" s="147"/>
      <c r="N38" s="149"/>
    </row>
    <row r="39" spans="1:15" ht="15.75" customHeight="1" x14ac:dyDescent="0.25">
      <c r="A39" s="160">
        <v>45523</v>
      </c>
      <c r="B39" s="452" t="s">
        <v>380</v>
      </c>
      <c r="C39" s="161" t="s">
        <v>381</v>
      </c>
      <c r="D39" s="162" t="s">
        <v>120</v>
      </c>
      <c r="E39" s="165">
        <v>5000</v>
      </c>
      <c r="F39" s="152"/>
      <c r="G39" s="145">
        <f t="shared" ref="G39:G47" si="3">G38-E39+F39</f>
        <v>13400</v>
      </c>
      <c r="H39" s="275" t="s">
        <v>153</v>
      </c>
      <c r="I39" s="147" t="s">
        <v>18</v>
      </c>
      <c r="J39" s="331" t="s">
        <v>378</v>
      </c>
      <c r="K39" s="318" t="s">
        <v>170</v>
      </c>
      <c r="L39" s="147" t="s">
        <v>44</v>
      </c>
      <c r="M39" s="147"/>
      <c r="N39" s="149"/>
    </row>
    <row r="40" spans="1:15" ht="15.75" customHeight="1" x14ac:dyDescent="0.25">
      <c r="A40" s="387">
        <v>45523</v>
      </c>
      <c r="B40" s="388" t="s">
        <v>110</v>
      </c>
      <c r="C40" s="388" t="s">
        <v>48</v>
      </c>
      <c r="D40" s="389" t="s">
        <v>120</v>
      </c>
      <c r="E40" s="793"/>
      <c r="F40" s="633">
        <v>110000</v>
      </c>
      <c r="G40" s="390">
        <f t="shared" si="3"/>
        <v>123400</v>
      </c>
      <c r="H40" s="391" t="s">
        <v>153</v>
      </c>
      <c r="I40" s="392" t="s">
        <v>18</v>
      </c>
      <c r="J40" s="429" t="s">
        <v>386</v>
      </c>
      <c r="K40" s="388" t="s">
        <v>170</v>
      </c>
      <c r="L40" s="392" t="s">
        <v>44</v>
      </c>
      <c r="M40" s="392"/>
      <c r="N40" s="427"/>
    </row>
    <row r="41" spans="1:15" ht="15.75" customHeight="1" x14ac:dyDescent="0.25">
      <c r="A41" s="160">
        <v>45524</v>
      </c>
      <c r="B41" s="161" t="s">
        <v>112</v>
      </c>
      <c r="C41" s="161" t="s">
        <v>113</v>
      </c>
      <c r="D41" s="162" t="s">
        <v>120</v>
      </c>
      <c r="E41" s="165">
        <v>30000</v>
      </c>
      <c r="F41" s="152"/>
      <c r="G41" s="145">
        <f t="shared" si="3"/>
        <v>93400</v>
      </c>
      <c r="H41" s="275" t="s">
        <v>153</v>
      </c>
      <c r="I41" s="147" t="s">
        <v>18</v>
      </c>
      <c r="J41" s="331" t="s">
        <v>386</v>
      </c>
      <c r="K41" s="318" t="s">
        <v>170</v>
      </c>
      <c r="L41" s="147" t="s">
        <v>44</v>
      </c>
      <c r="M41" s="147"/>
      <c r="N41" s="149" t="s">
        <v>387</v>
      </c>
    </row>
    <row r="42" spans="1:15" ht="15.75" customHeight="1" x14ac:dyDescent="0.25">
      <c r="A42" s="160">
        <v>45524</v>
      </c>
      <c r="B42" s="161" t="s">
        <v>112</v>
      </c>
      <c r="C42" s="161" t="s">
        <v>113</v>
      </c>
      <c r="D42" s="162" t="s">
        <v>120</v>
      </c>
      <c r="E42" s="165">
        <v>12000</v>
      </c>
      <c r="F42" s="152"/>
      <c r="G42" s="145">
        <f t="shared" si="3"/>
        <v>81400</v>
      </c>
      <c r="H42" s="275" t="s">
        <v>153</v>
      </c>
      <c r="I42" s="147" t="s">
        <v>18</v>
      </c>
      <c r="J42" s="331" t="s">
        <v>386</v>
      </c>
      <c r="K42" s="318" t="s">
        <v>170</v>
      </c>
      <c r="L42" s="147" t="s">
        <v>44</v>
      </c>
      <c r="M42" s="147"/>
      <c r="N42" s="149" t="s">
        <v>388</v>
      </c>
    </row>
    <row r="43" spans="1:15" ht="15.75" customHeight="1" x14ac:dyDescent="0.25">
      <c r="A43" s="160">
        <v>45524</v>
      </c>
      <c r="B43" s="161" t="s">
        <v>112</v>
      </c>
      <c r="C43" s="161" t="s">
        <v>113</v>
      </c>
      <c r="D43" s="162" t="s">
        <v>120</v>
      </c>
      <c r="E43" s="165">
        <v>12000</v>
      </c>
      <c r="F43" s="152"/>
      <c r="G43" s="145">
        <f t="shared" si="3"/>
        <v>69400</v>
      </c>
      <c r="H43" s="275" t="s">
        <v>153</v>
      </c>
      <c r="I43" s="147" t="s">
        <v>18</v>
      </c>
      <c r="J43" s="331" t="s">
        <v>386</v>
      </c>
      <c r="K43" s="318" t="s">
        <v>170</v>
      </c>
      <c r="L43" s="147" t="s">
        <v>44</v>
      </c>
      <c r="M43" s="147"/>
      <c r="N43" s="149" t="s">
        <v>389</v>
      </c>
    </row>
    <row r="44" spans="1:15" ht="15.75" customHeight="1" x14ac:dyDescent="0.25">
      <c r="A44" s="160">
        <v>45524</v>
      </c>
      <c r="B44" s="161" t="s">
        <v>112</v>
      </c>
      <c r="C44" s="161" t="s">
        <v>113</v>
      </c>
      <c r="D44" s="162" t="s">
        <v>120</v>
      </c>
      <c r="E44" s="165">
        <v>30000</v>
      </c>
      <c r="F44" s="152"/>
      <c r="G44" s="145">
        <f t="shared" si="3"/>
        <v>39400</v>
      </c>
      <c r="H44" s="275" t="s">
        <v>153</v>
      </c>
      <c r="I44" s="147" t="s">
        <v>18</v>
      </c>
      <c r="J44" s="331" t="s">
        <v>386</v>
      </c>
      <c r="K44" s="318" t="s">
        <v>170</v>
      </c>
      <c r="L44" s="147" t="s">
        <v>44</v>
      </c>
      <c r="M44" s="147"/>
      <c r="N44" s="149" t="s">
        <v>390</v>
      </c>
    </row>
    <row r="45" spans="1:15" ht="15.75" customHeight="1" x14ac:dyDescent="0.25">
      <c r="A45" s="160">
        <v>45524</v>
      </c>
      <c r="B45" s="161" t="s">
        <v>112</v>
      </c>
      <c r="C45" s="161" t="s">
        <v>113</v>
      </c>
      <c r="D45" s="162" t="s">
        <v>120</v>
      </c>
      <c r="E45" s="165">
        <v>6000</v>
      </c>
      <c r="F45" s="152"/>
      <c r="G45" s="145">
        <f t="shared" si="3"/>
        <v>33400</v>
      </c>
      <c r="H45" s="275" t="s">
        <v>153</v>
      </c>
      <c r="I45" s="147" t="s">
        <v>18</v>
      </c>
      <c r="J45" s="331" t="s">
        <v>386</v>
      </c>
      <c r="K45" s="318" t="s">
        <v>170</v>
      </c>
      <c r="L45" s="147" t="s">
        <v>44</v>
      </c>
      <c r="M45" s="147"/>
      <c r="N45" s="149" t="s">
        <v>391</v>
      </c>
    </row>
    <row r="46" spans="1:15" ht="15.75" customHeight="1" x14ac:dyDescent="0.25">
      <c r="A46" s="160">
        <v>45524</v>
      </c>
      <c r="B46" s="161" t="s">
        <v>125</v>
      </c>
      <c r="C46" s="161" t="s">
        <v>125</v>
      </c>
      <c r="D46" s="162" t="s">
        <v>120</v>
      </c>
      <c r="E46" s="165">
        <v>10000</v>
      </c>
      <c r="F46" s="152"/>
      <c r="G46" s="145">
        <f t="shared" si="3"/>
        <v>23400</v>
      </c>
      <c r="H46" s="275" t="s">
        <v>153</v>
      </c>
      <c r="I46" s="147" t="s">
        <v>18</v>
      </c>
      <c r="J46" s="331" t="s">
        <v>386</v>
      </c>
      <c r="K46" s="318" t="s">
        <v>170</v>
      </c>
      <c r="L46" s="147" t="s">
        <v>44</v>
      </c>
      <c r="M46" s="147"/>
      <c r="N46" s="149"/>
    </row>
    <row r="47" spans="1:15" ht="15.75" customHeight="1" x14ac:dyDescent="0.25">
      <c r="A47" s="160">
        <v>45524</v>
      </c>
      <c r="B47" s="161" t="s">
        <v>125</v>
      </c>
      <c r="C47" s="161" t="s">
        <v>125</v>
      </c>
      <c r="D47" s="162" t="s">
        <v>120</v>
      </c>
      <c r="E47" s="165">
        <v>10000</v>
      </c>
      <c r="F47" s="152"/>
      <c r="G47" s="145">
        <f t="shared" si="3"/>
        <v>13400</v>
      </c>
      <c r="H47" s="275" t="s">
        <v>153</v>
      </c>
      <c r="I47" s="147" t="s">
        <v>18</v>
      </c>
      <c r="J47" s="331" t="s">
        <v>386</v>
      </c>
      <c r="K47" s="318" t="s">
        <v>170</v>
      </c>
      <c r="L47" s="147" t="s">
        <v>44</v>
      </c>
      <c r="M47" s="147"/>
      <c r="N47" s="149"/>
    </row>
    <row r="48" spans="1:15" ht="15.75" customHeight="1" x14ac:dyDescent="0.25">
      <c r="A48" s="387">
        <v>45525</v>
      </c>
      <c r="B48" s="388" t="s">
        <v>110</v>
      </c>
      <c r="C48" s="388" t="s">
        <v>48</v>
      </c>
      <c r="D48" s="389" t="s">
        <v>120</v>
      </c>
      <c r="E48" s="793"/>
      <c r="F48" s="633">
        <v>525000</v>
      </c>
      <c r="G48" s="390">
        <f t="shared" si="0"/>
        <v>538400</v>
      </c>
      <c r="H48" s="391" t="s">
        <v>153</v>
      </c>
      <c r="I48" s="392" t="s">
        <v>18</v>
      </c>
      <c r="J48" s="429" t="s">
        <v>422</v>
      </c>
      <c r="K48" s="388" t="s">
        <v>170</v>
      </c>
      <c r="L48" s="392" t="s">
        <v>44</v>
      </c>
      <c r="M48" s="392"/>
      <c r="N48" s="427"/>
    </row>
    <row r="49" spans="1:14" ht="15.75" customHeight="1" x14ac:dyDescent="0.25">
      <c r="A49" s="160">
        <v>45525</v>
      </c>
      <c r="B49" s="161" t="s">
        <v>112</v>
      </c>
      <c r="C49" s="161" t="s">
        <v>113</v>
      </c>
      <c r="D49" s="162" t="s">
        <v>120</v>
      </c>
      <c r="E49" s="165">
        <v>9000</v>
      </c>
      <c r="F49" s="152"/>
      <c r="G49" s="145">
        <f t="shared" si="0"/>
        <v>529400</v>
      </c>
      <c r="H49" s="275" t="s">
        <v>153</v>
      </c>
      <c r="I49" s="147" t="s">
        <v>18</v>
      </c>
      <c r="J49" s="331" t="s">
        <v>422</v>
      </c>
      <c r="K49" s="318" t="s">
        <v>170</v>
      </c>
      <c r="L49" s="147" t="s">
        <v>44</v>
      </c>
      <c r="M49" s="147"/>
      <c r="N49" s="149" t="s">
        <v>423</v>
      </c>
    </row>
    <row r="50" spans="1:14" ht="15.75" customHeight="1" x14ac:dyDescent="0.25">
      <c r="A50" s="160">
        <v>45525</v>
      </c>
      <c r="B50" s="161" t="s">
        <v>415</v>
      </c>
      <c r="C50" s="161" t="s">
        <v>113</v>
      </c>
      <c r="D50" s="162" t="s">
        <v>120</v>
      </c>
      <c r="E50" s="165">
        <v>20000</v>
      </c>
      <c r="F50" s="152"/>
      <c r="G50" s="145">
        <f t="shared" si="0"/>
        <v>509400</v>
      </c>
      <c r="H50" s="275" t="s">
        <v>153</v>
      </c>
      <c r="I50" s="147" t="s">
        <v>18</v>
      </c>
      <c r="J50" s="331" t="s">
        <v>284</v>
      </c>
      <c r="K50" s="318" t="s">
        <v>170</v>
      </c>
      <c r="L50" s="147" t="s">
        <v>44</v>
      </c>
      <c r="M50" s="147"/>
      <c r="N50" s="149" t="s">
        <v>424</v>
      </c>
    </row>
    <row r="51" spans="1:14" ht="15.75" customHeight="1" x14ac:dyDescent="0.25">
      <c r="A51" s="160">
        <v>45525</v>
      </c>
      <c r="B51" s="161" t="s">
        <v>416</v>
      </c>
      <c r="C51" s="161" t="s">
        <v>152</v>
      </c>
      <c r="D51" s="162" t="s">
        <v>120</v>
      </c>
      <c r="E51" s="165">
        <v>13000</v>
      </c>
      <c r="F51" s="152"/>
      <c r="G51" s="145">
        <f t="shared" si="0"/>
        <v>496400</v>
      </c>
      <c r="H51" s="275" t="s">
        <v>153</v>
      </c>
      <c r="I51" s="147" t="s">
        <v>18</v>
      </c>
      <c r="J51" s="331" t="s">
        <v>422</v>
      </c>
      <c r="K51" s="318" t="s">
        <v>170</v>
      </c>
      <c r="L51" s="147" t="s">
        <v>44</v>
      </c>
      <c r="M51" s="147"/>
      <c r="N51" s="149"/>
    </row>
    <row r="52" spans="1:14" ht="15.75" customHeight="1" x14ac:dyDescent="0.25">
      <c r="A52" s="160">
        <v>45525</v>
      </c>
      <c r="B52" s="161" t="s">
        <v>112</v>
      </c>
      <c r="C52" s="161" t="s">
        <v>113</v>
      </c>
      <c r="D52" s="162" t="s">
        <v>120</v>
      </c>
      <c r="E52" s="165">
        <v>6000</v>
      </c>
      <c r="F52" s="152"/>
      <c r="G52" s="145">
        <f t="shared" si="0"/>
        <v>490400</v>
      </c>
      <c r="H52" s="275" t="s">
        <v>153</v>
      </c>
      <c r="I52" s="147" t="s">
        <v>18</v>
      </c>
      <c r="J52" s="331" t="s">
        <v>422</v>
      </c>
      <c r="K52" s="318" t="s">
        <v>170</v>
      </c>
      <c r="L52" s="147" t="s">
        <v>44</v>
      </c>
      <c r="M52" s="147"/>
      <c r="N52" s="149" t="s">
        <v>425</v>
      </c>
    </row>
    <row r="53" spans="1:14" ht="15.75" customHeight="1" x14ac:dyDescent="0.25">
      <c r="A53" s="160">
        <v>45525</v>
      </c>
      <c r="B53" s="161" t="s">
        <v>112</v>
      </c>
      <c r="C53" s="161" t="s">
        <v>113</v>
      </c>
      <c r="D53" s="162" t="s">
        <v>120</v>
      </c>
      <c r="E53" s="165">
        <v>6000</v>
      </c>
      <c r="F53" s="152"/>
      <c r="G53" s="145">
        <f t="shared" si="0"/>
        <v>484400</v>
      </c>
      <c r="H53" s="275" t="s">
        <v>153</v>
      </c>
      <c r="I53" s="147" t="s">
        <v>18</v>
      </c>
      <c r="J53" s="331" t="s">
        <v>422</v>
      </c>
      <c r="K53" s="318" t="s">
        <v>170</v>
      </c>
      <c r="L53" s="147" t="s">
        <v>44</v>
      </c>
      <c r="M53" s="147"/>
      <c r="N53" s="149" t="s">
        <v>426</v>
      </c>
    </row>
    <row r="54" spans="1:14" ht="15.75" customHeight="1" x14ac:dyDescent="0.25">
      <c r="A54" s="160">
        <v>45525</v>
      </c>
      <c r="B54" s="161" t="s">
        <v>112</v>
      </c>
      <c r="C54" s="161" t="s">
        <v>113</v>
      </c>
      <c r="D54" s="162" t="s">
        <v>120</v>
      </c>
      <c r="E54" s="165">
        <v>6000</v>
      </c>
      <c r="F54" s="152"/>
      <c r="G54" s="145">
        <f t="shared" si="0"/>
        <v>478400</v>
      </c>
      <c r="H54" s="690" t="s">
        <v>153</v>
      </c>
      <c r="I54" s="147" t="s">
        <v>18</v>
      </c>
      <c r="J54" s="331" t="s">
        <v>422</v>
      </c>
      <c r="K54" s="161" t="s">
        <v>170</v>
      </c>
      <c r="L54" s="147" t="s">
        <v>44</v>
      </c>
      <c r="M54" s="147"/>
      <c r="N54" s="149" t="s">
        <v>427</v>
      </c>
    </row>
    <row r="55" spans="1:14" ht="15.75" customHeight="1" x14ac:dyDescent="0.25">
      <c r="A55" s="160">
        <v>45525</v>
      </c>
      <c r="B55" s="161" t="s">
        <v>112</v>
      </c>
      <c r="C55" s="161" t="s">
        <v>113</v>
      </c>
      <c r="D55" s="162" t="s">
        <v>120</v>
      </c>
      <c r="E55" s="165">
        <v>5000</v>
      </c>
      <c r="F55" s="152"/>
      <c r="G55" s="145">
        <f t="shared" si="0"/>
        <v>473400</v>
      </c>
      <c r="H55" s="690" t="s">
        <v>153</v>
      </c>
      <c r="I55" s="147" t="s">
        <v>18</v>
      </c>
      <c r="J55" s="331" t="s">
        <v>422</v>
      </c>
      <c r="K55" s="161" t="s">
        <v>170</v>
      </c>
      <c r="L55" s="147" t="s">
        <v>44</v>
      </c>
      <c r="M55" s="147"/>
      <c r="N55" s="149" t="s">
        <v>428</v>
      </c>
    </row>
    <row r="56" spans="1:14" ht="15.75" customHeight="1" x14ac:dyDescent="0.25">
      <c r="A56" s="160">
        <v>45525</v>
      </c>
      <c r="B56" s="161" t="s">
        <v>112</v>
      </c>
      <c r="C56" s="161" t="s">
        <v>113</v>
      </c>
      <c r="D56" s="162" t="s">
        <v>120</v>
      </c>
      <c r="E56" s="165">
        <v>5000</v>
      </c>
      <c r="F56" s="152"/>
      <c r="G56" s="145">
        <f t="shared" si="0"/>
        <v>468400</v>
      </c>
      <c r="H56" s="690" t="s">
        <v>153</v>
      </c>
      <c r="I56" s="147" t="s">
        <v>18</v>
      </c>
      <c r="J56" s="331" t="s">
        <v>422</v>
      </c>
      <c r="K56" s="161" t="s">
        <v>170</v>
      </c>
      <c r="L56" s="147" t="s">
        <v>44</v>
      </c>
      <c r="M56" s="147"/>
      <c r="N56" s="149" t="s">
        <v>429</v>
      </c>
    </row>
    <row r="57" spans="1:14" ht="15.75" customHeight="1" x14ac:dyDescent="0.25">
      <c r="A57" s="160">
        <v>45525</v>
      </c>
      <c r="B57" s="161" t="s">
        <v>417</v>
      </c>
      <c r="C57" s="161" t="s">
        <v>152</v>
      </c>
      <c r="D57" s="162" t="s">
        <v>120</v>
      </c>
      <c r="E57" s="165">
        <v>1500</v>
      </c>
      <c r="F57" s="152"/>
      <c r="G57" s="145">
        <f t="shared" si="0"/>
        <v>466900</v>
      </c>
      <c r="H57" s="275" t="s">
        <v>153</v>
      </c>
      <c r="I57" s="147" t="s">
        <v>18</v>
      </c>
      <c r="J57" s="331" t="s">
        <v>655</v>
      </c>
      <c r="K57" s="318" t="s">
        <v>170</v>
      </c>
      <c r="L57" s="147" t="s">
        <v>44</v>
      </c>
      <c r="M57" s="147"/>
      <c r="N57" s="149"/>
    </row>
    <row r="58" spans="1:14" ht="15.75" customHeight="1" x14ac:dyDescent="0.25">
      <c r="A58" s="160">
        <v>45525</v>
      </c>
      <c r="B58" s="161" t="s">
        <v>418</v>
      </c>
      <c r="C58" s="161" t="s">
        <v>152</v>
      </c>
      <c r="D58" s="162" t="s">
        <v>120</v>
      </c>
      <c r="E58" s="165">
        <v>10000</v>
      </c>
      <c r="F58" s="152"/>
      <c r="G58" s="145">
        <f t="shared" si="0"/>
        <v>456900</v>
      </c>
      <c r="H58" s="275" t="s">
        <v>153</v>
      </c>
      <c r="I58" s="147" t="s">
        <v>18</v>
      </c>
      <c r="J58" s="331" t="s">
        <v>655</v>
      </c>
      <c r="K58" s="318" t="s">
        <v>170</v>
      </c>
      <c r="L58" s="147" t="s">
        <v>44</v>
      </c>
      <c r="M58" s="147"/>
      <c r="N58" s="149"/>
    </row>
    <row r="59" spans="1:14" ht="15.75" customHeight="1" x14ac:dyDescent="0.25">
      <c r="A59" s="160">
        <v>45525</v>
      </c>
      <c r="B59" s="161" t="s">
        <v>419</v>
      </c>
      <c r="C59" s="161" t="s">
        <v>152</v>
      </c>
      <c r="D59" s="162" t="s">
        <v>120</v>
      </c>
      <c r="E59" s="165">
        <v>9000</v>
      </c>
      <c r="F59" s="152"/>
      <c r="G59" s="145">
        <f t="shared" si="0"/>
        <v>447900</v>
      </c>
      <c r="H59" s="275" t="s">
        <v>153</v>
      </c>
      <c r="I59" s="147" t="s">
        <v>18</v>
      </c>
      <c r="J59" s="331" t="s">
        <v>655</v>
      </c>
      <c r="K59" s="318" t="s">
        <v>170</v>
      </c>
      <c r="L59" s="147" t="s">
        <v>44</v>
      </c>
      <c r="M59" s="147"/>
      <c r="N59" s="149"/>
    </row>
    <row r="60" spans="1:14" ht="15.75" customHeight="1" x14ac:dyDescent="0.25">
      <c r="A60" s="160">
        <v>45525</v>
      </c>
      <c r="B60" s="161" t="s">
        <v>420</v>
      </c>
      <c r="C60" s="161" t="s">
        <v>152</v>
      </c>
      <c r="D60" s="162" t="s">
        <v>120</v>
      </c>
      <c r="E60" s="165">
        <v>9000</v>
      </c>
      <c r="F60" s="152"/>
      <c r="G60" s="145">
        <f t="shared" si="0"/>
        <v>438900</v>
      </c>
      <c r="H60" s="275" t="s">
        <v>153</v>
      </c>
      <c r="I60" s="147" t="s">
        <v>18</v>
      </c>
      <c r="J60" s="331" t="s">
        <v>655</v>
      </c>
      <c r="K60" s="318" t="s">
        <v>170</v>
      </c>
      <c r="L60" s="147" t="s">
        <v>44</v>
      </c>
      <c r="M60" s="147"/>
      <c r="N60" s="149"/>
    </row>
    <row r="61" spans="1:14" ht="15.75" customHeight="1" x14ac:dyDescent="0.25">
      <c r="A61" s="160">
        <v>45525</v>
      </c>
      <c r="B61" s="161" t="s">
        <v>421</v>
      </c>
      <c r="C61" s="161" t="s">
        <v>152</v>
      </c>
      <c r="D61" s="162" t="s">
        <v>120</v>
      </c>
      <c r="E61" s="165">
        <v>8500</v>
      </c>
      <c r="F61" s="152"/>
      <c r="G61" s="145">
        <f t="shared" si="0"/>
        <v>430400</v>
      </c>
      <c r="H61" s="275" t="s">
        <v>153</v>
      </c>
      <c r="I61" s="147" t="s">
        <v>18</v>
      </c>
      <c r="J61" s="331" t="s">
        <v>422</v>
      </c>
      <c r="K61" s="318" t="s">
        <v>170</v>
      </c>
      <c r="L61" s="147" t="s">
        <v>44</v>
      </c>
      <c r="M61" s="147"/>
      <c r="N61" s="149"/>
    </row>
    <row r="62" spans="1:14" ht="15.75" customHeight="1" x14ac:dyDescent="0.25">
      <c r="A62" s="160">
        <v>45525</v>
      </c>
      <c r="B62" s="331" t="s">
        <v>112</v>
      </c>
      <c r="C62" s="161" t="s">
        <v>113</v>
      </c>
      <c r="D62" s="162" t="s">
        <v>120</v>
      </c>
      <c r="E62" s="830">
        <v>3000</v>
      </c>
      <c r="F62" s="786"/>
      <c r="G62" s="145">
        <f t="shared" si="0"/>
        <v>427400</v>
      </c>
      <c r="H62" s="331" t="s">
        <v>153</v>
      </c>
      <c r="I62" s="331" t="s">
        <v>18</v>
      </c>
      <c r="J62" s="331" t="s">
        <v>422</v>
      </c>
      <c r="K62" s="331" t="s">
        <v>170</v>
      </c>
      <c r="L62" s="331" t="s">
        <v>44</v>
      </c>
      <c r="M62" s="331"/>
      <c r="N62" s="331" t="s">
        <v>430</v>
      </c>
    </row>
    <row r="63" spans="1:14" ht="15.75" customHeight="1" x14ac:dyDescent="0.25">
      <c r="A63" s="160">
        <v>45525</v>
      </c>
      <c r="B63" s="161" t="s">
        <v>112</v>
      </c>
      <c r="C63" s="161" t="s">
        <v>113</v>
      </c>
      <c r="D63" s="162" t="s">
        <v>120</v>
      </c>
      <c r="E63" s="165">
        <v>5000</v>
      </c>
      <c r="F63" s="152"/>
      <c r="G63" s="145">
        <f t="shared" si="0"/>
        <v>422400</v>
      </c>
      <c r="H63" s="275" t="s">
        <v>153</v>
      </c>
      <c r="I63" s="147" t="s">
        <v>18</v>
      </c>
      <c r="J63" s="331" t="s">
        <v>422</v>
      </c>
      <c r="K63" s="318" t="s">
        <v>170</v>
      </c>
      <c r="L63" s="147" t="s">
        <v>44</v>
      </c>
      <c r="M63" s="147"/>
      <c r="N63" s="149" t="s">
        <v>431</v>
      </c>
    </row>
    <row r="64" spans="1:14" ht="28.5" customHeight="1" x14ac:dyDescent="0.25">
      <c r="A64" s="160">
        <v>45526</v>
      </c>
      <c r="B64" s="161" t="s">
        <v>447</v>
      </c>
      <c r="C64" s="161" t="s">
        <v>113</v>
      </c>
      <c r="D64" s="162" t="s">
        <v>120</v>
      </c>
      <c r="E64" s="165">
        <v>20000</v>
      </c>
      <c r="F64" s="152"/>
      <c r="G64" s="145">
        <f t="shared" si="0"/>
        <v>402400</v>
      </c>
      <c r="H64" s="275" t="s">
        <v>153</v>
      </c>
      <c r="I64" s="147" t="s">
        <v>18</v>
      </c>
      <c r="J64" s="331" t="s">
        <v>422</v>
      </c>
      <c r="K64" s="318" t="s">
        <v>170</v>
      </c>
      <c r="L64" s="147" t="s">
        <v>44</v>
      </c>
      <c r="M64" s="147"/>
      <c r="N64" s="149"/>
    </row>
    <row r="65" spans="1:14" x14ac:dyDescent="0.25">
      <c r="A65" s="160">
        <v>45526</v>
      </c>
      <c r="B65" s="161" t="s">
        <v>112</v>
      </c>
      <c r="C65" s="161" t="s">
        <v>113</v>
      </c>
      <c r="D65" s="162" t="s">
        <v>120</v>
      </c>
      <c r="E65" s="165">
        <v>5000</v>
      </c>
      <c r="F65" s="152"/>
      <c r="G65" s="145">
        <f t="shared" si="0"/>
        <v>397400</v>
      </c>
      <c r="H65" s="275" t="s">
        <v>153</v>
      </c>
      <c r="I65" s="147" t="s">
        <v>18</v>
      </c>
      <c r="J65" s="331" t="s">
        <v>656</v>
      </c>
      <c r="K65" s="318" t="s">
        <v>170</v>
      </c>
      <c r="L65" s="147" t="s">
        <v>44</v>
      </c>
      <c r="M65" s="147"/>
      <c r="N65" s="149"/>
    </row>
    <row r="66" spans="1:14" ht="15.75" customHeight="1" x14ac:dyDescent="0.25">
      <c r="A66" s="160">
        <v>45526</v>
      </c>
      <c r="B66" s="161" t="s">
        <v>448</v>
      </c>
      <c r="C66" s="161" t="s">
        <v>152</v>
      </c>
      <c r="D66" s="162" t="s">
        <v>120</v>
      </c>
      <c r="E66" s="165">
        <v>80000</v>
      </c>
      <c r="F66" s="152"/>
      <c r="G66" s="145">
        <f t="shared" si="0"/>
        <v>317400</v>
      </c>
      <c r="H66" s="275" t="s">
        <v>153</v>
      </c>
      <c r="I66" s="147" t="s">
        <v>18</v>
      </c>
      <c r="J66" s="331" t="s">
        <v>422</v>
      </c>
      <c r="K66" s="318" t="s">
        <v>170</v>
      </c>
      <c r="L66" s="147" t="s">
        <v>44</v>
      </c>
      <c r="M66" s="147"/>
      <c r="N66" s="149"/>
    </row>
    <row r="67" spans="1:14" ht="15.75" customHeight="1" x14ac:dyDescent="0.25">
      <c r="A67" s="160">
        <v>45526</v>
      </c>
      <c r="B67" s="161" t="s">
        <v>112</v>
      </c>
      <c r="C67" s="161" t="s">
        <v>113</v>
      </c>
      <c r="D67" s="162" t="s">
        <v>120</v>
      </c>
      <c r="E67" s="165">
        <v>5000</v>
      </c>
      <c r="F67" s="152"/>
      <c r="G67" s="145">
        <f t="shared" si="0"/>
        <v>312400</v>
      </c>
      <c r="H67" s="275" t="s">
        <v>153</v>
      </c>
      <c r="I67" s="147" t="s">
        <v>18</v>
      </c>
      <c r="J67" s="331" t="s">
        <v>422</v>
      </c>
      <c r="K67" s="318" t="s">
        <v>170</v>
      </c>
      <c r="L67" s="147" t="s">
        <v>44</v>
      </c>
      <c r="M67" s="147"/>
      <c r="N67" s="149"/>
    </row>
    <row r="68" spans="1:14" ht="15.75" customHeight="1" x14ac:dyDescent="0.25">
      <c r="A68" s="160">
        <v>45526</v>
      </c>
      <c r="B68" s="161" t="s">
        <v>112</v>
      </c>
      <c r="C68" s="161" t="s">
        <v>113</v>
      </c>
      <c r="D68" s="162" t="s">
        <v>120</v>
      </c>
      <c r="E68" s="165">
        <v>10000</v>
      </c>
      <c r="F68" s="152"/>
      <c r="G68" s="145">
        <f t="shared" si="0"/>
        <v>302400</v>
      </c>
      <c r="H68" s="275" t="s">
        <v>153</v>
      </c>
      <c r="I68" s="147" t="s">
        <v>18</v>
      </c>
      <c r="J68" s="331" t="s">
        <v>422</v>
      </c>
      <c r="K68" s="318" t="s">
        <v>170</v>
      </c>
      <c r="L68" s="147" t="s">
        <v>44</v>
      </c>
      <c r="M68" s="147"/>
      <c r="N68" s="149"/>
    </row>
    <row r="69" spans="1:14" ht="15.75" customHeight="1" x14ac:dyDescent="0.25">
      <c r="A69" s="160">
        <v>45526</v>
      </c>
      <c r="B69" s="161" t="s">
        <v>112</v>
      </c>
      <c r="C69" s="161" t="s">
        <v>113</v>
      </c>
      <c r="D69" s="162" t="s">
        <v>120</v>
      </c>
      <c r="E69" s="165">
        <v>10000</v>
      </c>
      <c r="F69" s="152"/>
      <c r="G69" s="145">
        <f t="shared" si="0"/>
        <v>292400</v>
      </c>
      <c r="H69" s="275" t="s">
        <v>153</v>
      </c>
      <c r="I69" s="147" t="s">
        <v>18</v>
      </c>
      <c r="J69" s="331" t="s">
        <v>422</v>
      </c>
      <c r="K69" s="318" t="s">
        <v>170</v>
      </c>
      <c r="L69" s="147" t="s">
        <v>44</v>
      </c>
      <c r="M69" s="147"/>
      <c r="N69" s="149"/>
    </row>
    <row r="70" spans="1:14" ht="15.75" customHeight="1" x14ac:dyDescent="0.25">
      <c r="A70" s="160">
        <v>45526</v>
      </c>
      <c r="B70" s="161" t="s">
        <v>112</v>
      </c>
      <c r="C70" s="161" t="s">
        <v>113</v>
      </c>
      <c r="D70" s="162" t="s">
        <v>120</v>
      </c>
      <c r="E70" s="165">
        <v>5000</v>
      </c>
      <c r="F70" s="152"/>
      <c r="G70" s="145">
        <f t="shared" si="0"/>
        <v>287400</v>
      </c>
      <c r="H70" s="275" t="s">
        <v>153</v>
      </c>
      <c r="I70" s="147" t="s">
        <v>18</v>
      </c>
      <c r="J70" s="331" t="s">
        <v>660</v>
      </c>
      <c r="K70" s="318" t="s">
        <v>170</v>
      </c>
      <c r="L70" s="147" t="s">
        <v>44</v>
      </c>
      <c r="M70" s="147"/>
      <c r="N70" s="149"/>
    </row>
    <row r="71" spans="1:14" ht="24.6" customHeight="1" x14ac:dyDescent="0.25">
      <c r="A71" s="160">
        <v>45526</v>
      </c>
      <c r="B71" s="161" t="s">
        <v>449</v>
      </c>
      <c r="C71" s="161" t="s">
        <v>113</v>
      </c>
      <c r="D71" s="162" t="s">
        <v>120</v>
      </c>
      <c r="E71" s="165">
        <v>20000</v>
      </c>
      <c r="F71" s="152"/>
      <c r="G71" s="145">
        <f t="shared" si="0"/>
        <v>267400</v>
      </c>
      <c r="H71" s="275" t="s">
        <v>153</v>
      </c>
      <c r="I71" s="147" t="s">
        <v>18</v>
      </c>
      <c r="J71" s="331" t="s">
        <v>422</v>
      </c>
      <c r="K71" s="318" t="s">
        <v>170</v>
      </c>
      <c r="L71" s="147" t="s">
        <v>44</v>
      </c>
      <c r="M71" s="147"/>
      <c r="N71" s="149"/>
    </row>
    <row r="72" spans="1:14" ht="15.75" customHeight="1" x14ac:dyDescent="0.25">
      <c r="A72" s="160">
        <v>45526</v>
      </c>
      <c r="B72" s="161" t="s">
        <v>112</v>
      </c>
      <c r="C72" s="161" t="s">
        <v>113</v>
      </c>
      <c r="D72" s="162" t="s">
        <v>120</v>
      </c>
      <c r="E72" s="165">
        <v>5000</v>
      </c>
      <c r="F72" s="152"/>
      <c r="G72" s="145">
        <f t="shared" si="0"/>
        <v>262400</v>
      </c>
      <c r="H72" s="275" t="s">
        <v>153</v>
      </c>
      <c r="I72" s="147" t="s">
        <v>18</v>
      </c>
      <c r="J72" s="331" t="s">
        <v>422</v>
      </c>
      <c r="K72" s="318" t="s">
        <v>170</v>
      </c>
      <c r="L72" s="147" t="s">
        <v>44</v>
      </c>
      <c r="M72" s="147"/>
      <c r="N72" s="149"/>
    </row>
    <row r="73" spans="1:14" ht="15.75" customHeight="1" x14ac:dyDescent="0.25">
      <c r="A73" s="160">
        <v>45526</v>
      </c>
      <c r="B73" s="161" t="s">
        <v>450</v>
      </c>
      <c r="C73" s="161" t="s">
        <v>152</v>
      </c>
      <c r="D73" s="162" t="s">
        <v>120</v>
      </c>
      <c r="E73" s="165">
        <v>18000</v>
      </c>
      <c r="F73" s="152"/>
      <c r="G73" s="145">
        <f t="shared" si="0"/>
        <v>244400</v>
      </c>
      <c r="H73" s="275" t="s">
        <v>153</v>
      </c>
      <c r="I73" s="147" t="s">
        <v>18</v>
      </c>
      <c r="J73" s="331" t="s">
        <v>422</v>
      </c>
      <c r="K73" s="318" t="s">
        <v>170</v>
      </c>
      <c r="L73" s="147" t="s">
        <v>44</v>
      </c>
      <c r="M73" s="147"/>
      <c r="N73" s="149"/>
    </row>
    <row r="74" spans="1:14" ht="15.75" customHeight="1" x14ac:dyDescent="0.25">
      <c r="A74" s="160">
        <v>45526</v>
      </c>
      <c r="B74" s="161" t="s">
        <v>112</v>
      </c>
      <c r="C74" s="161" t="s">
        <v>113</v>
      </c>
      <c r="D74" s="162" t="s">
        <v>120</v>
      </c>
      <c r="E74" s="165">
        <v>6000</v>
      </c>
      <c r="F74" s="152"/>
      <c r="G74" s="145">
        <f t="shared" ref="G74:G118" si="4">G73-E74+F74</f>
        <v>238400</v>
      </c>
      <c r="H74" s="275" t="s">
        <v>153</v>
      </c>
      <c r="I74" s="147" t="s">
        <v>18</v>
      </c>
      <c r="J74" s="331" t="s">
        <v>422</v>
      </c>
      <c r="K74" s="318" t="s">
        <v>170</v>
      </c>
      <c r="L74" s="147" t="s">
        <v>44</v>
      </c>
      <c r="M74" s="147"/>
      <c r="N74" s="149"/>
    </row>
    <row r="75" spans="1:14" ht="15.75" customHeight="1" x14ac:dyDescent="0.25">
      <c r="A75" s="160">
        <v>45526</v>
      </c>
      <c r="B75" s="161" t="s">
        <v>112</v>
      </c>
      <c r="C75" s="161" t="s">
        <v>113</v>
      </c>
      <c r="D75" s="162" t="s">
        <v>120</v>
      </c>
      <c r="E75" s="165">
        <v>5000</v>
      </c>
      <c r="F75" s="152"/>
      <c r="G75" s="145">
        <f t="shared" si="4"/>
        <v>233400</v>
      </c>
      <c r="H75" s="275" t="s">
        <v>153</v>
      </c>
      <c r="I75" s="147" t="s">
        <v>18</v>
      </c>
      <c r="J75" s="331" t="s">
        <v>422</v>
      </c>
      <c r="K75" s="318" t="s">
        <v>170</v>
      </c>
      <c r="L75" s="147" t="s">
        <v>44</v>
      </c>
      <c r="M75" s="147"/>
      <c r="N75" s="149"/>
    </row>
    <row r="76" spans="1:14" ht="15.75" customHeight="1" x14ac:dyDescent="0.25">
      <c r="A76" s="160">
        <v>45526</v>
      </c>
      <c r="B76" s="161" t="s">
        <v>451</v>
      </c>
      <c r="C76" s="161" t="s">
        <v>152</v>
      </c>
      <c r="D76" s="162" t="s">
        <v>120</v>
      </c>
      <c r="E76" s="165">
        <v>3000</v>
      </c>
      <c r="F76" s="152"/>
      <c r="G76" s="145">
        <f t="shared" si="4"/>
        <v>230400</v>
      </c>
      <c r="H76" s="275" t="s">
        <v>153</v>
      </c>
      <c r="I76" s="147" t="s">
        <v>18</v>
      </c>
      <c r="J76" s="331" t="s">
        <v>422</v>
      </c>
      <c r="K76" s="318" t="s">
        <v>170</v>
      </c>
      <c r="L76" s="147" t="s">
        <v>44</v>
      </c>
      <c r="M76" s="147"/>
      <c r="N76" s="149"/>
    </row>
    <row r="77" spans="1:14" ht="15" customHeight="1" x14ac:dyDescent="0.25">
      <c r="A77" s="160">
        <v>45526</v>
      </c>
      <c r="B77" s="161" t="s">
        <v>452</v>
      </c>
      <c r="C77" s="161" t="s">
        <v>152</v>
      </c>
      <c r="D77" s="162" t="s">
        <v>120</v>
      </c>
      <c r="E77" s="165">
        <v>12000</v>
      </c>
      <c r="F77" s="152"/>
      <c r="G77" s="145">
        <f t="shared" si="4"/>
        <v>218400</v>
      </c>
      <c r="H77" s="275" t="s">
        <v>153</v>
      </c>
      <c r="I77" s="147" t="s">
        <v>18</v>
      </c>
      <c r="J77" s="331" t="s">
        <v>422</v>
      </c>
      <c r="K77" s="318" t="s">
        <v>170</v>
      </c>
      <c r="L77" s="147" t="s">
        <v>44</v>
      </c>
      <c r="M77" s="147"/>
      <c r="N77" s="149"/>
    </row>
    <row r="78" spans="1:14" ht="15.75" customHeight="1" x14ac:dyDescent="0.25">
      <c r="A78" s="160">
        <v>45526</v>
      </c>
      <c r="B78" s="161" t="s">
        <v>112</v>
      </c>
      <c r="C78" s="161" t="s">
        <v>113</v>
      </c>
      <c r="D78" s="162" t="s">
        <v>120</v>
      </c>
      <c r="E78" s="165">
        <v>5000</v>
      </c>
      <c r="F78" s="152"/>
      <c r="G78" s="145">
        <f t="shared" si="4"/>
        <v>213400</v>
      </c>
      <c r="H78" s="275" t="s">
        <v>153</v>
      </c>
      <c r="I78" s="147" t="s">
        <v>18</v>
      </c>
      <c r="J78" s="331" t="s">
        <v>422</v>
      </c>
      <c r="K78" s="318" t="s">
        <v>170</v>
      </c>
      <c r="L78" s="147" t="s">
        <v>44</v>
      </c>
      <c r="M78" s="147"/>
      <c r="N78" s="149"/>
    </row>
    <row r="79" spans="1:14" ht="15.75" customHeight="1" x14ac:dyDescent="0.25">
      <c r="A79" s="773">
        <v>45527</v>
      </c>
      <c r="B79" s="710" t="s">
        <v>465</v>
      </c>
      <c r="C79" s="710" t="s">
        <v>113</v>
      </c>
      <c r="D79" s="711" t="s">
        <v>120</v>
      </c>
      <c r="E79" s="165">
        <v>20000</v>
      </c>
      <c r="F79" s="152"/>
      <c r="G79" s="145">
        <f t="shared" si="4"/>
        <v>193400</v>
      </c>
      <c r="H79" s="275" t="s">
        <v>153</v>
      </c>
      <c r="I79" s="147" t="s">
        <v>18</v>
      </c>
      <c r="J79" s="331" t="s">
        <v>422</v>
      </c>
      <c r="K79" s="318" t="s">
        <v>170</v>
      </c>
      <c r="L79" s="147" t="s">
        <v>44</v>
      </c>
      <c r="M79" s="147"/>
      <c r="N79" s="149" t="s">
        <v>466</v>
      </c>
    </row>
    <row r="80" spans="1:14" ht="15.75" customHeight="1" x14ac:dyDescent="0.25">
      <c r="A80" s="773">
        <v>45527</v>
      </c>
      <c r="B80" s="710" t="s">
        <v>112</v>
      </c>
      <c r="C80" s="710" t="s">
        <v>113</v>
      </c>
      <c r="D80" s="711" t="s">
        <v>120</v>
      </c>
      <c r="E80" s="165">
        <v>7000</v>
      </c>
      <c r="F80" s="152"/>
      <c r="G80" s="145">
        <f t="shared" si="4"/>
        <v>186400</v>
      </c>
      <c r="H80" s="275" t="s">
        <v>153</v>
      </c>
      <c r="I80" s="147" t="s">
        <v>18</v>
      </c>
      <c r="J80" s="331" t="s">
        <v>422</v>
      </c>
      <c r="K80" s="318" t="s">
        <v>170</v>
      </c>
      <c r="L80" s="147" t="s">
        <v>44</v>
      </c>
      <c r="M80" s="147"/>
      <c r="N80" s="149" t="s">
        <v>467</v>
      </c>
    </row>
    <row r="81" spans="1:14" ht="15.75" customHeight="1" x14ac:dyDescent="0.25">
      <c r="A81" s="773">
        <v>45527</v>
      </c>
      <c r="B81" s="710" t="s">
        <v>112</v>
      </c>
      <c r="C81" s="710" t="s">
        <v>113</v>
      </c>
      <c r="D81" s="711" t="s">
        <v>120</v>
      </c>
      <c r="E81" s="165">
        <v>7000</v>
      </c>
      <c r="F81" s="152"/>
      <c r="G81" s="145">
        <f t="shared" si="4"/>
        <v>179400</v>
      </c>
      <c r="H81" s="275" t="s">
        <v>153</v>
      </c>
      <c r="I81" s="147" t="s">
        <v>18</v>
      </c>
      <c r="J81" s="331" t="s">
        <v>422</v>
      </c>
      <c r="K81" s="318" t="s">
        <v>170</v>
      </c>
      <c r="L81" s="147" t="s">
        <v>44</v>
      </c>
      <c r="M81" s="147"/>
      <c r="N81" s="149" t="s">
        <v>468</v>
      </c>
    </row>
    <row r="82" spans="1:14" ht="15.75" customHeight="1" x14ac:dyDescent="0.25">
      <c r="A82" s="773">
        <v>45527</v>
      </c>
      <c r="B82" s="710" t="s">
        <v>112</v>
      </c>
      <c r="C82" s="710" t="s">
        <v>113</v>
      </c>
      <c r="D82" s="711" t="s">
        <v>120</v>
      </c>
      <c r="E82" s="165">
        <v>5000</v>
      </c>
      <c r="F82" s="152"/>
      <c r="G82" s="145">
        <f t="shared" si="4"/>
        <v>174400</v>
      </c>
      <c r="H82" s="275" t="s">
        <v>153</v>
      </c>
      <c r="I82" s="147" t="s">
        <v>18</v>
      </c>
      <c r="J82" s="331" t="s">
        <v>422</v>
      </c>
      <c r="K82" s="318" t="s">
        <v>170</v>
      </c>
      <c r="L82" s="147" t="s">
        <v>44</v>
      </c>
      <c r="M82" s="147"/>
      <c r="N82" s="149" t="s">
        <v>469</v>
      </c>
    </row>
    <row r="83" spans="1:14" ht="15.75" customHeight="1" x14ac:dyDescent="0.25">
      <c r="A83" s="773">
        <v>45527</v>
      </c>
      <c r="B83" s="710" t="s">
        <v>112</v>
      </c>
      <c r="C83" s="710" t="s">
        <v>113</v>
      </c>
      <c r="D83" s="711" t="s">
        <v>120</v>
      </c>
      <c r="E83" s="165">
        <v>5000</v>
      </c>
      <c r="F83" s="152"/>
      <c r="G83" s="145">
        <f t="shared" si="4"/>
        <v>169400</v>
      </c>
      <c r="H83" s="275" t="s">
        <v>153</v>
      </c>
      <c r="I83" s="147" t="s">
        <v>18</v>
      </c>
      <c r="J83" s="331" t="s">
        <v>422</v>
      </c>
      <c r="K83" s="318" t="s">
        <v>170</v>
      </c>
      <c r="L83" s="147" t="s">
        <v>44</v>
      </c>
      <c r="M83" s="147"/>
      <c r="N83" s="149" t="s">
        <v>470</v>
      </c>
    </row>
    <row r="84" spans="1:14" ht="15.75" customHeight="1" x14ac:dyDescent="0.25">
      <c r="A84" s="773">
        <v>45527</v>
      </c>
      <c r="B84" s="710" t="s">
        <v>112</v>
      </c>
      <c r="C84" s="710" t="s">
        <v>113</v>
      </c>
      <c r="D84" s="711" t="s">
        <v>120</v>
      </c>
      <c r="E84" s="165">
        <v>6000</v>
      </c>
      <c r="F84" s="152"/>
      <c r="G84" s="145">
        <f t="shared" si="4"/>
        <v>163400</v>
      </c>
      <c r="H84" s="275" t="s">
        <v>153</v>
      </c>
      <c r="I84" s="147" t="s">
        <v>18</v>
      </c>
      <c r="J84" s="331" t="s">
        <v>422</v>
      </c>
      <c r="K84" s="318" t="s">
        <v>170</v>
      </c>
      <c r="L84" s="147" t="s">
        <v>44</v>
      </c>
      <c r="M84" s="147"/>
      <c r="N84" s="149" t="s">
        <v>472</v>
      </c>
    </row>
    <row r="85" spans="1:14" ht="15.75" customHeight="1" x14ac:dyDescent="0.25">
      <c r="A85" s="773">
        <v>45527</v>
      </c>
      <c r="B85" s="710" t="s">
        <v>112</v>
      </c>
      <c r="C85" s="710" t="s">
        <v>113</v>
      </c>
      <c r="D85" s="711" t="s">
        <v>120</v>
      </c>
      <c r="E85" s="165">
        <v>4000</v>
      </c>
      <c r="F85" s="152"/>
      <c r="G85" s="145">
        <f t="shared" si="4"/>
        <v>159400</v>
      </c>
      <c r="H85" s="275" t="s">
        <v>153</v>
      </c>
      <c r="I85" s="147" t="s">
        <v>18</v>
      </c>
      <c r="J85" s="331" t="s">
        <v>422</v>
      </c>
      <c r="K85" s="318" t="s">
        <v>170</v>
      </c>
      <c r="L85" s="147" t="s">
        <v>44</v>
      </c>
      <c r="M85" s="147"/>
      <c r="N85" s="149" t="s">
        <v>473</v>
      </c>
    </row>
    <row r="86" spans="1:14" ht="15.75" customHeight="1" x14ac:dyDescent="0.25">
      <c r="A86" s="773">
        <v>45527</v>
      </c>
      <c r="B86" s="710" t="s">
        <v>478</v>
      </c>
      <c r="C86" s="710" t="s">
        <v>113</v>
      </c>
      <c r="D86" s="711" t="s">
        <v>120</v>
      </c>
      <c r="E86" s="165">
        <v>40000</v>
      </c>
      <c r="F86" s="152"/>
      <c r="G86" s="145">
        <f t="shared" si="4"/>
        <v>119400</v>
      </c>
      <c r="H86" s="275" t="s">
        <v>153</v>
      </c>
      <c r="I86" s="147" t="s">
        <v>18</v>
      </c>
      <c r="J86" s="331" t="s">
        <v>662</v>
      </c>
      <c r="K86" s="318" t="s">
        <v>170</v>
      </c>
      <c r="L86" s="147" t="s">
        <v>44</v>
      </c>
      <c r="M86" s="147"/>
      <c r="N86" s="149" t="s">
        <v>474</v>
      </c>
    </row>
    <row r="87" spans="1:14" ht="30" customHeight="1" x14ac:dyDescent="0.25">
      <c r="A87" s="773">
        <v>45527</v>
      </c>
      <c r="B87" s="710" t="s">
        <v>479</v>
      </c>
      <c r="C87" s="710" t="s">
        <v>113</v>
      </c>
      <c r="D87" s="711" t="s">
        <v>120</v>
      </c>
      <c r="E87" s="165">
        <v>40000</v>
      </c>
      <c r="F87" s="152"/>
      <c r="G87" s="145">
        <f t="shared" si="4"/>
        <v>79400</v>
      </c>
      <c r="H87" s="275" t="s">
        <v>153</v>
      </c>
      <c r="I87" s="147" t="s">
        <v>18</v>
      </c>
      <c r="J87" s="331" t="s">
        <v>663</v>
      </c>
      <c r="K87" s="318" t="s">
        <v>170</v>
      </c>
      <c r="L87" s="147" t="s">
        <v>44</v>
      </c>
      <c r="M87" s="147"/>
      <c r="N87" s="149" t="s">
        <v>475</v>
      </c>
    </row>
    <row r="88" spans="1:14" ht="15.75" customHeight="1" x14ac:dyDescent="0.25">
      <c r="A88" s="773">
        <v>45527</v>
      </c>
      <c r="B88" s="710" t="s">
        <v>112</v>
      </c>
      <c r="C88" s="710" t="s">
        <v>113</v>
      </c>
      <c r="D88" s="711" t="s">
        <v>120</v>
      </c>
      <c r="E88" s="165">
        <v>10000</v>
      </c>
      <c r="F88" s="152"/>
      <c r="G88" s="145">
        <f t="shared" si="4"/>
        <v>69400</v>
      </c>
      <c r="H88" s="275" t="s">
        <v>153</v>
      </c>
      <c r="I88" s="147" t="s">
        <v>18</v>
      </c>
      <c r="J88" s="331" t="s">
        <v>422</v>
      </c>
      <c r="K88" s="318" t="s">
        <v>170</v>
      </c>
      <c r="L88" s="147" t="s">
        <v>44</v>
      </c>
      <c r="M88" s="147"/>
      <c r="N88" s="149" t="s">
        <v>476</v>
      </c>
    </row>
    <row r="89" spans="1:14" ht="15.75" customHeight="1" x14ac:dyDescent="0.25">
      <c r="A89" s="773">
        <v>45527</v>
      </c>
      <c r="B89" s="710" t="s">
        <v>125</v>
      </c>
      <c r="C89" s="710" t="s">
        <v>125</v>
      </c>
      <c r="D89" s="711" t="s">
        <v>120</v>
      </c>
      <c r="E89" s="165">
        <v>3000</v>
      </c>
      <c r="F89" s="152"/>
      <c r="G89" s="145">
        <f t="shared" si="4"/>
        <v>66400</v>
      </c>
      <c r="H89" s="275" t="s">
        <v>153</v>
      </c>
      <c r="I89" s="147" t="s">
        <v>18</v>
      </c>
      <c r="J89" s="331" t="s">
        <v>422</v>
      </c>
      <c r="K89" s="318" t="s">
        <v>170</v>
      </c>
      <c r="L89" s="147" t="s">
        <v>44</v>
      </c>
      <c r="M89" s="147"/>
      <c r="N89" s="149"/>
    </row>
    <row r="90" spans="1:14" ht="15.75" customHeight="1" x14ac:dyDescent="0.25">
      <c r="A90" s="773">
        <v>45527</v>
      </c>
      <c r="B90" s="710" t="s">
        <v>416</v>
      </c>
      <c r="C90" s="710" t="s">
        <v>152</v>
      </c>
      <c r="D90" s="711" t="s">
        <v>120</v>
      </c>
      <c r="E90" s="165">
        <v>15500</v>
      </c>
      <c r="F90" s="152"/>
      <c r="G90" s="145">
        <f t="shared" si="4"/>
        <v>50900</v>
      </c>
      <c r="H90" s="275" t="s">
        <v>153</v>
      </c>
      <c r="I90" s="147" t="s">
        <v>18</v>
      </c>
      <c r="J90" s="331" t="s">
        <v>422</v>
      </c>
      <c r="K90" s="318" t="s">
        <v>170</v>
      </c>
      <c r="L90" s="147" t="s">
        <v>44</v>
      </c>
      <c r="M90" s="147"/>
      <c r="N90" s="149"/>
    </row>
    <row r="91" spans="1:14" ht="15.75" customHeight="1" x14ac:dyDescent="0.25">
      <c r="A91" s="773">
        <v>45527</v>
      </c>
      <c r="B91" s="710" t="s">
        <v>450</v>
      </c>
      <c r="C91" s="710" t="s">
        <v>152</v>
      </c>
      <c r="D91" s="711" t="s">
        <v>120</v>
      </c>
      <c r="E91" s="165">
        <v>16500</v>
      </c>
      <c r="F91" s="152"/>
      <c r="G91" s="145">
        <f t="shared" si="4"/>
        <v>34400</v>
      </c>
      <c r="H91" s="275" t="s">
        <v>153</v>
      </c>
      <c r="I91" s="147" t="s">
        <v>18</v>
      </c>
      <c r="J91" s="331" t="s">
        <v>422</v>
      </c>
      <c r="K91" s="318" t="s">
        <v>170</v>
      </c>
      <c r="L91" s="147" t="s">
        <v>44</v>
      </c>
      <c r="M91" s="147"/>
      <c r="N91" s="149"/>
    </row>
    <row r="92" spans="1:14" ht="15.75" customHeight="1" x14ac:dyDescent="0.25">
      <c r="A92" s="387">
        <v>45533</v>
      </c>
      <c r="B92" s="388" t="s">
        <v>110</v>
      </c>
      <c r="C92" s="388" t="s">
        <v>48</v>
      </c>
      <c r="D92" s="389" t="s">
        <v>120</v>
      </c>
      <c r="E92" s="793"/>
      <c r="F92" s="633">
        <v>270000</v>
      </c>
      <c r="G92" s="390">
        <f t="shared" si="4"/>
        <v>304400</v>
      </c>
      <c r="H92" s="391" t="s">
        <v>153</v>
      </c>
      <c r="I92" s="392" t="s">
        <v>18</v>
      </c>
      <c r="J92" s="429" t="s">
        <v>544</v>
      </c>
      <c r="K92" s="388" t="s">
        <v>170</v>
      </c>
      <c r="L92" s="392" t="s">
        <v>44</v>
      </c>
      <c r="M92" s="392"/>
      <c r="N92" s="427"/>
    </row>
    <row r="93" spans="1:14" ht="15.75" customHeight="1" x14ac:dyDescent="0.25">
      <c r="A93" s="160">
        <v>45533</v>
      </c>
      <c r="B93" s="161" t="s">
        <v>543</v>
      </c>
      <c r="C93" s="161" t="s">
        <v>113</v>
      </c>
      <c r="D93" s="162" t="s">
        <v>120</v>
      </c>
      <c r="E93" s="165">
        <v>20000</v>
      </c>
      <c r="F93" s="152"/>
      <c r="G93" s="145">
        <f t="shared" si="4"/>
        <v>284400</v>
      </c>
      <c r="H93" s="275" t="s">
        <v>153</v>
      </c>
      <c r="I93" s="147" t="s">
        <v>18</v>
      </c>
      <c r="J93" s="331" t="s">
        <v>544</v>
      </c>
      <c r="K93" s="318" t="s">
        <v>170</v>
      </c>
      <c r="L93" s="147" t="s">
        <v>44</v>
      </c>
      <c r="M93" s="147"/>
      <c r="N93" s="149" t="s">
        <v>547</v>
      </c>
    </row>
    <row r="94" spans="1:14" ht="26.45" customHeight="1" x14ac:dyDescent="0.25">
      <c r="A94" s="160">
        <v>45533</v>
      </c>
      <c r="B94" s="161" t="s">
        <v>545</v>
      </c>
      <c r="C94" s="161" t="s">
        <v>113</v>
      </c>
      <c r="D94" s="162" t="s">
        <v>120</v>
      </c>
      <c r="E94" s="165">
        <v>20000</v>
      </c>
      <c r="F94" s="152"/>
      <c r="G94" s="145">
        <f t="shared" si="4"/>
        <v>264400</v>
      </c>
      <c r="H94" s="275" t="s">
        <v>153</v>
      </c>
      <c r="I94" s="147" t="s">
        <v>18</v>
      </c>
      <c r="J94" s="331" t="s">
        <v>544</v>
      </c>
      <c r="K94" s="318" t="s">
        <v>170</v>
      </c>
      <c r="L94" s="147" t="s">
        <v>44</v>
      </c>
      <c r="M94" s="147"/>
      <c r="N94" s="149" t="s">
        <v>548</v>
      </c>
    </row>
    <row r="95" spans="1:14" ht="15.75" customHeight="1" x14ac:dyDescent="0.25">
      <c r="A95" s="160">
        <v>45533</v>
      </c>
      <c r="B95" s="710" t="s">
        <v>112</v>
      </c>
      <c r="C95" s="710" t="s">
        <v>113</v>
      </c>
      <c r="D95" s="711" t="s">
        <v>120</v>
      </c>
      <c r="E95" s="165">
        <v>5000</v>
      </c>
      <c r="F95" s="152"/>
      <c r="G95" s="145">
        <f t="shared" si="4"/>
        <v>259400</v>
      </c>
      <c r="H95" s="275" t="s">
        <v>153</v>
      </c>
      <c r="I95" s="147" t="s">
        <v>18</v>
      </c>
      <c r="J95" s="331" t="s">
        <v>544</v>
      </c>
      <c r="K95" s="318" t="s">
        <v>170</v>
      </c>
      <c r="L95" s="147" t="s">
        <v>44</v>
      </c>
      <c r="M95" s="147"/>
      <c r="N95" s="149"/>
    </row>
    <row r="96" spans="1:14" ht="15.75" customHeight="1" x14ac:dyDescent="0.25">
      <c r="A96" s="160">
        <v>45533</v>
      </c>
      <c r="B96" s="710" t="s">
        <v>112</v>
      </c>
      <c r="C96" s="710" t="s">
        <v>113</v>
      </c>
      <c r="D96" s="711" t="s">
        <v>120</v>
      </c>
      <c r="E96" s="165">
        <v>2000</v>
      </c>
      <c r="F96" s="152"/>
      <c r="G96" s="145">
        <f t="shared" si="4"/>
        <v>257400</v>
      </c>
      <c r="H96" s="275" t="s">
        <v>153</v>
      </c>
      <c r="I96" s="147" t="s">
        <v>18</v>
      </c>
      <c r="J96" s="331" t="s">
        <v>544</v>
      </c>
      <c r="K96" s="318" t="s">
        <v>170</v>
      </c>
      <c r="L96" s="147" t="s">
        <v>44</v>
      </c>
      <c r="M96" s="147"/>
      <c r="N96" s="149"/>
    </row>
    <row r="97" spans="1:14" ht="15.75" customHeight="1" x14ac:dyDescent="0.25">
      <c r="A97" s="160">
        <v>45533</v>
      </c>
      <c r="B97" s="710" t="s">
        <v>112</v>
      </c>
      <c r="C97" s="710" t="s">
        <v>113</v>
      </c>
      <c r="D97" s="711" t="s">
        <v>120</v>
      </c>
      <c r="E97" s="165">
        <v>5000</v>
      </c>
      <c r="F97" s="152"/>
      <c r="G97" s="145">
        <f t="shared" si="4"/>
        <v>252400</v>
      </c>
      <c r="H97" s="275" t="s">
        <v>153</v>
      </c>
      <c r="I97" s="147" t="s">
        <v>18</v>
      </c>
      <c r="J97" s="331" t="s">
        <v>544</v>
      </c>
      <c r="K97" s="318" t="s">
        <v>170</v>
      </c>
      <c r="L97" s="147" t="s">
        <v>44</v>
      </c>
      <c r="M97" s="147"/>
      <c r="N97" s="149"/>
    </row>
    <row r="98" spans="1:14" ht="15.75" customHeight="1" x14ac:dyDescent="0.25">
      <c r="A98" s="160">
        <v>45533</v>
      </c>
      <c r="B98" s="161" t="s">
        <v>546</v>
      </c>
      <c r="C98" s="161" t="s">
        <v>125</v>
      </c>
      <c r="D98" s="162" t="s">
        <v>120</v>
      </c>
      <c r="E98" s="165">
        <v>5000</v>
      </c>
      <c r="F98" s="152"/>
      <c r="G98" s="145">
        <f t="shared" si="4"/>
        <v>247400</v>
      </c>
      <c r="H98" s="275" t="s">
        <v>153</v>
      </c>
      <c r="I98" s="147" t="s">
        <v>18</v>
      </c>
      <c r="J98" s="331" t="s">
        <v>544</v>
      </c>
      <c r="K98" s="318" t="s">
        <v>170</v>
      </c>
      <c r="L98" s="147" t="s">
        <v>44</v>
      </c>
      <c r="M98" s="147"/>
      <c r="N98" s="149"/>
    </row>
    <row r="99" spans="1:14" ht="15.75" customHeight="1" x14ac:dyDescent="0.25">
      <c r="A99" s="160">
        <v>45533</v>
      </c>
      <c r="B99" s="710" t="s">
        <v>112</v>
      </c>
      <c r="C99" s="710" t="s">
        <v>113</v>
      </c>
      <c r="D99" s="711" t="s">
        <v>120</v>
      </c>
      <c r="E99" s="165">
        <v>3000</v>
      </c>
      <c r="F99" s="152"/>
      <c r="G99" s="145">
        <f t="shared" si="4"/>
        <v>244400</v>
      </c>
      <c r="H99" s="275" t="s">
        <v>153</v>
      </c>
      <c r="I99" s="147" t="s">
        <v>18</v>
      </c>
      <c r="J99" s="331" t="s">
        <v>544</v>
      </c>
      <c r="K99" s="318" t="s">
        <v>170</v>
      </c>
      <c r="L99" s="147" t="s">
        <v>44</v>
      </c>
      <c r="M99" s="147"/>
      <c r="N99" s="149"/>
    </row>
    <row r="100" spans="1:14" ht="15.75" customHeight="1" x14ac:dyDescent="0.25">
      <c r="A100" s="160">
        <v>45533</v>
      </c>
      <c r="B100" s="710" t="s">
        <v>112</v>
      </c>
      <c r="C100" s="710" t="s">
        <v>113</v>
      </c>
      <c r="D100" s="711" t="s">
        <v>120</v>
      </c>
      <c r="E100" s="165">
        <v>15000</v>
      </c>
      <c r="F100" s="152"/>
      <c r="G100" s="145">
        <f t="shared" si="4"/>
        <v>229400</v>
      </c>
      <c r="H100" s="275" t="s">
        <v>153</v>
      </c>
      <c r="I100" s="147" t="s">
        <v>18</v>
      </c>
      <c r="J100" s="331" t="s">
        <v>544</v>
      </c>
      <c r="K100" s="318" t="s">
        <v>170</v>
      </c>
      <c r="L100" s="147" t="s">
        <v>44</v>
      </c>
      <c r="M100" s="147"/>
      <c r="N100" s="149"/>
    </row>
    <row r="101" spans="1:14" ht="15.75" customHeight="1" x14ac:dyDescent="0.25">
      <c r="A101" s="160">
        <v>45533</v>
      </c>
      <c r="B101" s="161" t="s">
        <v>125</v>
      </c>
      <c r="C101" s="161" t="s">
        <v>125</v>
      </c>
      <c r="D101" s="162" t="s">
        <v>120</v>
      </c>
      <c r="E101" s="165">
        <v>10000</v>
      </c>
      <c r="F101" s="152"/>
      <c r="G101" s="145">
        <f t="shared" si="4"/>
        <v>219400</v>
      </c>
      <c r="H101" s="275" t="s">
        <v>153</v>
      </c>
      <c r="I101" s="147" t="s">
        <v>18</v>
      </c>
      <c r="J101" s="331" t="s">
        <v>544</v>
      </c>
      <c r="K101" s="318" t="s">
        <v>170</v>
      </c>
      <c r="L101" s="147" t="s">
        <v>44</v>
      </c>
      <c r="M101" s="147"/>
      <c r="N101" s="149"/>
    </row>
    <row r="102" spans="1:14" ht="15.75" customHeight="1" x14ac:dyDescent="0.25">
      <c r="A102" s="160">
        <v>45533</v>
      </c>
      <c r="B102" s="710" t="s">
        <v>112</v>
      </c>
      <c r="C102" s="710" t="s">
        <v>113</v>
      </c>
      <c r="D102" s="711" t="s">
        <v>120</v>
      </c>
      <c r="E102" s="165">
        <v>12000</v>
      </c>
      <c r="F102" s="152"/>
      <c r="G102" s="145">
        <f t="shared" si="4"/>
        <v>207400</v>
      </c>
      <c r="H102" s="275" t="s">
        <v>153</v>
      </c>
      <c r="I102" s="147" t="s">
        <v>18</v>
      </c>
      <c r="J102" s="331" t="s">
        <v>544</v>
      </c>
      <c r="K102" s="318" t="s">
        <v>170</v>
      </c>
      <c r="L102" s="147" t="s">
        <v>44</v>
      </c>
      <c r="M102" s="147"/>
      <c r="N102" s="149"/>
    </row>
    <row r="103" spans="1:14" ht="15.75" customHeight="1" x14ac:dyDescent="0.25">
      <c r="A103" s="160">
        <v>45533</v>
      </c>
      <c r="B103" s="710" t="s">
        <v>112</v>
      </c>
      <c r="C103" s="710" t="s">
        <v>113</v>
      </c>
      <c r="D103" s="711" t="s">
        <v>120</v>
      </c>
      <c r="E103" s="165">
        <v>10000</v>
      </c>
      <c r="F103" s="152"/>
      <c r="G103" s="145">
        <f t="shared" si="4"/>
        <v>197400</v>
      </c>
      <c r="H103" s="275" t="s">
        <v>153</v>
      </c>
      <c r="I103" s="147" t="s">
        <v>18</v>
      </c>
      <c r="J103" s="331" t="s">
        <v>544</v>
      </c>
      <c r="K103" s="318" t="s">
        <v>170</v>
      </c>
      <c r="L103" s="147" t="s">
        <v>44</v>
      </c>
      <c r="M103" s="147"/>
      <c r="N103" s="149"/>
    </row>
    <row r="104" spans="1:14" ht="15.75" customHeight="1" x14ac:dyDescent="0.25">
      <c r="A104" s="160">
        <v>45533</v>
      </c>
      <c r="B104" s="161" t="s">
        <v>542</v>
      </c>
      <c r="C104" s="161" t="s">
        <v>152</v>
      </c>
      <c r="D104" s="162" t="s">
        <v>120</v>
      </c>
      <c r="E104" s="165">
        <v>60000</v>
      </c>
      <c r="F104" s="152"/>
      <c r="G104" s="145">
        <f t="shared" si="4"/>
        <v>137400</v>
      </c>
      <c r="H104" s="275" t="s">
        <v>153</v>
      </c>
      <c r="I104" s="147" t="s">
        <v>18</v>
      </c>
      <c r="J104" s="331" t="s">
        <v>675</v>
      </c>
      <c r="K104" s="318" t="s">
        <v>170</v>
      </c>
      <c r="L104" s="147" t="s">
        <v>44</v>
      </c>
      <c r="M104" s="147"/>
      <c r="N104" s="149"/>
    </row>
    <row r="105" spans="1:14" ht="15.75" customHeight="1" x14ac:dyDescent="0.25">
      <c r="A105" s="160">
        <v>45534</v>
      </c>
      <c r="B105" s="710" t="s">
        <v>112</v>
      </c>
      <c r="C105" s="710" t="s">
        <v>113</v>
      </c>
      <c r="D105" s="711" t="s">
        <v>120</v>
      </c>
      <c r="E105" s="165">
        <v>5000</v>
      </c>
      <c r="F105" s="152"/>
      <c r="G105" s="145">
        <f t="shared" si="4"/>
        <v>132400</v>
      </c>
      <c r="H105" s="275" t="s">
        <v>153</v>
      </c>
      <c r="I105" s="147" t="s">
        <v>18</v>
      </c>
      <c r="J105" s="331" t="s">
        <v>544</v>
      </c>
      <c r="K105" s="318" t="s">
        <v>170</v>
      </c>
      <c r="L105" s="147" t="s">
        <v>44</v>
      </c>
      <c r="M105" s="147"/>
      <c r="N105" s="149" t="s">
        <v>586</v>
      </c>
    </row>
    <row r="106" spans="1:14" ht="15.75" customHeight="1" x14ac:dyDescent="0.25">
      <c r="A106" s="160">
        <v>45534</v>
      </c>
      <c r="B106" s="710" t="s">
        <v>112</v>
      </c>
      <c r="C106" s="710" t="s">
        <v>113</v>
      </c>
      <c r="D106" s="711" t="s">
        <v>120</v>
      </c>
      <c r="E106" s="165">
        <v>15000</v>
      </c>
      <c r="F106" s="152"/>
      <c r="G106" s="145">
        <f t="shared" si="4"/>
        <v>117400</v>
      </c>
      <c r="H106" s="275" t="s">
        <v>153</v>
      </c>
      <c r="I106" s="147" t="s">
        <v>18</v>
      </c>
      <c r="J106" s="331" t="s">
        <v>544</v>
      </c>
      <c r="K106" s="318" t="s">
        <v>170</v>
      </c>
      <c r="L106" s="147" t="s">
        <v>44</v>
      </c>
      <c r="M106" s="147"/>
      <c r="N106" s="149" t="s">
        <v>587</v>
      </c>
    </row>
    <row r="107" spans="1:14" ht="15.75" customHeight="1" x14ac:dyDescent="0.25">
      <c r="A107" s="160">
        <v>45534</v>
      </c>
      <c r="B107" s="710" t="s">
        <v>112</v>
      </c>
      <c r="C107" s="710" t="s">
        <v>113</v>
      </c>
      <c r="D107" s="711" t="s">
        <v>120</v>
      </c>
      <c r="E107" s="165">
        <v>4000</v>
      </c>
      <c r="F107" s="152"/>
      <c r="G107" s="145">
        <f t="shared" si="4"/>
        <v>113400</v>
      </c>
      <c r="H107" s="275" t="s">
        <v>153</v>
      </c>
      <c r="I107" s="147" t="s">
        <v>18</v>
      </c>
      <c r="J107" s="331" t="s">
        <v>544</v>
      </c>
      <c r="K107" s="318" t="s">
        <v>170</v>
      </c>
      <c r="L107" s="147" t="s">
        <v>44</v>
      </c>
      <c r="M107" s="147"/>
      <c r="N107" s="149" t="s">
        <v>588</v>
      </c>
    </row>
    <row r="108" spans="1:14" ht="15.75" customHeight="1" x14ac:dyDescent="0.25">
      <c r="A108" s="160">
        <v>45534</v>
      </c>
      <c r="B108" s="710" t="s">
        <v>112</v>
      </c>
      <c r="C108" s="710" t="s">
        <v>113</v>
      </c>
      <c r="D108" s="711" t="s">
        <v>120</v>
      </c>
      <c r="E108" s="165">
        <v>10000</v>
      </c>
      <c r="F108" s="152"/>
      <c r="G108" s="145">
        <f t="shared" si="4"/>
        <v>103400</v>
      </c>
      <c r="H108" s="275" t="s">
        <v>153</v>
      </c>
      <c r="I108" s="147" t="s">
        <v>18</v>
      </c>
      <c r="J108" s="331" t="s">
        <v>544</v>
      </c>
      <c r="K108" s="318" t="s">
        <v>170</v>
      </c>
      <c r="L108" s="147" t="s">
        <v>44</v>
      </c>
      <c r="M108" s="147"/>
      <c r="N108" s="149" t="s">
        <v>589</v>
      </c>
    </row>
    <row r="109" spans="1:14" ht="15.75" customHeight="1" x14ac:dyDescent="0.25">
      <c r="A109" s="160">
        <v>45534</v>
      </c>
      <c r="B109" s="710" t="s">
        <v>112</v>
      </c>
      <c r="C109" s="710" t="s">
        <v>113</v>
      </c>
      <c r="D109" s="711" t="s">
        <v>120</v>
      </c>
      <c r="E109" s="157">
        <v>2000</v>
      </c>
      <c r="F109" s="152"/>
      <c r="G109" s="145">
        <f t="shared" si="4"/>
        <v>101400</v>
      </c>
      <c r="H109" s="275" t="s">
        <v>153</v>
      </c>
      <c r="I109" s="147" t="s">
        <v>18</v>
      </c>
      <c r="J109" s="331" t="s">
        <v>544</v>
      </c>
      <c r="K109" s="318" t="s">
        <v>170</v>
      </c>
      <c r="L109" s="147" t="s">
        <v>44</v>
      </c>
      <c r="M109" s="147"/>
      <c r="N109" s="149" t="s">
        <v>590</v>
      </c>
    </row>
    <row r="110" spans="1:14" ht="15.75" customHeight="1" x14ac:dyDescent="0.25">
      <c r="A110" s="160">
        <v>45534</v>
      </c>
      <c r="B110" s="710" t="s">
        <v>112</v>
      </c>
      <c r="C110" s="710" t="s">
        <v>113</v>
      </c>
      <c r="D110" s="711" t="s">
        <v>120</v>
      </c>
      <c r="E110" s="157">
        <v>3000</v>
      </c>
      <c r="F110" s="152"/>
      <c r="G110" s="145">
        <f t="shared" si="4"/>
        <v>98400</v>
      </c>
      <c r="H110" s="275" t="s">
        <v>153</v>
      </c>
      <c r="I110" s="147" t="s">
        <v>18</v>
      </c>
      <c r="J110" s="331" t="s">
        <v>544</v>
      </c>
      <c r="K110" s="318" t="s">
        <v>170</v>
      </c>
      <c r="L110" s="147" t="s">
        <v>44</v>
      </c>
      <c r="M110" s="147"/>
      <c r="N110" s="149" t="s">
        <v>591</v>
      </c>
    </row>
    <row r="111" spans="1:14" ht="15.75" customHeight="1" x14ac:dyDescent="0.25">
      <c r="A111" s="160">
        <v>45534</v>
      </c>
      <c r="B111" s="710" t="s">
        <v>112</v>
      </c>
      <c r="C111" s="710" t="s">
        <v>113</v>
      </c>
      <c r="D111" s="711" t="s">
        <v>120</v>
      </c>
      <c r="E111" s="157">
        <v>3000</v>
      </c>
      <c r="F111" s="152"/>
      <c r="G111" s="145">
        <f t="shared" si="4"/>
        <v>95400</v>
      </c>
      <c r="H111" s="275" t="s">
        <v>153</v>
      </c>
      <c r="I111" s="147" t="s">
        <v>18</v>
      </c>
      <c r="J111" s="331" t="s">
        <v>544</v>
      </c>
      <c r="K111" s="318" t="s">
        <v>170</v>
      </c>
      <c r="L111" s="147" t="s">
        <v>44</v>
      </c>
      <c r="M111" s="147"/>
      <c r="N111" s="149" t="s">
        <v>471</v>
      </c>
    </row>
    <row r="112" spans="1:14" ht="15.75" customHeight="1" x14ac:dyDescent="0.25">
      <c r="A112" s="160">
        <v>45534</v>
      </c>
      <c r="B112" s="710" t="s">
        <v>112</v>
      </c>
      <c r="C112" s="710" t="s">
        <v>113</v>
      </c>
      <c r="D112" s="711" t="s">
        <v>120</v>
      </c>
      <c r="E112" s="157">
        <v>7000</v>
      </c>
      <c r="F112" s="152"/>
      <c r="G112" s="145">
        <f t="shared" si="4"/>
        <v>88400</v>
      </c>
      <c r="H112" s="275" t="s">
        <v>153</v>
      </c>
      <c r="I112" s="147" t="s">
        <v>18</v>
      </c>
      <c r="J112" s="331" t="s">
        <v>544</v>
      </c>
      <c r="K112" s="318" t="s">
        <v>170</v>
      </c>
      <c r="L112" s="147" t="s">
        <v>44</v>
      </c>
      <c r="M112" s="147"/>
      <c r="N112" s="149" t="s">
        <v>592</v>
      </c>
    </row>
    <row r="113" spans="1:14" ht="15.75" customHeight="1" x14ac:dyDescent="0.25">
      <c r="A113" s="160">
        <v>45534</v>
      </c>
      <c r="B113" s="710" t="s">
        <v>112</v>
      </c>
      <c r="C113" s="710" t="s">
        <v>113</v>
      </c>
      <c r="D113" s="711" t="s">
        <v>120</v>
      </c>
      <c r="E113" s="157">
        <v>8000</v>
      </c>
      <c r="F113" s="152"/>
      <c r="G113" s="145">
        <f t="shared" si="4"/>
        <v>80400</v>
      </c>
      <c r="H113" s="275" t="s">
        <v>153</v>
      </c>
      <c r="I113" s="147" t="s">
        <v>18</v>
      </c>
      <c r="J113" s="331" t="s">
        <v>544</v>
      </c>
      <c r="K113" s="318" t="s">
        <v>170</v>
      </c>
      <c r="L113" s="147" t="s">
        <v>44</v>
      </c>
      <c r="M113" s="147"/>
      <c r="N113" s="149" t="s">
        <v>593</v>
      </c>
    </row>
    <row r="114" spans="1:14" ht="26.25" customHeight="1" x14ac:dyDescent="0.25">
      <c r="A114" s="160">
        <v>45534</v>
      </c>
      <c r="B114" s="149" t="s">
        <v>584</v>
      </c>
      <c r="C114" s="149" t="s">
        <v>113</v>
      </c>
      <c r="D114" s="149" t="s">
        <v>120</v>
      </c>
      <c r="E114" s="157">
        <v>20000</v>
      </c>
      <c r="F114" s="152"/>
      <c r="G114" s="145">
        <f t="shared" si="4"/>
        <v>60400</v>
      </c>
      <c r="H114" s="275" t="s">
        <v>153</v>
      </c>
      <c r="I114" s="147" t="s">
        <v>18</v>
      </c>
      <c r="J114" s="331" t="s">
        <v>544</v>
      </c>
      <c r="K114" s="318" t="s">
        <v>170</v>
      </c>
      <c r="L114" s="147" t="s">
        <v>44</v>
      </c>
      <c r="M114" s="147"/>
      <c r="N114" s="149" t="s">
        <v>594</v>
      </c>
    </row>
    <row r="115" spans="1:14" ht="15.75" customHeight="1" x14ac:dyDescent="0.25">
      <c r="A115" s="160">
        <v>45534</v>
      </c>
      <c r="B115" s="149" t="s">
        <v>585</v>
      </c>
      <c r="C115" s="149" t="s">
        <v>152</v>
      </c>
      <c r="D115" s="149" t="s">
        <v>120</v>
      </c>
      <c r="E115" s="157">
        <v>16000</v>
      </c>
      <c r="F115" s="152"/>
      <c r="G115" s="145">
        <f t="shared" si="4"/>
        <v>44400</v>
      </c>
      <c r="H115" s="275" t="s">
        <v>153</v>
      </c>
      <c r="I115" s="147" t="s">
        <v>18</v>
      </c>
      <c r="J115" s="331" t="s">
        <v>677</v>
      </c>
      <c r="K115" s="318" t="s">
        <v>170</v>
      </c>
      <c r="L115" s="147" t="s">
        <v>44</v>
      </c>
      <c r="M115" s="147"/>
      <c r="N115" s="149"/>
    </row>
    <row r="116" spans="1:14" ht="15.75" customHeight="1" x14ac:dyDescent="0.25">
      <c r="A116" s="160">
        <v>45534</v>
      </c>
      <c r="B116" s="149" t="s">
        <v>416</v>
      </c>
      <c r="C116" s="149" t="s">
        <v>152</v>
      </c>
      <c r="D116" s="149" t="s">
        <v>120</v>
      </c>
      <c r="E116" s="157">
        <v>14000</v>
      </c>
      <c r="F116" s="152"/>
      <c r="G116" s="145">
        <f t="shared" si="4"/>
        <v>30400</v>
      </c>
      <c r="H116" s="275" t="s">
        <v>153</v>
      </c>
      <c r="I116" s="147" t="s">
        <v>18</v>
      </c>
      <c r="J116" s="331" t="s">
        <v>676</v>
      </c>
      <c r="K116" s="318" t="s">
        <v>170</v>
      </c>
      <c r="L116" s="147" t="s">
        <v>44</v>
      </c>
      <c r="M116" s="147"/>
      <c r="N116" s="149"/>
    </row>
    <row r="117" spans="1:14" ht="15.75" customHeight="1" x14ac:dyDescent="0.25">
      <c r="A117" s="160">
        <v>45534</v>
      </c>
      <c r="B117" s="161" t="s">
        <v>125</v>
      </c>
      <c r="C117" s="161" t="s">
        <v>125</v>
      </c>
      <c r="D117" s="162" t="s">
        <v>120</v>
      </c>
      <c r="E117" s="165">
        <v>10000</v>
      </c>
      <c r="F117" s="152"/>
      <c r="G117" s="145">
        <f t="shared" si="4"/>
        <v>20400</v>
      </c>
      <c r="H117" s="275" t="s">
        <v>153</v>
      </c>
      <c r="I117" s="147" t="s">
        <v>18</v>
      </c>
      <c r="J117" s="331" t="s">
        <v>544</v>
      </c>
      <c r="K117" s="318" t="s">
        <v>170</v>
      </c>
      <c r="L117" s="147" t="s">
        <v>44</v>
      </c>
      <c r="M117" s="147"/>
      <c r="N117" s="149" t="s">
        <v>251</v>
      </c>
    </row>
    <row r="118" spans="1:14" ht="15.75" customHeight="1" thickBot="1" x14ac:dyDescent="0.3">
      <c r="A118" s="160">
        <v>45534</v>
      </c>
      <c r="B118" s="161" t="s">
        <v>597</v>
      </c>
      <c r="C118" s="161" t="s">
        <v>129</v>
      </c>
      <c r="D118" s="162" t="s">
        <v>120</v>
      </c>
      <c r="E118" s="165">
        <v>230900</v>
      </c>
      <c r="F118" s="152">
        <v>230900</v>
      </c>
      <c r="G118" s="145">
        <f t="shared" si="4"/>
        <v>20400</v>
      </c>
      <c r="H118" s="275" t="s">
        <v>153</v>
      </c>
      <c r="I118" s="147" t="s">
        <v>18</v>
      </c>
      <c r="J118" s="331" t="s">
        <v>598</v>
      </c>
      <c r="K118" s="318" t="s">
        <v>170</v>
      </c>
      <c r="L118" s="147" t="s">
        <v>44</v>
      </c>
      <c r="M118" s="147"/>
      <c r="N118" s="149"/>
    </row>
    <row r="119" spans="1:14" ht="15.75" thickBot="1" x14ac:dyDescent="0.3">
      <c r="A119" s="467"/>
      <c r="B119" s="467"/>
      <c r="C119" s="467"/>
      <c r="D119" s="480"/>
      <c r="E119" s="481">
        <f>SUM(E4:E118)</f>
        <v>3462000</v>
      </c>
      <c r="F119" s="482">
        <f>SUM(F4:F118)+G4</f>
        <v>3482400</v>
      </c>
      <c r="G119" s="483">
        <f>F119-E119</f>
        <v>20400</v>
      </c>
      <c r="H119" s="690"/>
      <c r="I119" s="147"/>
      <c r="J119" s="467"/>
      <c r="K119" s="467"/>
      <c r="L119" s="147"/>
      <c r="M119" s="467"/>
      <c r="N119" s="140"/>
    </row>
  </sheetData>
  <autoFilter ref="A1:N1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topLeftCell="A28" zoomScale="85" zoomScaleNormal="85" workbookViewId="0">
      <selection activeCell="F47" sqref="F47"/>
    </sheetView>
  </sheetViews>
  <sheetFormatPr defaultColWidth="10.85546875" defaultRowHeight="15" x14ac:dyDescent="0.25"/>
  <cols>
    <col min="1" max="1" width="13.28515625" style="15" customWidth="1"/>
    <col min="2" max="2" width="37.7109375" style="15" customWidth="1"/>
    <col min="3" max="3" width="18" style="15" customWidth="1"/>
    <col min="4" max="4" width="14.7109375" style="15" customWidth="1"/>
    <col min="5" max="5" width="14.7109375" style="15" bestFit="1" customWidth="1"/>
    <col min="6" max="6" width="13.7109375" style="15" customWidth="1"/>
    <col min="7" max="9" width="18.7109375" style="15" customWidth="1"/>
    <col min="10" max="10" width="21.5703125" style="15" customWidth="1"/>
    <col min="11" max="11" width="14.7109375" style="15" customWidth="1"/>
    <col min="12" max="12" width="14.42578125" style="15" customWidth="1"/>
    <col min="13" max="13" width="10.85546875" style="15"/>
    <col min="14" max="14" width="29.85546875" style="51" customWidth="1"/>
    <col min="15" max="15" width="41.140625" style="15" customWidth="1"/>
    <col min="16" max="16384" width="10.85546875" style="15"/>
  </cols>
  <sheetData>
    <row r="1" spans="1:16" s="64" customFormat="1" ht="31.5" x14ac:dyDescent="0.25">
      <c r="A1" s="984" t="s">
        <v>43</v>
      </c>
      <c r="B1" s="984"/>
      <c r="C1" s="984"/>
      <c r="D1" s="984"/>
      <c r="E1" s="984"/>
      <c r="F1" s="984"/>
      <c r="G1" s="984"/>
      <c r="H1" s="984"/>
      <c r="I1" s="984"/>
      <c r="J1" s="984"/>
      <c r="K1" s="984"/>
      <c r="L1" s="984"/>
      <c r="M1" s="984"/>
      <c r="N1" s="984"/>
    </row>
    <row r="2" spans="1:16" s="64" customFormat="1" ht="18.75" x14ac:dyDescent="0.25">
      <c r="A2" s="985" t="s">
        <v>60</v>
      </c>
      <c r="B2" s="985"/>
      <c r="C2" s="985"/>
      <c r="D2" s="985"/>
      <c r="E2" s="985"/>
      <c r="F2" s="985"/>
      <c r="G2" s="985"/>
      <c r="H2" s="985"/>
      <c r="I2" s="985"/>
      <c r="J2" s="985"/>
      <c r="K2" s="985"/>
      <c r="L2" s="985"/>
      <c r="M2" s="985"/>
      <c r="N2" s="985"/>
    </row>
    <row r="3" spans="1:16" s="64" customFormat="1" ht="45" x14ac:dyDescent="0.25">
      <c r="A3" s="320" t="s">
        <v>0</v>
      </c>
      <c r="B3" s="321" t="s">
        <v>5</v>
      </c>
      <c r="C3" s="321" t="s">
        <v>10</v>
      </c>
      <c r="D3" s="322" t="s">
        <v>8</v>
      </c>
      <c r="E3" s="322" t="s">
        <v>13</v>
      </c>
      <c r="F3" s="323" t="s">
        <v>34</v>
      </c>
      <c r="G3" s="322" t="s">
        <v>40</v>
      </c>
      <c r="H3" s="322" t="s">
        <v>2</v>
      </c>
      <c r="I3" s="322" t="s">
        <v>3</v>
      </c>
      <c r="J3" s="321" t="s">
        <v>9</v>
      </c>
      <c r="K3" s="321" t="s">
        <v>1</v>
      </c>
      <c r="L3" s="321" t="s">
        <v>4</v>
      </c>
      <c r="M3" s="321" t="s">
        <v>12</v>
      </c>
      <c r="N3" s="323" t="s">
        <v>11</v>
      </c>
    </row>
    <row r="4" spans="1:16" s="64" customFormat="1" x14ac:dyDescent="0.25">
      <c r="A4" s="169">
        <v>45505</v>
      </c>
      <c r="B4" s="158" t="s">
        <v>208</v>
      </c>
      <c r="C4" s="158"/>
      <c r="D4" s="159"/>
      <c r="E4" s="317"/>
      <c r="F4" s="360"/>
      <c r="G4" s="422">
        <v>0</v>
      </c>
      <c r="H4" s="361"/>
      <c r="I4" s="361"/>
      <c r="J4" s="362"/>
      <c r="K4" s="363"/>
      <c r="L4" s="363"/>
      <c r="M4" s="363"/>
      <c r="N4" s="364"/>
    </row>
    <row r="5" spans="1:16" s="11" customFormat="1" ht="18.75" customHeight="1" x14ac:dyDescent="0.25">
      <c r="A5" s="774">
        <v>45512</v>
      </c>
      <c r="B5" s="775" t="s">
        <v>209</v>
      </c>
      <c r="C5" s="775" t="s">
        <v>48</v>
      </c>
      <c r="D5" s="776" t="s">
        <v>14</v>
      </c>
      <c r="E5" s="777"/>
      <c r="F5" s="778">
        <v>160000</v>
      </c>
      <c r="G5" s="779">
        <f>G4-E5+F5</f>
        <v>160000</v>
      </c>
      <c r="H5" s="780"/>
      <c r="I5" s="781" t="s">
        <v>18</v>
      </c>
      <c r="J5" s="782"/>
      <c r="K5" s="783" t="s">
        <v>170</v>
      </c>
      <c r="L5" s="783" t="s">
        <v>57</v>
      </c>
      <c r="M5" s="784"/>
      <c r="N5" s="785"/>
      <c r="O5" s="403"/>
    </row>
    <row r="6" spans="1:16" s="72" customFormat="1" x14ac:dyDescent="0.25">
      <c r="A6" s="160">
        <v>45512</v>
      </c>
      <c r="B6" s="149" t="s">
        <v>210</v>
      </c>
      <c r="C6" s="149" t="s">
        <v>114</v>
      </c>
      <c r="D6" s="167" t="s">
        <v>14</v>
      </c>
      <c r="E6" s="157">
        <v>40000</v>
      </c>
      <c r="F6" s="152"/>
      <c r="G6" s="152">
        <f t="shared" ref="G6:G30" si="0">G5-E6+F6</f>
        <v>120000</v>
      </c>
      <c r="H6" s="171" t="s">
        <v>41</v>
      </c>
      <c r="I6" s="426" t="s">
        <v>18</v>
      </c>
      <c r="J6" s="147"/>
      <c r="K6" s="693" t="s">
        <v>170</v>
      </c>
      <c r="L6" s="149" t="s">
        <v>57</v>
      </c>
      <c r="M6" s="465"/>
      <c r="N6" s="442"/>
      <c r="O6" s="455"/>
      <c r="P6" s="455"/>
    </row>
    <row r="7" spans="1:16" x14ac:dyDescent="0.25">
      <c r="A7" s="160">
        <v>45512</v>
      </c>
      <c r="B7" s="149" t="s">
        <v>211</v>
      </c>
      <c r="C7" s="149" t="s">
        <v>114</v>
      </c>
      <c r="D7" s="167" t="s">
        <v>111</v>
      </c>
      <c r="E7" s="165">
        <v>20000</v>
      </c>
      <c r="F7" s="152"/>
      <c r="G7" s="152">
        <f t="shared" si="0"/>
        <v>100000</v>
      </c>
      <c r="H7" s="171" t="s">
        <v>127</v>
      </c>
      <c r="I7" s="426" t="s">
        <v>18</v>
      </c>
      <c r="J7" s="147"/>
      <c r="K7" s="693" t="s">
        <v>170</v>
      </c>
      <c r="L7" s="147" t="s">
        <v>57</v>
      </c>
      <c r="M7" s="147"/>
      <c r="N7" s="149"/>
      <c r="O7" s="343"/>
      <c r="P7" s="343"/>
    </row>
    <row r="8" spans="1:16" x14ac:dyDescent="0.25">
      <c r="A8" s="160">
        <v>45512</v>
      </c>
      <c r="B8" s="149" t="s">
        <v>212</v>
      </c>
      <c r="C8" s="149" t="s">
        <v>114</v>
      </c>
      <c r="D8" s="167" t="s">
        <v>120</v>
      </c>
      <c r="E8" s="383">
        <v>25000</v>
      </c>
      <c r="F8" s="151"/>
      <c r="G8" s="152">
        <f t="shared" si="0"/>
        <v>75000</v>
      </c>
      <c r="H8" s="171" t="s">
        <v>153</v>
      </c>
      <c r="I8" s="426" t="s">
        <v>18</v>
      </c>
      <c r="J8" s="147"/>
      <c r="K8" s="693" t="s">
        <v>170</v>
      </c>
      <c r="L8" s="147" t="s">
        <v>57</v>
      </c>
      <c r="M8" s="147"/>
      <c r="N8" s="149"/>
      <c r="O8" s="343"/>
      <c r="P8" s="343"/>
    </row>
    <row r="9" spans="1:16" x14ac:dyDescent="0.25">
      <c r="A9" s="160">
        <v>45512</v>
      </c>
      <c r="B9" s="149" t="s">
        <v>213</v>
      </c>
      <c r="C9" s="149" t="s">
        <v>114</v>
      </c>
      <c r="D9" s="167" t="s">
        <v>120</v>
      </c>
      <c r="E9" s="157">
        <v>25000</v>
      </c>
      <c r="F9" s="152"/>
      <c r="G9" s="152">
        <f t="shared" si="0"/>
        <v>50000</v>
      </c>
      <c r="H9" s="468" t="s">
        <v>126</v>
      </c>
      <c r="I9" s="426" t="s">
        <v>18</v>
      </c>
      <c r="J9" s="147"/>
      <c r="K9" s="693" t="s">
        <v>170</v>
      </c>
      <c r="L9" s="147" t="s">
        <v>57</v>
      </c>
      <c r="M9" s="147"/>
      <c r="N9" s="149"/>
      <c r="O9" s="343"/>
      <c r="P9" s="343"/>
    </row>
    <row r="10" spans="1:16" x14ac:dyDescent="0.25">
      <c r="A10" s="387">
        <v>45517</v>
      </c>
      <c r="B10" s="427" t="s">
        <v>209</v>
      </c>
      <c r="C10" s="427" t="s">
        <v>48</v>
      </c>
      <c r="D10" s="803" t="s">
        <v>14</v>
      </c>
      <c r="E10" s="428"/>
      <c r="F10" s="633">
        <v>110000</v>
      </c>
      <c r="G10" s="633">
        <f t="shared" si="0"/>
        <v>160000</v>
      </c>
      <c r="H10" s="787"/>
      <c r="I10" s="805" t="s">
        <v>18</v>
      </c>
      <c r="J10" s="787" t="s">
        <v>289</v>
      </c>
      <c r="K10" s="806" t="s">
        <v>170</v>
      </c>
      <c r="L10" s="392" t="s">
        <v>57</v>
      </c>
      <c r="M10" s="392"/>
      <c r="N10" s="427"/>
      <c r="O10" s="343"/>
      <c r="P10" s="343"/>
    </row>
    <row r="11" spans="1:16" x14ac:dyDescent="0.25">
      <c r="A11" s="160">
        <v>45517</v>
      </c>
      <c r="B11" s="149" t="s">
        <v>210</v>
      </c>
      <c r="C11" s="149" t="s">
        <v>114</v>
      </c>
      <c r="D11" s="167" t="s">
        <v>14</v>
      </c>
      <c r="E11" s="157">
        <v>40000</v>
      </c>
      <c r="F11" s="152"/>
      <c r="G11" s="152">
        <f t="shared" si="0"/>
        <v>120000</v>
      </c>
      <c r="H11" s="171" t="s">
        <v>41</v>
      </c>
      <c r="I11" s="426" t="s">
        <v>18</v>
      </c>
      <c r="J11" s="721" t="s">
        <v>645</v>
      </c>
      <c r="K11" s="693" t="s">
        <v>170</v>
      </c>
      <c r="L11" s="147" t="s">
        <v>57</v>
      </c>
      <c r="M11" s="147"/>
      <c r="N11" s="149"/>
      <c r="O11" s="343"/>
      <c r="P11" s="343"/>
    </row>
    <row r="12" spans="1:16" x14ac:dyDescent="0.25">
      <c r="A12" s="160">
        <v>45517</v>
      </c>
      <c r="B12" s="149" t="s">
        <v>211</v>
      </c>
      <c r="C12" s="149" t="s">
        <v>114</v>
      </c>
      <c r="D12" s="167" t="s">
        <v>111</v>
      </c>
      <c r="E12" s="165">
        <v>20000</v>
      </c>
      <c r="F12" s="152"/>
      <c r="G12" s="151">
        <f t="shared" si="0"/>
        <v>100000</v>
      </c>
      <c r="H12" s="171" t="s">
        <v>127</v>
      </c>
      <c r="I12" s="426" t="s">
        <v>18</v>
      </c>
      <c r="J12" s="721" t="s">
        <v>645</v>
      </c>
      <c r="K12" s="693" t="s">
        <v>170</v>
      </c>
      <c r="L12" s="147" t="s">
        <v>57</v>
      </c>
      <c r="M12" s="147"/>
      <c r="N12" s="149"/>
      <c r="O12" s="343"/>
      <c r="P12" s="343"/>
    </row>
    <row r="13" spans="1:16" x14ac:dyDescent="0.25">
      <c r="A13" s="160">
        <v>45517</v>
      </c>
      <c r="B13" s="149" t="s">
        <v>212</v>
      </c>
      <c r="C13" s="149" t="s">
        <v>114</v>
      </c>
      <c r="D13" s="167" t="s">
        <v>120</v>
      </c>
      <c r="E13" s="383">
        <v>25000</v>
      </c>
      <c r="F13" s="152"/>
      <c r="G13" s="151">
        <f t="shared" si="0"/>
        <v>75000</v>
      </c>
      <c r="H13" s="171" t="s">
        <v>153</v>
      </c>
      <c r="I13" s="426" t="s">
        <v>18</v>
      </c>
      <c r="J13" s="721" t="s">
        <v>645</v>
      </c>
      <c r="K13" s="693" t="s">
        <v>170</v>
      </c>
      <c r="L13" s="147" t="s">
        <v>57</v>
      </c>
      <c r="M13" s="147"/>
      <c r="N13" s="149"/>
      <c r="O13" s="343"/>
      <c r="P13" s="343"/>
    </row>
    <row r="14" spans="1:16" x14ac:dyDescent="0.25">
      <c r="A14" s="160">
        <v>45517</v>
      </c>
      <c r="B14" s="149" t="s">
        <v>213</v>
      </c>
      <c r="C14" s="149" t="s">
        <v>114</v>
      </c>
      <c r="D14" s="167" t="s">
        <v>120</v>
      </c>
      <c r="E14" s="157">
        <v>25000</v>
      </c>
      <c r="F14" s="152"/>
      <c r="G14" s="151">
        <f t="shared" si="0"/>
        <v>50000</v>
      </c>
      <c r="H14" s="468" t="s">
        <v>126</v>
      </c>
      <c r="I14" s="426" t="s">
        <v>18</v>
      </c>
      <c r="J14" s="721" t="s">
        <v>645</v>
      </c>
      <c r="K14" s="693" t="s">
        <v>170</v>
      </c>
      <c r="L14" s="147" t="s">
        <v>57</v>
      </c>
      <c r="M14" s="147"/>
      <c r="N14" s="149"/>
      <c r="O14" s="343"/>
      <c r="P14" s="343"/>
    </row>
    <row r="15" spans="1:16" x14ac:dyDescent="0.25">
      <c r="A15" s="160">
        <v>45519</v>
      </c>
      <c r="B15" s="149" t="s">
        <v>213</v>
      </c>
      <c r="C15" s="149" t="s">
        <v>114</v>
      </c>
      <c r="D15" s="167" t="s">
        <v>120</v>
      </c>
      <c r="E15" s="152">
        <v>15000</v>
      </c>
      <c r="F15" s="152"/>
      <c r="G15" s="151">
        <f t="shared" si="0"/>
        <v>35000</v>
      </c>
      <c r="H15" s="468" t="s">
        <v>126</v>
      </c>
      <c r="I15" s="426" t="s">
        <v>18</v>
      </c>
      <c r="J15" s="721" t="s">
        <v>645</v>
      </c>
      <c r="K15" s="693" t="s">
        <v>170</v>
      </c>
      <c r="L15" s="147" t="s">
        <v>57</v>
      </c>
      <c r="M15" s="147"/>
      <c r="N15" s="149"/>
      <c r="O15" s="343"/>
      <c r="P15" s="343"/>
    </row>
    <row r="16" spans="1:16" x14ac:dyDescent="0.25">
      <c r="A16" s="160">
        <v>45519</v>
      </c>
      <c r="B16" s="149" t="s">
        <v>212</v>
      </c>
      <c r="C16" s="149" t="s">
        <v>114</v>
      </c>
      <c r="D16" s="167" t="s">
        <v>120</v>
      </c>
      <c r="E16" s="152">
        <v>20000</v>
      </c>
      <c r="F16" s="152"/>
      <c r="G16" s="151">
        <f t="shared" si="0"/>
        <v>15000</v>
      </c>
      <c r="H16" s="468" t="s">
        <v>153</v>
      </c>
      <c r="I16" s="426" t="s">
        <v>18</v>
      </c>
      <c r="J16" s="721" t="s">
        <v>645</v>
      </c>
      <c r="K16" s="693" t="s">
        <v>170</v>
      </c>
      <c r="L16" s="147" t="s">
        <v>57</v>
      </c>
      <c r="M16" s="147"/>
      <c r="N16" s="149"/>
      <c r="O16" s="343"/>
      <c r="P16" s="343"/>
    </row>
    <row r="17" spans="1:16" x14ac:dyDescent="0.25">
      <c r="A17" s="160">
        <v>45519</v>
      </c>
      <c r="B17" s="149" t="s">
        <v>210</v>
      </c>
      <c r="C17" s="149" t="s">
        <v>114</v>
      </c>
      <c r="D17" s="167" t="s">
        <v>14</v>
      </c>
      <c r="E17" s="152">
        <v>15000</v>
      </c>
      <c r="F17" s="152"/>
      <c r="G17" s="151">
        <f t="shared" si="0"/>
        <v>0</v>
      </c>
      <c r="H17" s="468" t="s">
        <v>41</v>
      </c>
      <c r="I17" s="426" t="s">
        <v>18</v>
      </c>
      <c r="J17" s="721" t="s">
        <v>645</v>
      </c>
      <c r="K17" s="693" t="s">
        <v>170</v>
      </c>
      <c r="L17" s="147" t="s">
        <v>57</v>
      </c>
      <c r="M17" s="147"/>
      <c r="N17" s="149"/>
      <c r="O17" s="343"/>
      <c r="P17" s="343"/>
    </row>
    <row r="18" spans="1:16" x14ac:dyDescent="0.25">
      <c r="A18" s="387">
        <v>45524</v>
      </c>
      <c r="B18" s="427" t="s">
        <v>209</v>
      </c>
      <c r="C18" s="427" t="s">
        <v>48</v>
      </c>
      <c r="D18" s="803" t="s">
        <v>14</v>
      </c>
      <c r="E18" s="633"/>
      <c r="F18" s="633">
        <v>140000</v>
      </c>
      <c r="G18" s="825">
        <f t="shared" si="0"/>
        <v>140000</v>
      </c>
      <c r="H18" s="826"/>
      <c r="I18" s="805" t="s">
        <v>18</v>
      </c>
      <c r="J18" s="429" t="s">
        <v>652</v>
      </c>
      <c r="K18" s="806" t="s">
        <v>170</v>
      </c>
      <c r="L18" s="392" t="s">
        <v>57</v>
      </c>
      <c r="M18" s="392"/>
      <c r="N18" s="427"/>
      <c r="O18" s="343"/>
      <c r="P18" s="343"/>
    </row>
    <row r="19" spans="1:16" x14ac:dyDescent="0.25">
      <c r="A19" s="160">
        <v>45524</v>
      </c>
      <c r="B19" s="149" t="s">
        <v>210</v>
      </c>
      <c r="C19" s="149" t="s">
        <v>114</v>
      </c>
      <c r="D19" s="167" t="s">
        <v>14</v>
      </c>
      <c r="E19" s="152">
        <v>40000</v>
      </c>
      <c r="F19" s="152"/>
      <c r="G19" s="151">
        <f t="shared" si="0"/>
        <v>100000</v>
      </c>
      <c r="H19" s="468" t="s">
        <v>41</v>
      </c>
      <c r="I19" s="426" t="s">
        <v>18</v>
      </c>
      <c r="J19" s="331" t="s">
        <v>653</v>
      </c>
      <c r="K19" s="693" t="s">
        <v>170</v>
      </c>
      <c r="L19" s="147" t="s">
        <v>57</v>
      </c>
      <c r="M19" s="147"/>
      <c r="N19" s="149"/>
      <c r="O19" s="343"/>
      <c r="P19" s="343"/>
    </row>
    <row r="20" spans="1:16" x14ac:dyDescent="0.25">
      <c r="A20" s="160">
        <v>45524</v>
      </c>
      <c r="B20" s="149" t="s">
        <v>211</v>
      </c>
      <c r="C20" s="149" t="s">
        <v>114</v>
      </c>
      <c r="D20" s="167" t="s">
        <v>111</v>
      </c>
      <c r="E20" s="152">
        <v>25000</v>
      </c>
      <c r="F20" s="152"/>
      <c r="G20" s="151">
        <f t="shared" si="0"/>
        <v>75000</v>
      </c>
      <c r="H20" s="468" t="s">
        <v>127</v>
      </c>
      <c r="I20" s="426" t="s">
        <v>18</v>
      </c>
      <c r="J20" s="331" t="s">
        <v>653</v>
      </c>
      <c r="K20" s="693" t="s">
        <v>170</v>
      </c>
      <c r="L20" s="147" t="s">
        <v>57</v>
      </c>
      <c r="M20" s="147"/>
      <c r="N20" s="149"/>
      <c r="O20" s="343"/>
      <c r="P20" s="343"/>
    </row>
    <row r="21" spans="1:16" x14ac:dyDescent="0.25">
      <c r="A21" s="160">
        <v>45524</v>
      </c>
      <c r="B21" s="149" t="s">
        <v>392</v>
      </c>
      <c r="C21" s="149" t="s">
        <v>114</v>
      </c>
      <c r="D21" s="167" t="s">
        <v>111</v>
      </c>
      <c r="E21" s="152">
        <v>25000</v>
      </c>
      <c r="F21" s="152"/>
      <c r="G21" s="151">
        <f t="shared" si="0"/>
        <v>50000</v>
      </c>
      <c r="H21" s="468" t="s">
        <v>370</v>
      </c>
      <c r="I21" s="426" t="s">
        <v>18</v>
      </c>
      <c r="J21" s="331" t="s">
        <v>653</v>
      </c>
      <c r="K21" s="693" t="s">
        <v>170</v>
      </c>
      <c r="L21" s="147" t="s">
        <v>57</v>
      </c>
      <c r="M21" s="147"/>
      <c r="N21" s="149"/>
      <c r="O21" s="343"/>
      <c r="P21" s="343"/>
    </row>
    <row r="22" spans="1:16" x14ac:dyDescent="0.25">
      <c r="A22" s="160">
        <v>45524</v>
      </c>
      <c r="B22" s="149" t="s">
        <v>213</v>
      </c>
      <c r="C22" s="149" t="s">
        <v>114</v>
      </c>
      <c r="D22" s="167" t="s">
        <v>120</v>
      </c>
      <c r="E22" s="152">
        <v>25000</v>
      </c>
      <c r="F22" s="152"/>
      <c r="G22" s="151">
        <f t="shared" si="0"/>
        <v>25000</v>
      </c>
      <c r="H22" s="468" t="s">
        <v>126</v>
      </c>
      <c r="I22" s="426" t="s">
        <v>18</v>
      </c>
      <c r="J22" s="331" t="s">
        <v>653</v>
      </c>
      <c r="K22" s="693" t="s">
        <v>170</v>
      </c>
      <c r="L22" s="147" t="s">
        <v>57</v>
      </c>
      <c r="M22" s="147"/>
      <c r="N22" s="149"/>
      <c r="O22" s="343"/>
      <c r="P22" s="343"/>
    </row>
    <row r="23" spans="1:16" x14ac:dyDescent="0.25">
      <c r="A23" s="160">
        <v>45524</v>
      </c>
      <c r="B23" s="149" t="s">
        <v>212</v>
      </c>
      <c r="C23" s="149" t="s">
        <v>114</v>
      </c>
      <c r="D23" s="167" t="s">
        <v>120</v>
      </c>
      <c r="E23" s="152">
        <v>25000</v>
      </c>
      <c r="F23" s="152"/>
      <c r="G23" s="151">
        <f t="shared" si="0"/>
        <v>0</v>
      </c>
      <c r="H23" s="468" t="s">
        <v>153</v>
      </c>
      <c r="I23" s="426" t="s">
        <v>18</v>
      </c>
      <c r="J23" s="331" t="s">
        <v>653</v>
      </c>
      <c r="K23" s="693" t="s">
        <v>170</v>
      </c>
      <c r="L23" s="147" t="s">
        <v>57</v>
      </c>
      <c r="M23" s="147"/>
      <c r="N23" s="149"/>
      <c r="O23" s="343"/>
      <c r="P23" s="343"/>
    </row>
    <row r="24" spans="1:16" x14ac:dyDescent="0.25">
      <c r="A24" s="387">
        <v>45530</v>
      </c>
      <c r="B24" s="427" t="s">
        <v>209</v>
      </c>
      <c r="C24" s="427" t="s">
        <v>48</v>
      </c>
      <c r="D24" s="803" t="s">
        <v>14</v>
      </c>
      <c r="E24" s="633"/>
      <c r="F24" s="633">
        <v>180000</v>
      </c>
      <c r="G24" s="825">
        <f t="shared" si="0"/>
        <v>180000</v>
      </c>
      <c r="H24" s="826"/>
      <c r="I24" s="805" t="s">
        <v>18</v>
      </c>
      <c r="J24" s="429"/>
      <c r="K24" s="806" t="s">
        <v>170</v>
      </c>
      <c r="L24" s="392" t="s">
        <v>57</v>
      </c>
      <c r="M24" s="392"/>
      <c r="N24" s="427"/>
      <c r="O24" s="343"/>
      <c r="P24" s="343"/>
    </row>
    <row r="25" spans="1:16" x14ac:dyDescent="0.25">
      <c r="A25" s="160">
        <v>45530</v>
      </c>
      <c r="B25" s="149" t="s">
        <v>210</v>
      </c>
      <c r="C25" s="149" t="s">
        <v>114</v>
      </c>
      <c r="D25" s="167" t="s">
        <v>14</v>
      </c>
      <c r="E25" s="152">
        <v>40000</v>
      </c>
      <c r="F25" s="152"/>
      <c r="G25" s="151">
        <f t="shared" si="0"/>
        <v>140000</v>
      </c>
      <c r="H25" s="468" t="s">
        <v>41</v>
      </c>
      <c r="I25" s="426" t="s">
        <v>18</v>
      </c>
      <c r="J25" s="331"/>
      <c r="K25" s="693" t="s">
        <v>170</v>
      </c>
      <c r="L25" s="147" t="s">
        <v>57</v>
      </c>
      <c r="M25" s="147"/>
      <c r="N25" s="149"/>
      <c r="O25" s="343"/>
      <c r="P25" s="343"/>
    </row>
    <row r="26" spans="1:16" x14ac:dyDescent="0.25">
      <c r="A26" s="160">
        <v>45530</v>
      </c>
      <c r="B26" s="149" t="s">
        <v>211</v>
      </c>
      <c r="C26" s="149" t="s">
        <v>114</v>
      </c>
      <c r="D26" s="167" t="s">
        <v>111</v>
      </c>
      <c r="E26" s="152">
        <v>20000</v>
      </c>
      <c r="F26" s="152"/>
      <c r="G26" s="151">
        <f t="shared" si="0"/>
        <v>120000</v>
      </c>
      <c r="H26" s="468" t="s">
        <v>127</v>
      </c>
      <c r="I26" s="426" t="s">
        <v>18</v>
      </c>
      <c r="J26" s="331"/>
      <c r="K26" s="693" t="s">
        <v>170</v>
      </c>
      <c r="L26" s="147" t="s">
        <v>57</v>
      </c>
      <c r="M26" s="147"/>
      <c r="N26" s="149"/>
      <c r="O26" s="343"/>
      <c r="P26" s="343"/>
    </row>
    <row r="27" spans="1:16" x14ac:dyDescent="0.25">
      <c r="A27" s="160">
        <v>45530</v>
      </c>
      <c r="B27" s="149" t="s">
        <v>392</v>
      </c>
      <c r="C27" s="149" t="s">
        <v>114</v>
      </c>
      <c r="D27" s="167" t="s">
        <v>111</v>
      </c>
      <c r="E27" s="152">
        <v>20000</v>
      </c>
      <c r="F27" s="152"/>
      <c r="G27" s="151">
        <f t="shared" si="0"/>
        <v>100000</v>
      </c>
      <c r="H27" s="468" t="s">
        <v>370</v>
      </c>
      <c r="I27" s="426" t="s">
        <v>18</v>
      </c>
      <c r="J27" s="331"/>
      <c r="K27" s="693" t="s">
        <v>170</v>
      </c>
      <c r="L27" s="147" t="s">
        <v>57</v>
      </c>
      <c r="M27" s="147"/>
      <c r="N27" s="149"/>
      <c r="O27" s="343"/>
      <c r="P27" s="343"/>
    </row>
    <row r="28" spans="1:16" x14ac:dyDescent="0.25">
      <c r="A28" s="160">
        <v>45530</v>
      </c>
      <c r="B28" s="149" t="s">
        <v>481</v>
      </c>
      <c r="C28" s="149" t="s">
        <v>114</v>
      </c>
      <c r="D28" s="167" t="s">
        <v>14</v>
      </c>
      <c r="E28" s="152">
        <v>50000</v>
      </c>
      <c r="F28" s="152"/>
      <c r="G28" s="151">
        <f t="shared" si="0"/>
        <v>50000</v>
      </c>
      <c r="H28" s="468" t="s">
        <v>154</v>
      </c>
      <c r="I28" s="426" t="s">
        <v>18</v>
      </c>
      <c r="J28" s="331"/>
      <c r="K28" s="693" t="s">
        <v>170</v>
      </c>
      <c r="L28" s="147" t="s">
        <v>57</v>
      </c>
      <c r="M28" s="147"/>
      <c r="N28" s="149"/>
      <c r="O28" s="343"/>
      <c r="P28" s="343"/>
    </row>
    <row r="29" spans="1:16" x14ac:dyDescent="0.25">
      <c r="A29" s="160">
        <v>45530</v>
      </c>
      <c r="B29" s="149" t="s">
        <v>213</v>
      </c>
      <c r="C29" s="149" t="s">
        <v>114</v>
      </c>
      <c r="D29" s="167" t="s">
        <v>120</v>
      </c>
      <c r="E29" s="152">
        <v>25000</v>
      </c>
      <c r="F29" s="152"/>
      <c r="G29" s="151">
        <f t="shared" si="0"/>
        <v>25000</v>
      </c>
      <c r="H29" s="468" t="s">
        <v>126</v>
      </c>
      <c r="I29" s="426" t="s">
        <v>18</v>
      </c>
      <c r="J29" s="331"/>
      <c r="K29" s="693" t="s">
        <v>170</v>
      </c>
      <c r="L29" s="147" t="s">
        <v>57</v>
      </c>
      <c r="M29" s="147"/>
      <c r="N29" s="149"/>
      <c r="O29" s="343"/>
      <c r="P29" s="343"/>
    </row>
    <row r="30" spans="1:16" ht="15.75" thickBot="1" x14ac:dyDescent="0.3">
      <c r="A30" s="160">
        <v>45530</v>
      </c>
      <c r="B30" s="149" t="s">
        <v>212</v>
      </c>
      <c r="C30" s="149" t="s">
        <v>114</v>
      </c>
      <c r="D30" s="167" t="s">
        <v>120</v>
      </c>
      <c r="E30" s="152">
        <v>25000</v>
      </c>
      <c r="F30" s="152"/>
      <c r="G30" s="151">
        <f t="shared" si="0"/>
        <v>0</v>
      </c>
      <c r="H30" s="468" t="s">
        <v>153</v>
      </c>
      <c r="I30" s="426" t="s">
        <v>18</v>
      </c>
      <c r="J30" s="331"/>
      <c r="K30" s="693" t="s">
        <v>170</v>
      </c>
      <c r="L30" s="147" t="s">
        <v>57</v>
      </c>
      <c r="M30" s="147"/>
      <c r="N30" s="149"/>
      <c r="O30" s="343"/>
      <c r="P30" s="343"/>
    </row>
    <row r="31" spans="1:16" ht="15.75" thickBot="1" x14ac:dyDescent="0.3">
      <c r="A31" s="425"/>
      <c r="B31" s="425"/>
      <c r="C31" s="378"/>
      <c r="D31" s="395"/>
      <c r="E31" s="434">
        <f>SUM(E5:E30)</f>
        <v>590000</v>
      </c>
      <c r="F31" s="435">
        <f>SUM(F5:F30)+G4</f>
        <v>590000</v>
      </c>
      <c r="G31" s="436">
        <f>F31-E31</f>
        <v>0</v>
      </c>
      <c r="H31" s="378"/>
      <c r="I31" s="426"/>
      <c r="J31" s="172"/>
      <c r="K31" s="147"/>
      <c r="L31" s="147"/>
      <c r="M31" s="147"/>
      <c r="N31" s="149"/>
    </row>
    <row r="32" spans="1:16" x14ac:dyDescent="0.25">
      <c r="A32"/>
      <c r="B32"/>
      <c r="C32" s="147"/>
      <c r="D32" s="155"/>
      <c r="E32" s="163"/>
      <c r="F32" s="163"/>
      <c r="G32" s="384"/>
      <c r="H32" s="468"/>
      <c r="I32" s="147"/>
      <c r="J32" s="172"/>
      <c r="K32" s="147"/>
      <c r="L32" s="147"/>
      <c r="M32" s="147"/>
      <c r="N32" s="149"/>
    </row>
    <row r="33" spans="1:14" x14ac:dyDescent="0.25">
      <c r="A33"/>
      <c r="B33"/>
      <c r="C33" s="147"/>
      <c r="D33" s="365"/>
      <c r="E33" s="366"/>
      <c r="F33" s="439"/>
      <c r="G33" s="151"/>
      <c r="H33" s="468"/>
      <c r="I33" s="147"/>
      <c r="J33" s="172"/>
      <c r="K33" s="147"/>
      <c r="L33" s="147"/>
      <c r="M33" s="351"/>
      <c r="N33" s="352"/>
    </row>
    <row r="34" spans="1:14" x14ac:dyDescent="0.25">
      <c r="A34" s="349" t="s">
        <v>103</v>
      </c>
      <c r="B34" t="s">
        <v>106</v>
      </c>
      <c r="C34" s="147"/>
      <c r="D34" s="155"/>
      <c r="E34" s="152"/>
      <c r="F34" s="439"/>
      <c r="G34" s="151"/>
      <c r="H34" s="468"/>
      <c r="I34" s="147"/>
      <c r="J34" s="172"/>
      <c r="K34" s="147"/>
      <c r="L34" s="147"/>
      <c r="M34" s="147"/>
      <c r="N34" s="149"/>
    </row>
    <row r="35" spans="1:14" x14ac:dyDescent="0.25">
      <c r="A35" s="166" t="s">
        <v>127</v>
      </c>
      <c r="B35" s="350">
        <v>85000</v>
      </c>
      <c r="C35" s="147"/>
      <c r="D35" s="155"/>
      <c r="E35" s="152"/>
      <c r="F35" s="152"/>
      <c r="G35" s="151"/>
      <c r="H35" s="468"/>
      <c r="I35" s="147"/>
      <c r="J35" s="172"/>
      <c r="K35" s="147"/>
      <c r="L35" s="147"/>
      <c r="M35" s="147"/>
      <c r="N35" s="149"/>
    </row>
    <row r="36" spans="1:14" x14ac:dyDescent="0.25">
      <c r="A36" s="166" t="s">
        <v>153</v>
      </c>
      <c r="B36" s="350">
        <v>120000</v>
      </c>
      <c r="C36" s="147"/>
      <c r="D36" s="155"/>
      <c r="E36" s="152"/>
      <c r="F36" s="152"/>
      <c r="G36" s="151"/>
      <c r="H36" s="156"/>
      <c r="I36" s="147"/>
      <c r="J36" s="172"/>
      <c r="K36" s="147"/>
      <c r="L36" s="147"/>
      <c r="M36" s="147"/>
      <c r="N36" s="149"/>
    </row>
    <row r="37" spans="1:14" x14ac:dyDescent="0.25">
      <c r="A37" s="166" t="s">
        <v>126</v>
      </c>
      <c r="B37" s="350">
        <v>115000</v>
      </c>
      <c r="C37" s="147"/>
      <c r="D37" s="155"/>
      <c r="E37" s="152"/>
      <c r="F37" s="152"/>
      <c r="G37" s="151"/>
      <c r="H37" s="468"/>
      <c r="I37" s="147"/>
      <c r="J37" s="172"/>
      <c r="K37" s="147"/>
      <c r="L37" s="147"/>
      <c r="M37" s="147"/>
      <c r="N37" s="149"/>
    </row>
    <row r="38" spans="1:14" x14ac:dyDescent="0.25">
      <c r="A38" s="166" t="s">
        <v>41</v>
      </c>
      <c r="B38" s="350">
        <v>175000</v>
      </c>
      <c r="C38" s="147"/>
      <c r="D38" s="155"/>
      <c r="E38" s="152"/>
      <c r="F38" s="152"/>
      <c r="G38" s="151"/>
      <c r="H38" s="156"/>
      <c r="I38" s="147"/>
      <c r="J38" s="172"/>
      <c r="K38" s="147"/>
      <c r="L38" s="147"/>
      <c r="M38" s="147"/>
      <c r="N38" s="149"/>
    </row>
    <row r="39" spans="1:14" x14ac:dyDescent="0.25">
      <c r="A39" s="166" t="s">
        <v>154</v>
      </c>
      <c r="B39" s="350">
        <v>50000</v>
      </c>
      <c r="C39" s="147"/>
      <c r="D39" s="155"/>
      <c r="E39" s="152"/>
      <c r="F39" s="152"/>
      <c r="G39" s="151"/>
      <c r="H39" s="156"/>
      <c r="I39" s="147"/>
      <c r="J39" s="172"/>
      <c r="K39" s="147"/>
      <c r="L39" s="147"/>
      <c r="M39" s="147"/>
      <c r="N39" s="149"/>
    </row>
    <row r="40" spans="1:14" x14ac:dyDescent="0.25">
      <c r="A40" s="166" t="s">
        <v>104</v>
      </c>
      <c r="B40" s="350"/>
      <c r="C40" s="147"/>
      <c r="D40" s="155"/>
      <c r="E40" s="152"/>
      <c r="F40" s="152"/>
      <c r="G40" s="151"/>
      <c r="H40" s="156"/>
      <c r="I40" s="147"/>
      <c r="J40" s="318"/>
      <c r="K40" s="147"/>
      <c r="L40" s="147"/>
      <c r="M40" s="147"/>
      <c r="N40" s="149"/>
    </row>
    <row r="41" spans="1:14" x14ac:dyDescent="0.25">
      <c r="A41" s="166" t="s">
        <v>370</v>
      </c>
      <c r="B41" s="350">
        <v>45000</v>
      </c>
      <c r="C41" s="147"/>
      <c r="D41" s="147"/>
      <c r="E41" s="163"/>
      <c r="F41" s="163"/>
      <c r="G41" s="151"/>
      <c r="H41" s="147"/>
      <c r="I41" s="147"/>
      <c r="J41" s="318"/>
      <c r="K41" s="147"/>
      <c r="L41" s="147"/>
      <c r="M41" s="147"/>
      <c r="N41" s="149"/>
    </row>
    <row r="42" spans="1:14" x14ac:dyDescent="0.25">
      <c r="A42" s="166" t="s">
        <v>105</v>
      </c>
      <c r="B42" s="350">
        <v>590000</v>
      </c>
      <c r="C42" s="147"/>
      <c r="D42" s="147"/>
      <c r="E42" s="152"/>
      <c r="F42" s="152"/>
      <c r="G42" s="151"/>
      <c r="H42" s="147"/>
      <c r="I42" s="147"/>
      <c r="J42" s="318"/>
      <c r="K42" s="147"/>
      <c r="L42" s="147"/>
      <c r="M42" s="147"/>
      <c r="N42" s="149"/>
    </row>
    <row r="43" spans="1:14" x14ac:dyDescent="0.25">
      <c r="A43"/>
      <c r="B43"/>
      <c r="C43" s="147"/>
      <c r="D43" s="147"/>
      <c r="E43" s="152"/>
      <c r="F43" s="152"/>
      <c r="G43" s="151"/>
      <c r="H43" s="147"/>
      <c r="I43" s="147"/>
      <c r="J43" s="318"/>
      <c r="K43" s="147"/>
      <c r="L43" s="147"/>
      <c r="M43" s="147"/>
      <c r="N43" s="149"/>
    </row>
    <row r="44" spans="1:14" x14ac:dyDescent="0.25">
      <c r="A44"/>
      <c r="B44"/>
      <c r="C44" s="147"/>
      <c r="D44" s="147"/>
      <c r="E44" s="152"/>
      <c r="F44" s="152"/>
      <c r="G44" s="151"/>
      <c r="H44" s="147"/>
      <c r="I44" s="147"/>
      <c r="J44" s="149"/>
      <c r="K44" s="147"/>
      <c r="L44" s="147"/>
      <c r="M44" s="147"/>
      <c r="N44" s="149"/>
    </row>
    <row r="45" spans="1:14" x14ac:dyDescent="0.25">
      <c r="A45" s="170"/>
      <c r="B45" s="147"/>
      <c r="C45" s="147"/>
      <c r="D45" s="147"/>
      <c r="E45" s="151"/>
      <c r="F45" s="151"/>
      <c r="G45" s="151"/>
      <c r="H45" s="147"/>
      <c r="I45" s="147"/>
      <c r="J45" s="149"/>
      <c r="K45" s="147"/>
      <c r="L45" s="147"/>
      <c r="M45" s="147"/>
      <c r="N45" s="149"/>
    </row>
    <row r="46" spans="1:14" x14ac:dyDescent="0.25">
      <c r="A46" s="170"/>
      <c r="B46" s="147"/>
      <c r="C46" s="147"/>
      <c r="D46" s="155"/>
      <c r="E46" s="152"/>
      <c r="F46" s="152"/>
      <c r="G46" s="151"/>
      <c r="H46" s="156"/>
      <c r="I46" s="147"/>
      <c r="J46" s="149"/>
      <c r="K46" s="147"/>
      <c r="L46" s="147"/>
      <c r="M46" s="147"/>
      <c r="N46" s="149"/>
    </row>
    <row r="47" spans="1:14" x14ac:dyDescent="0.25">
      <c r="A47" s="170"/>
      <c r="B47" s="147"/>
      <c r="C47" s="147"/>
      <c r="D47" s="155"/>
      <c r="E47" s="152"/>
      <c r="F47" s="152"/>
      <c r="G47" s="151"/>
      <c r="H47" s="156"/>
      <c r="I47" s="147"/>
      <c r="J47" s="149"/>
      <c r="K47" s="147"/>
      <c r="L47" s="147"/>
      <c r="M47" s="147"/>
      <c r="N47" s="149"/>
    </row>
    <row r="48" spans="1:14" x14ac:dyDescent="0.25">
      <c r="A48" s="170"/>
      <c r="B48" s="147"/>
      <c r="C48" s="147"/>
      <c r="D48" s="155"/>
      <c r="E48" s="152"/>
      <c r="F48" s="152"/>
      <c r="G48" s="151"/>
      <c r="H48" s="156"/>
      <c r="I48" s="147"/>
      <c r="J48" s="149"/>
      <c r="K48" s="147"/>
      <c r="L48" s="147"/>
      <c r="M48" s="147"/>
      <c r="N48" s="149"/>
    </row>
    <row r="49" spans="1:14" x14ac:dyDescent="0.25">
      <c r="A49" s="170"/>
      <c r="B49" s="147"/>
      <c r="C49" s="156"/>
      <c r="D49" s="155"/>
      <c r="E49" s="151"/>
      <c r="F49" s="151"/>
      <c r="G49" s="151"/>
      <c r="H49" s="156"/>
      <c r="I49" s="147"/>
      <c r="J49" s="149"/>
      <c r="K49" s="147"/>
      <c r="L49" s="147"/>
      <c r="M49" s="147"/>
      <c r="N49" s="149"/>
    </row>
    <row r="50" spans="1:14" x14ac:dyDescent="0.25">
      <c r="A50" s="148"/>
      <c r="B50" s="149"/>
      <c r="C50" s="149"/>
      <c r="D50" s="149"/>
      <c r="E50" s="341"/>
      <c r="F50" s="152"/>
      <c r="G50" s="151"/>
      <c r="H50" s="156"/>
      <c r="I50" s="147"/>
      <c r="J50" s="147"/>
      <c r="K50" s="147"/>
      <c r="L50" s="147"/>
      <c r="M50" s="147"/>
      <c r="N50" s="149"/>
    </row>
    <row r="51" spans="1:14" x14ac:dyDescent="0.25">
      <c r="A51" s="170"/>
      <c r="B51" s="319"/>
      <c r="C51" s="147"/>
      <c r="D51" s="147"/>
      <c r="E51" s="145"/>
      <c r="F51" s="147"/>
      <c r="G51" s="152"/>
      <c r="H51" s="147"/>
      <c r="I51" s="147"/>
      <c r="J51" s="147"/>
      <c r="K51" s="147"/>
      <c r="L51" s="147"/>
      <c r="M51" s="147"/>
      <c r="N51" s="149"/>
    </row>
    <row r="52" spans="1:14" x14ac:dyDescent="0.25">
      <c r="A52" s="170"/>
      <c r="B52" s="319"/>
      <c r="C52" s="147"/>
      <c r="D52" s="147"/>
      <c r="E52" s="145"/>
      <c r="F52" s="147"/>
      <c r="G52" s="152"/>
      <c r="H52" s="147"/>
      <c r="I52" s="147"/>
      <c r="J52" s="147"/>
      <c r="K52" s="147"/>
      <c r="L52" s="147"/>
      <c r="M52" s="147"/>
      <c r="N52" s="149"/>
    </row>
    <row r="53" spans="1:14" x14ac:dyDescent="0.25">
      <c r="A53" s="170"/>
      <c r="B53" s="319"/>
      <c r="C53" s="147"/>
      <c r="D53" s="147"/>
      <c r="E53" s="145"/>
      <c r="F53" s="147"/>
      <c r="G53" s="152"/>
      <c r="H53" s="147"/>
      <c r="I53" s="147"/>
      <c r="J53" s="147"/>
      <c r="K53" s="147"/>
      <c r="L53" s="147"/>
      <c r="M53" s="147"/>
      <c r="N53" s="149"/>
    </row>
    <row r="54" spans="1:14" ht="15.75" x14ac:dyDescent="0.25">
      <c r="A54" s="170"/>
      <c r="B54" s="339"/>
      <c r="C54" s="147"/>
      <c r="D54" s="332"/>
      <c r="E54" s="145"/>
      <c r="F54" s="147"/>
      <c r="G54" s="152"/>
      <c r="H54" s="332"/>
      <c r="I54" s="332"/>
      <c r="J54" s="332"/>
      <c r="K54" s="332"/>
      <c r="L54" s="332"/>
      <c r="M54" s="332"/>
      <c r="N54" s="333"/>
    </row>
    <row r="55" spans="1:14" x14ac:dyDescent="0.25">
      <c r="A55" s="170"/>
      <c r="B55" s="319"/>
      <c r="C55" s="147"/>
      <c r="D55" s="147"/>
      <c r="E55" s="145"/>
      <c r="F55" s="147"/>
      <c r="G55" s="152"/>
      <c r="H55" s="147"/>
      <c r="I55" s="147"/>
      <c r="J55" s="147"/>
      <c r="K55" s="147"/>
      <c r="L55" s="147"/>
      <c r="M55" s="147"/>
      <c r="N55" s="149"/>
    </row>
    <row r="56" spans="1:14" x14ac:dyDescent="0.25">
      <c r="A56" s="170"/>
      <c r="B56" s="319"/>
      <c r="C56" s="147"/>
      <c r="D56" s="147"/>
      <c r="E56" s="145"/>
      <c r="F56" s="147"/>
      <c r="G56" s="152"/>
      <c r="H56" s="147"/>
      <c r="I56" s="147"/>
      <c r="J56" s="147"/>
      <c r="K56" s="147"/>
      <c r="L56" s="147"/>
      <c r="M56" s="147"/>
      <c r="N56" s="149"/>
    </row>
    <row r="57" spans="1:14" ht="15.75" thickBot="1" x14ac:dyDescent="0.3">
      <c r="A57" s="170"/>
      <c r="B57" s="319"/>
      <c r="C57" s="147"/>
      <c r="D57" s="147"/>
      <c r="E57" s="151"/>
      <c r="F57" s="153"/>
      <c r="G57" s="151"/>
      <c r="H57" s="147"/>
      <c r="I57" s="147"/>
      <c r="J57" s="147"/>
      <c r="K57" s="147"/>
      <c r="L57" s="147"/>
      <c r="M57" s="147"/>
      <c r="N57" s="149"/>
    </row>
    <row r="58" spans="1:14" ht="15.75" thickBot="1" x14ac:dyDescent="0.3">
      <c r="A58" s="340"/>
      <c r="B58" s="340"/>
      <c r="C58" s="342"/>
      <c r="D58" s="343"/>
      <c r="E58" s="344"/>
      <c r="F58" s="345"/>
      <c r="G58" s="346"/>
      <c r="H58" s="343"/>
      <c r="I58" s="343"/>
      <c r="J58" s="343"/>
      <c r="K58" s="343"/>
      <c r="L58" s="343"/>
      <c r="M58" s="343"/>
      <c r="N58" s="347"/>
    </row>
    <row r="59" spans="1:14" x14ac:dyDescent="0.25">
      <c r="A59" s="340"/>
      <c r="B59" s="340"/>
      <c r="C59" s="342"/>
      <c r="D59" s="343"/>
      <c r="E59" s="343"/>
      <c r="F59" s="343"/>
      <c r="G59" s="348"/>
      <c r="H59" s="343"/>
      <c r="I59" s="343"/>
      <c r="J59" s="343"/>
      <c r="K59" s="343"/>
      <c r="L59" s="343"/>
      <c r="M59" s="343"/>
      <c r="N59" s="347"/>
    </row>
    <row r="60" spans="1:14" x14ac:dyDescent="0.25">
      <c r="A60"/>
      <c r="B60" s="277"/>
      <c r="C60"/>
      <c r="G60" s="327"/>
    </row>
    <row r="61" spans="1:14" x14ac:dyDescent="0.25">
      <c r="G61" s="327"/>
    </row>
    <row r="62" spans="1:14" x14ac:dyDescent="0.25">
      <c r="G62" s="327"/>
    </row>
    <row r="63" spans="1:14" x14ac:dyDescent="0.25">
      <c r="G63" s="327"/>
    </row>
    <row r="64" spans="1:14" x14ac:dyDescent="0.25">
      <c r="G64" s="327"/>
    </row>
    <row r="65" spans="1:14" x14ac:dyDescent="0.25">
      <c r="G65" s="327"/>
    </row>
    <row r="66" spans="1:14" x14ac:dyDescent="0.25">
      <c r="A66"/>
      <c r="B66"/>
      <c r="C66" s="250"/>
      <c r="G66" s="327"/>
    </row>
    <row r="67" spans="1:14" x14ac:dyDescent="0.25">
      <c r="A67"/>
      <c r="B67"/>
      <c r="N67" s="15"/>
    </row>
    <row r="68" spans="1:14" x14ac:dyDescent="0.25">
      <c r="A68"/>
      <c r="B68"/>
      <c r="N68" s="15"/>
    </row>
    <row r="69" spans="1:14" x14ac:dyDescent="0.25">
      <c r="A69"/>
      <c r="B69"/>
      <c r="N69" s="15"/>
    </row>
    <row r="70" spans="1:14" x14ac:dyDescent="0.25">
      <c r="A70"/>
      <c r="B70"/>
      <c r="N70" s="15"/>
    </row>
    <row r="71" spans="1:14" x14ac:dyDescent="0.25">
      <c r="A71"/>
      <c r="B71"/>
      <c r="N71" s="15"/>
    </row>
    <row r="72" spans="1:14" x14ac:dyDescent="0.25">
      <c r="A72"/>
      <c r="B72"/>
      <c r="N72" s="15"/>
    </row>
    <row r="73" spans="1:14" x14ac:dyDescent="0.25">
      <c r="A73"/>
      <c r="B73"/>
      <c r="N73" s="15"/>
    </row>
    <row r="74" spans="1:14" x14ac:dyDescent="0.25">
      <c r="A74"/>
      <c r="B74"/>
      <c r="N74" s="15"/>
    </row>
    <row r="75" spans="1:14" x14ac:dyDescent="0.25">
      <c r="A75"/>
      <c r="B75"/>
      <c r="N75" s="15"/>
    </row>
    <row r="76" spans="1:14" x14ac:dyDescent="0.25">
      <c r="A76"/>
      <c r="B76"/>
      <c r="N76" s="15"/>
    </row>
  </sheetData>
  <autoFilter ref="A1:N3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Data Analysis</vt:lpstr>
      <vt:lpstr>Personal Costs</vt:lpstr>
      <vt:lpstr>Total Expenses</vt:lpstr>
      <vt:lpstr>Personal Recieved</vt:lpstr>
      <vt:lpstr>UGX Cash Box August 24</vt:lpstr>
      <vt:lpstr>USD-cash box </vt:lpstr>
      <vt:lpstr>Balance UGX</vt:lpstr>
      <vt:lpstr>Balance USD</vt:lpstr>
      <vt:lpstr>Bank reconciliation USD</vt:lpstr>
      <vt:lpstr>Bank reconciliation UGX</vt:lpstr>
      <vt:lpstr>UGX-Operational Account</vt:lpstr>
      <vt:lpstr>August  cashdesk closing</vt:lpstr>
      <vt:lpstr>Advances</vt:lpstr>
      <vt:lpstr>Lydia</vt:lpstr>
      <vt:lpstr>Grace</vt:lpstr>
      <vt:lpstr>Ashiraf</vt:lpstr>
      <vt:lpstr>i18</vt:lpstr>
      <vt:lpstr>i07</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2024-09-14T12:10:06Z</cp:lastPrinted>
  <dcterms:created xsi:type="dcterms:W3CDTF">2016-05-26T14:51:01Z</dcterms:created>
  <dcterms:modified xsi:type="dcterms:W3CDTF">2024-09-16T10:40:32Z</dcterms:modified>
</cp:coreProperties>
</file>