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8370" yWindow="0" windowWidth="20490" windowHeight="7245" tabRatio="862" activeTab="8"/>
  </bookViews>
  <sheets>
    <sheet name="Data Analysis" sheetId="358" r:id="rId1"/>
    <sheet name="Personal Costs" sheetId="357" r:id="rId2"/>
    <sheet name="Total Expenses" sheetId="49" r:id="rId3"/>
    <sheet name="Personal Recieved" sheetId="356" r:id="rId4"/>
    <sheet name="UGX Cash Box June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June cashdesk closing" sheetId="176" r:id="rId12"/>
    <sheet name="Advances" sheetId="216" r:id="rId13"/>
    <sheet name="Lydia" sheetId="80" r:id="rId14"/>
    <sheet name="Grace" sheetId="350" r:id="rId15"/>
    <sheet name="Stacey" sheetId="354" r:id="rId16"/>
    <sheet name="i18" sheetId="299" r:id="rId17"/>
    <sheet name="i07" sheetId="355" r:id="rId18"/>
    <sheet name="Gaspard" sheetId="338" r:id="rId19"/>
    <sheet name="Rens" sheetId="352" r:id="rId20"/>
    <sheet name="Rebecca" sheetId="353" r:id="rId21"/>
    <sheet name="Airtime summary" sheetId="194" r:id="rId22"/>
  </sheets>
  <definedNames>
    <definedName name="_xlnm._FilterDatabase" localSheetId="21" hidden="1">'Airtime summary'!$A$1:$N$39</definedName>
    <definedName name="_xlnm._FilterDatabase" localSheetId="18" hidden="1">Gaspard!$A$1:$N$13</definedName>
    <definedName name="_xlnm._FilterDatabase" localSheetId="14" hidden="1">Grace!$A$1:$N$13</definedName>
    <definedName name="_xlnm._FilterDatabase" localSheetId="17" hidden="1">'i07'!$A$1:$N$126</definedName>
    <definedName name="_xlnm._FilterDatabase" localSheetId="16" hidden="1">'i18'!$A$1:$N$108</definedName>
    <definedName name="_xlnm._FilterDatabase" localSheetId="13" hidden="1">Lydia!$A$1:$N$54</definedName>
    <definedName name="_xlnm._FilterDatabase" localSheetId="20" hidden="1">Rebecca!$A$1:$N$13</definedName>
    <definedName name="_xlnm._FilterDatabase" localSheetId="19" hidden="1">Rens!$A$1:$N$14</definedName>
    <definedName name="_xlnm._FilterDatabase" localSheetId="15" hidden="1">Stacey!$A$1:$N$13</definedName>
    <definedName name="_xlnm._FilterDatabase" localSheetId="2" hidden="1">'Total Expenses'!$A$2:$N$555</definedName>
    <definedName name="_xlnm._FilterDatabase" localSheetId="4" hidden="1">'UGX Cash Box June 24'!$A$2:$N$151</definedName>
    <definedName name="_xlnm._FilterDatabase" localSheetId="5" hidden="1">'USD-cash box '!$A$3:$S$4</definedName>
  </definedNames>
  <calcPr calcId="152511"/>
  <pivotCaches>
    <pivotCache cacheId="0" r:id="rId23"/>
    <pivotCache cacheId="1" r:id="rId24"/>
    <pivotCache cacheId="2" r:id="rId25"/>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501" i="49" l="1"/>
  <c r="E500" i="49" l="1"/>
  <c r="E10" i="143"/>
  <c r="E23" i="176" l="1"/>
  <c r="H21" i="55"/>
  <c r="F21" i="55"/>
  <c r="C15" i="356"/>
  <c r="D21" i="55" s="1"/>
  <c r="G316" i="49"/>
  <c r="G317" i="49"/>
  <c r="G318" i="49"/>
  <c r="G319" i="49"/>
  <c r="C2" i="55"/>
  <c r="G494" i="49"/>
  <c r="G478" i="49"/>
  <c r="G479" i="49"/>
  <c r="G480" i="49"/>
  <c r="G437" i="49"/>
  <c r="G438" i="49"/>
  <c r="G439" i="49"/>
  <c r="G440" i="49"/>
  <c r="G441" i="49"/>
  <c r="G299" i="49"/>
  <c r="G300" i="49"/>
  <c r="D10" i="143"/>
  <c r="D16" i="52"/>
  <c r="D15" i="56"/>
  <c r="G15" i="55"/>
  <c r="F15" i="55"/>
  <c r="G14" i="55"/>
  <c r="I10" i="55"/>
  <c r="H10" i="55"/>
  <c r="H9" i="55"/>
  <c r="E8" i="55"/>
  <c r="E9" i="55"/>
  <c r="E21" i="55"/>
  <c r="E14" i="55"/>
  <c r="E7" i="55"/>
  <c r="E15" i="55"/>
  <c r="I21" i="55" l="1"/>
  <c r="H3" i="55"/>
  <c r="H5" i="55"/>
  <c r="E4" i="55"/>
  <c r="E5" i="55"/>
  <c r="E6" i="55"/>
  <c r="E3" i="55"/>
  <c r="C9" i="55" l="1"/>
  <c r="C7" i="55"/>
  <c r="G164" i="49"/>
  <c r="G165" i="49"/>
  <c r="G125" i="49"/>
  <c r="G124" i="49"/>
  <c r="G161" i="49"/>
  <c r="G14" i="352"/>
  <c r="G15" i="352"/>
  <c r="G16" i="352" s="1"/>
  <c r="G80" i="49"/>
  <c r="G81" i="49"/>
  <c r="G82" i="49"/>
  <c r="G83" i="49"/>
  <c r="G84" i="49"/>
  <c r="G85" i="49"/>
  <c r="G86" i="49"/>
  <c r="G87" i="49"/>
  <c r="G88" i="49"/>
  <c r="G89" i="49"/>
  <c r="G91" i="49"/>
  <c r="C5" i="55"/>
  <c r="C4" i="55"/>
  <c r="C3" i="55"/>
  <c r="G21" i="338"/>
  <c r="G22" i="338"/>
  <c r="G23" i="338" s="1"/>
  <c r="M7" i="55"/>
  <c r="M3" i="55"/>
  <c r="M8" i="55"/>
  <c r="M4" i="55"/>
  <c r="M5" i="55"/>
  <c r="E2" i="55"/>
  <c r="M6" i="55"/>
  <c r="M2" i="55"/>
  <c r="M9" i="55"/>
  <c r="E555" i="49" l="1"/>
  <c r="G540" i="49"/>
  <c r="G541" i="49"/>
  <c r="G542" i="49"/>
  <c r="F108" i="299"/>
  <c r="E108" i="299"/>
  <c r="G108" i="299" s="1"/>
  <c r="H8" i="55" s="1"/>
  <c r="G179" i="80"/>
  <c r="F179" i="80"/>
  <c r="E179" i="80"/>
  <c r="G537" i="49"/>
  <c r="G538" i="49"/>
  <c r="G539" i="49"/>
  <c r="G531" i="49"/>
  <c r="G532" i="49"/>
  <c r="G533" i="49"/>
  <c r="G534" i="49"/>
  <c r="G535" i="49"/>
  <c r="G536" i="49"/>
  <c r="G497" i="49"/>
  <c r="G498" i="49"/>
  <c r="G499" i="49"/>
  <c r="G502" i="49"/>
  <c r="G525" i="49"/>
  <c r="G526" i="49"/>
  <c r="G527" i="49"/>
  <c r="G528" i="49"/>
  <c r="G529" i="49"/>
  <c r="G530" i="49"/>
  <c r="G505" i="49"/>
  <c r="F39" i="194"/>
  <c r="E39" i="194"/>
  <c r="G35" i="194"/>
  <c r="G36" i="194"/>
  <c r="G37" i="194" s="1"/>
  <c r="G38" i="194" s="1"/>
  <c r="G503" i="49"/>
  <c r="G504" i="49"/>
  <c r="G506" i="49"/>
  <c r="G496" i="49"/>
  <c r="G495" i="49"/>
  <c r="F151" i="63"/>
  <c r="E151" i="63"/>
  <c r="G391" i="49"/>
  <c r="G363" i="49"/>
  <c r="G364" i="49"/>
  <c r="G365" i="49"/>
  <c r="G366" i="49"/>
  <c r="G367" i="49"/>
  <c r="G368" i="49"/>
  <c r="G369" i="49"/>
  <c r="G26" i="194"/>
  <c r="G27" i="194"/>
  <c r="G28" i="194" s="1"/>
  <c r="G29" i="194" s="1"/>
  <c r="D12" i="356"/>
  <c r="D8" i="356"/>
  <c r="D4" i="356"/>
  <c r="D9" i="356"/>
  <c r="D5" i="356"/>
  <c r="D6" i="356"/>
  <c r="D11" i="356"/>
  <c r="D7" i="356"/>
  <c r="D10" i="356"/>
  <c r="D3" i="55" l="1"/>
  <c r="I3" i="55" s="1"/>
  <c r="J3" i="55" s="1"/>
  <c r="D6" i="55"/>
  <c r="D9" i="55"/>
  <c r="D8" i="55"/>
  <c r="D2" i="55"/>
  <c r="I2" i="55" s="1"/>
  <c r="D5" i="55"/>
  <c r="I5" i="55" s="1"/>
  <c r="J5" i="55" s="1"/>
  <c r="D4" i="55"/>
  <c r="I4" i="55" s="1"/>
  <c r="D7" i="55"/>
  <c r="I7" i="55" s="1"/>
  <c r="G151" i="63"/>
  <c r="G420" i="49" l="1"/>
  <c r="G305" i="49" l="1"/>
  <c r="G306" i="49"/>
  <c r="G307" i="49"/>
  <c r="G308" i="49"/>
  <c r="G309" i="49"/>
  <c r="G310" i="49"/>
  <c r="G311" i="49"/>
  <c r="G312" i="49"/>
  <c r="G313" i="49"/>
  <c r="G314" i="49"/>
  <c r="G315"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70" i="49"/>
  <c r="G371" i="49"/>
  <c r="G372" i="49"/>
  <c r="G373" i="49"/>
  <c r="G374" i="49"/>
  <c r="G375" i="49"/>
  <c r="G376" i="49"/>
  <c r="G377" i="49"/>
  <c r="G378" i="49"/>
  <c r="G379" i="49"/>
  <c r="G380" i="49"/>
  <c r="G381" i="49"/>
  <c r="G382" i="49"/>
  <c r="G383" i="49"/>
  <c r="G384" i="49"/>
  <c r="G385" i="49"/>
  <c r="G386" i="49"/>
  <c r="G387" i="49"/>
  <c r="G388" i="49"/>
  <c r="G389" i="49"/>
  <c r="G390"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1" i="49"/>
  <c r="G422" i="49"/>
  <c r="G423" i="49"/>
  <c r="G424" i="49"/>
  <c r="G425" i="49"/>
  <c r="G426" i="49"/>
  <c r="G427" i="49"/>
  <c r="G428" i="49"/>
  <c r="G429" i="49"/>
  <c r="G430" i="49"/>
  <c r="G431" i="49"/>
  <c r="G432" i="49"/>
  <c r="G433" i="49"/>
  <c r="G434" i="49"/>
  <c r="G435" i="49"/>
  <c r="G436"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81" i="49"/>
  <c r="G482" i="49"/>
  <c r="G483" i="49"/>
  <c r="G484" i="49"/>
  <c r="G485" i="49"/>
  <c r="G486" i="49"/>
  <c r="G487" i="49"/>
  <c r="G488" i="49"/>
  <c r="G489" i="49"/>
  <c r="G490" i="49"/>
  <c r="G491" i="49"/>
  <c r="G492" i="49"/>
  <c r="G493" i="49"/>
  <c r="G507" i="49"/>
  <c r="G508" i="49"/>
  <c r="G509" i="49"/>
  <c r="G510" i="49"/>
  <c r="G511" i="49"/>
  <c r="G512" i="49"/>
  <c r="G513" i="49"/>
  <c r="G514" i="49"/>
  <c r="G515" i="49"/>
  <c r="G516" i="49"/>
  <c r="G517" i="49"/>
  <c r="G518" i="49"/>
  <c r="G519" i="49"/>
  <c r="G520" i="49"/>
  <c r="G521" i="49"/>
  <c r="G522" i="49"/>
  <c r="G523" i="49"/>
  <c r="G524" i="49"/>
  <c r="G543" i="49"/>
  <c r="G544" i="49"/>
  <c r="G545" i="49"/>
  <c r="G546" i="49"/>
  <c r="G547" i="49"/>
  <c r="G548" i="49"/>
  <c r="G549" i="49"/>
  <c r="G550" i="49"/>
  <c r="G551" i="49"/>
  <c r="G552" i="49"/>
  <c r="G553" i="49"/>
  <c r="G554" i="49"/>
  <c r="G283" i="49"/>
  <c r="G282" i="49"/>
  <c r="G281" i="49"/>
  <c r="G264" i="49"/>
  <c r="G265" i="49"/>
  <c r="G266" i="49"/>
  <c r="G267" i="49"/>
  <c r="G268" i="49"/>
  <c r="G269" i="49"/>
  <c r="G270" i="49"/>
  <c r="G271" i="49"/>
  <c r="G272" i="49"/>
  <c r="G273" i="49"/>
  <c r="G274" i="49"/>
  <c r="G275" i="49"/>
  <c r="G276" i="49"/>
  <c r="G277" i="49"/>
  <c r="G278" i="49"/>
  <c r="G279" i="49"/>
  <c r="G280" i="49"/>
  <c r="G284" i="49"/>
  <c r="G285" i="49"/>
  <c r="G286" i="49"/>
  <c r="G287" i="49"/>
  <c r="G288" i="49"/>
  <c r="G289" i="49"/>
  <c r="G241" i="49"/>
  <c r="G240" i="49"/>
  <c r="G9" i="49"/>
  <c r="G122" i="49"/>
  <c r="G123" i="49"/>
  <c r="G126" i="49"/>
  <c r="G127" i="49"/>
  <c r="G128" i="49"/>
  <c r="G166" i="49"/>
  <c r="G121" i="49"/>
  <c r="G120" i="49"/>
  <c r="F127" i="355" l="1"/>
  <c r="E127" i="355"/>
  <c r="G5" i="355"/>
  <c r="G6" i="355" s="1"/>
  <c r="G7" i="355" s="1"/>
  <c r="G8" i="355" s="1"/>
  <c r="G9" i="355" s="1"/>
  <c r="G10" i="355" s="1"/>
  <c r="G11" i="355" s="1"/>
  <c r="G12" i="355" s="1"/>
  <c r="G13" i="355" s="1"/>
  <c r="G14" i="355" s="1"/>
  <c r="G15" i="355" s="1"/>
  <c r="G16" i="355" s="1"/>
  <c r="G17" i="355" s="1"/>
  <c r="G18" i="355" s="1"/>
  <c r="G19" i="355" s="1"/>
  <c r="G20" i="355" s="1"/>
  <c r="G21" i="355" s="1"/>
  <c r="G22" i="355" s="1"/>
  <c r="G23" i="355" s="1"/>
  <c r="G24" i="355" s="1"/>
  <c r="G25" i="355" s="1"/>
  <c r="G26" i="355" s="1"/>
  <c r="G27" i="355" s="1"/>
  <c r="G28" i="355" s="1"/>
  <c r="G29" i="355" s="1"/>
  <c r="G30" i="355" s="1"/>
  <c r="G31" i="355" s="1"/>
  <c r="G32" i="355" s="1"/>
  <c r="G33" i="355" s="1"/>
  <c r="G34" i="355" s="1"/>
  <c r="G35" i="355" s="1"/>
  <c r="G36" i="355" s="1"/>
  <c r="G37" i="355" s="1"/>
  <c r="G38" i="355" s="1"/>
  <c r="G39" i="355" s="1"/>
  <c r="G40" i="355" s="1"/>
  <c r="G41" i="355" s="1"/>
  <c r="G42" i="355" s="1"/>
  <c r="G43" i="355" s="1"/>
  <c r="G44" i="355" s="1"/>
  <c r="G45" i="355" s="1"/>
  <c r="G46" i="355" s="1"/>
  <c r="G47" i="355" s="1"/>
  <c r="G48" i="355" s="1"/>
  <c r="G49" i="355" s="1"/>
  <c r="G50" i="355" s="1"/>
  <c r="G51" i="355" s="1"/>
  <c r="G52" i="355" s="1"/>
  <c r="G53" i="355" s="1"/>
  <c r="G54" i="355" s="1"/>
  <c r="G55" i="355" s="1"/>
  <c r="G56" i="355" s="1"/>
  <c r="G57" i="355" s="1"/>
  <c r="G58" i="355" s="1"/>
  <c r="G59" i="355" s="1"/>
  <c r="G60" i="355" s="1"/>
  <c r="G61" i="355" s="1"/>
  <c r="G62" i="355" s="1"/>
  <c r="G63" i="355" s="1"/>
  <c r="G64" i="355" s="1"/>
  <c r="G65" i="355" s="1"/>
  <c r="G66" i="355" s="1"/>
  <c r="G67" i="355" s="1"/>
  <c r="G68" i="355" s="1"/>
  <c r="G69" i="355" s="1"/>
  <c r="G70" i="355" s="1"/>
  <c r="G71" i="355" s="1"/>
  <c r="G72" i="355" s="1"/>
  <c r="G73" i="355" s="1"/>
  <c r="G74" i="355" s="1"/>
  <c r="G75" i="355" s="1"/>
  <c r="G76" i="355" s="1"/>
  <c r="G77" i="355" s="1"/>
  <c r="G78" i="355" s="1"/>
  <c r="G79" i="355" s="1"/>
  <c r="G80" i="355" s="1"/>
  <c r="G81" i="355" s="1"/>
  <c r="G82" i="355" s="1"/>
  <c r="G83" i="355" s="1"/>
  <c r="G84" i="355" s="1"/>
  <c r="G85" i="355" s="1"/>
  <c r="G86" i="355" s="1"/>
  <c r="G87" i="355" s="1"/>
  <c r="G88" i="355" s="1"/>
  <c r="G89" i="355" s="1"/>
  <c r="G90" i="355" s="1"/>
  <c r="G91" i="355" s="1"/>
  <c r="G92" i="355" s="1"/>
  <c r="G93" i="355" s="1"/>
  <c r="G94" i="355" s="1"/>
  <c r="G95" i="355" s="1"/>
  <c r="G96" i="355" s="1"/>
  <c r="G97" i="355" s="1"/>
  <c r="G98" i="355" s="1"/>
  <c r="G99" i="355" s="1"/>
  <c r="G100" i="355" s="1"/>
  <c r="G101" i="355" s="1"/>
  <c r="G102" i="355" s="1"/>
  <c r="G103" i="355" s="1"/>
  <c r="G104" i="355" s="1"/>
  <c r="G105" i="355" s="1"/>
  <c r="G106" i="355" s="1"/>
  <c r="G107" i="355" s="1"/>
  <c r="G108" i="355" s="1"/>
  <c r="G109" i="355" s="1"/>
  <c r="G110" i="355" s="1"/>
  <c r="G111" i="355" s="1"/>
  <c r="G112" i="355" s="1"/>
  <c r="G113" i="355" s="1"/>
  <c r="G114" i="355" s="1"/>
  <c r="G115" i="355" s="1"/>
  <c r="G116" i="355" s="1"/>
  <c r="G117" i="355" s="1"/>
  <c r="G118" i="355" s="1"/>
  <c r="G119" i="355" s="1"/>
  <c r="G120" i="355" s="1"/>
  <c r="G121" i="355" s="1"/>
  <c r="G122" i="355" s="1"/>
  <c r="G123" i="355" s="1"/>
  <c r="G124" i="355" s="1"/>
  <c r="G125" i="355" s="1"/>
  <c r="G126" i="355" s="1"/>
  <c r="G90" i="49"/>
  <c r="G127" i="355" l="1"/>
  <c r="G70" i="49"/>
  <c r="G68" i="49"/>
  <c r="G69" i="49"/>
  <c r="G71" i="49"/>
  <c r="G72" i="49"/>
  <c r="G25" i="49"/>
  <c r="G26" i="49"/>
  <c r="G27" i="49"/>
  <c r="G23" i="49"/>
  <c r="G24" i="49"/>
  <c r="G7" i="49" l="1"/>
  <c r="G8" i="49"/>
  <c r="G10" i="49"/>
  <c r="G11" i="49"/>
  <c r="G20" i="49"/>
  <c r="G21" i="49"/>
  <c r="G22" i="49"/>
  <c r="E88" i="354"/>
  <c r="G5" i="354"/>
  <c r="G6" i="354" s="1"/>
  <c r="G7" i="354" s="1"/>
  <c r="G8" i="354" s="1"/>
  <c r="G9" i="354" s="1"/>
  <c r="G10" i="354" s="1"/>
  <c r="G11" i="354" s="1"/>
  <c r="G12" i="354" s="1"/>
  <c r="G13" i="354" s="1"/>
  <c r="G14" i="354" s="1"/>
  <c r="G15" i="354" s="1"/>
  <c r="G16" i="354" s="1"/>
  <c r="G17" i="354" s="1"/>
  <c r="G18" i="354" s="1"/>
  <c r="G19" i="354" s="1"/>
  <c r="G20" i="354" s="1"/>
  <c r="G21" i="354" s="1"/>
  <c r="G22" i="354" s="1"/>
  <c r="G23" i="354" s="1"/>
  <c r="G24" i="354" s="1"/>
  <c r="G25" i="354" s="1"/>
  <c r="G26" i="354" s="1"/>
  <c r="G27" i="354" s="1"/>
  <c r="G28" i="354" s="1"/>
  <c r="G29" i="354" s="1"/>
  <c r="G30" i="354" s="1"/>
  <c r="G31" i="354" s="1"/>
  <c r="G32" i="354" s="1"/>
  <c r="G33" i="354" s="1"/>
  <c r="G34" i="354" s="1"/>
  <c r="G35" i="354" s="1"/>
  <c r="G36" i="354" s="1"/>
  <c r="G37" i="354" s="1"/>
  <c r="G38" i="354" s="1"/>
  <c r="G39" i="354" s="1"/>
  <c r="G40" i="354" s="1"/>
  <c r="G41" i="354" s="1"/>
  <c r="G42" i="354" s="1"/>
  <c r="G43" i="354" s="1"/>
  <c r="G44" i="354" s="1"/>
  <c r="G45" i="354" s="1"/>
  <c r="G46" i="354" s="1"/>
  <c r="G12" i="49"/>
  <c r="G47" i="354" l="1"/>
  <c r="G48" i="354" s="1"/>
  <c r="G49" i="354" s="1"/>
  <c r="G50" i="354" s="1"/>
  <c r="G51" i="354" s="1"/>
  <c r="G52" i="354" s="1"/>
  <c r="G53" i="354" s="1"/>
  <c r="G54" i="354" s="1"/>
  <c r="G55" i="354" s="1"/>
  <c r="G56" i="354" s="1"/>
  <c r="G57" i="354" s="1"/>
  <c r="G58" i="354" s="1"/>
  <c r="G59" i="354" s="1"/>
  <c r="G60" i="354" s="1"/>
  <c r="G61" i="354" s="1"/>
  <c r="G62" i="354" s="1"/>
  <c r="G63" i="354" s="1"/>
  <c r="G64" i="354" s="1"/>
  <c r="G65" i="354" s="1"/>
  <c r="G66" i="354" s="1"/>
  <c r="G67" i="354" s="1"/>
  <c r="G68" i="354" s="1"/>
  <c r="G69" i="354" s="1"/>
  <c r="G70" i="354" s="1"/>
  <c r="G71" i="354" s="1"/>
  <c r="G72" i="354" s="1"/>
  <c r="G73" i="354" s="1"/>
  <c r="G74" i="354" s="1"/>
  <c r="G75" i="354" s="1"/>
  <c r="G76" i="354" s="1"/>
  <c r="G77" i="354" l="1"/>
  <c r="G78" i="354" s="1"/>
  <c r="G79" i="354" s="1"/>
  <c r="G80" i="354" s="1"/>
  <c r="G81" i="354" s="1"/>
  <c r="G82" i="354" s="1"/>
  <c r="G83" i="354" s="1"/>
  <c r="G84" i="354" s="1"/>
  <c r="F20" i="353"/>
  <c r="E20" i="353"/>
  <c r="G5" i="353"/>
  <c r="G6" i="353" s="1"/>
  <c r="G7" i="353" s="1"/>
  <c r="G8" i="353" s="1"/>
  <c r="G9" i="353" s="1"/>
  <c r="G10" i="353" s="1"/>
  <c r="G11" i="353" s="1"/>
  <c r="G12" i="353" s="1"/>
  <c r="G13" i="353" s="1"/>
  <c r="G14" i="353" s="1"/>
  <c r="G15" i="353" s="1"/>
  <c r="G16" i="353" s="1"/>
  <c r="G17" i="353" s="1"/>
  <c r="G18" i="353" s="1"/>
  <c r="G19" i="353" s="1"/>
  <c r="F70" i="352"/>
  <c r="E70" i="352"/>
  <c r="G5" i="352"/>
  <c r="G6" i="352" s="1"/>
  <c r="G7" i="352" s="1"/>
  <c r="G8" i="352" s="1"/>
  <c r="G85" i="354" l="1"/>
  <c r="G86" i="354" s="1"/>
  <c r="G87" i="354" s="1"/>
  <c r="G9" i="352"/>
  <c r="G10" i="352" s="1"/>
  <c r="G11" i="352" s="1"/>
  <c r="G12" i="352" s="1"/>
  <c r="G13" i="352" s="1"/>
  <c r="G17" i="352" s="1"/>
  <c r="G18" i="352" s="1"/>
  <c r="G19" i="352" s="1"/>
  <c r="G20" i="352" s="1"/>
  <c r="G21" i="352" s="1"/>
  <c r="G22" i="352" s="1"/>
  <c r="G23" i="352" s="1"/>
  <c r="G24" i="352" s="1"/>
  <c r="G20" i="353"/>
  <c r="G70" i="352"/>
  <c r="H4" i="55" s="1"/>
  <c r="J4" i="55" s="1"/>
  <c r="G56" i="49"/>
  <c r="G55" i="49"/>
  <c r="F88" i="354" l="1"/>
  <c r="G88" i="354" s="1"/>
  <c r="H7" i="55" s="1"/>
  <c r="J7" i="55" s="1"/>
  <c r="G25" i="352"/>
  <c r="G26" i="352" s="1"/>
  <c r="G48" i="49"/>
  <c r="G27" i="352" l="1"/>
  <c r="G28" i="352" s="1"/>
  <c r="G29" i="352" s="1"/>
  <c r="G30" i="352" s="1"/>
  <c r="F25" i="216"/>
  <c r="F27" i="216" s="1"/>
  <c r="G201" i="49"/>
  <c r="G31" i="352" l="1"/>
  <c r="G32" i="352" s="1"/>
  <c r="G33" i="352" s="1"/>
  <c r="G34" i="352" s="1"/>
  <c r="G35" i="352" s="1"/>
  <c r="G36" i="352" s="1"/>
  <c r="G37" i="352" s="1"/>
  <c r="G304" i="49"/>
  <c r="G297" i="49"/>
  <c r="G248" i="49"/>
  <c r="G249" i="49"/>
  <c r="G250" i="49"/>
  <c r="G251" i="49"/>
  <c r="G301" i="49"/>
  <c r="G220" i="49"/>
  <c r="G210" i="49"/>
  <c r="G38" i="352" l="1"/>
  <c r="G39" i="352" s="1"/>
  <c r="G20" i="143"/>
  <c r="G209" i="49"/>
  <c r="G103" i="49"/>
  <c r="G102" i="49"/>
  <c r="G42" i="49"/>
  <c r="G41" i="49"/>
  <c r="C6" i="55"/>
  <c r="F38" i="350"/>
  <c r="E38" i="350"/>
  <c r="G5" i="350"/>
  <c r="G6" i="350" s="1"/>
  <c r="G7" i="350" s="1"/>
  <c r="G8" i="350" s="1"/>
  <c r="G9" i="350" s="1"/>
  <c r="G10" i="350" s="1"/>
  <c r="G11" i="350" s="1"/>
  <c r="G12" i="350" s="1"/>
  <c r="G13" i="350" s="1"/>
  <c r="G14" i="350" s="1"/>
  <c r="G15" i="350" s="1"/>
  <c r="G16" i="350" s="1"/>
  <c r="G17" i="350" s="1"/>
  <c r="G18" i="350" s="1"/>
  <c r="G19" i="350" s="1"/>
  <c r="G20" i="350" s="1"/>
  <c r="G21" i="350" s="1"/>
  <c r="G22" i="350" s="1"/>
  <c r="G23" i="350" s="1"/>
  <c r="G24" i="350" l="1"/>
  <c r="G25" i="350" s="1"/>
  <c r="G26" i="350" s="1"/>
  <c r="G27" i="350" s="1"/>
  <c r="G28" i="350" s="1"/>
  <c r="G29" i="350" s="1"/>
  <c r="G30" i="350" s="1"/>
  <c r="G31" i="350" s="1"/>
  <c r="G32" i="350" s="1"/>
  <c r="G33" i="350" s="1"/>
  <c r="G34" i="350" s="1"/>
  <c r="G35" i="350" s="1"/>
  <c r="G36" i="350" s="1"/>
  <c r="G37" i="350" s="1"/>
  <c r="G40" i="352"/>
  <c r="G41" i="352" s="1"/>
  <c r="G42" i="352" s="1"/>
  <c r="G43" i="352" s="1"/>
  <c r="G44" i="352" s="1"/>
  <c r="G45" i="352" s="1"/>
  <c r="G46" i="352" s="1"/>
  <c r="G47" i="352" s="1"/>
  <c r="G48" i="352" s="1"/>
  <c r="G49" i="352" s="1"/>
  <c r="G50" i="352" s="1"/>
  <c r="G51" i="352" s="1"/>
  <c r="G52" i="352" s="1"/>
  <c r="G53" i="352" s="1"/>
  <c r="G54" i="352" s="1"/>
  <c r="G55" i="352" s="1"/>
  <c r="G56" i="352" s="1"/>
  <c r="G57" i="352" s="1"/>
  <c r="G58" i="352" s="1"/>
  <c r="G59" i="352" s="1"/>
  <c r="G38" i="350"/>
  <c r="H6" i="55" s="1"/>
  <c r="G60" i="352" l="1"/>
  <c r="G184" i="49"/>
  <c r="G185" i="49"/>
  <c r="G186" i="49"/>
  <c r="G156" i="49"/>
  <c r="G78" i="49"/>
  <c r="G79" i="49"/>
  <c r="G92" i="49"/>
  <c r="G61" i="352" l="1"/>
  <c r="G74" i="49"/>
  <c r="G75" i="49"/>
  <c r="G76" i="49"/>
  <c r="G77" i="49"/>
  <c r="G93" i="49"/>
  <c r="G62" i="352" l="1"/>
  <c r="G63" i="352" s="1"/>
  <c r="G64" i="352" s="1"/>
  <c r="G65" i="352" s="1"/>
  <c r="G66" i="352" s="1"/>
  <c r="G67" i="352" s="1"/>
  <c r="G68" i="352" s="1"/>
  <c r="G69" i="352" s="1"/>
  <c r="H10" i="143"/>
  <c r="D22" i="221"/>
  <c r="D36" i="221" s="1"/>
  <c r="D29" i="52"/>
  <c r="D40" i="52" s="1"/>
  <c r="D43" i="52" s="1"/>
  <c r="D30" i="56"/>
  <c r="D42" i="56" s="1"/>
  <c r="G4" i="63"/>
  <c r="G5" i="63" s="1"/>
  <c r="G6" i="63" s="1"/>
  <c r="G7" i="63" s="1"/>
  <c r="F59" i="338"/>
  <c r="E59" i="338"/>
  <c r="G227" i="49"/>
  <c r="G228" i="49"/>
  <c r="C10" i="143"/>
  <c r="C11" i="143" s="1"/>
  <c r="C20" i="143" s="1"/>
  <c r="C8" i="55"/>
  <c r="G204" i="49"/>
  <c r="G205" i="49"/>
  <c r="G206" i="49"/>
  <c r="G5" i="80"/>
  <c r="G6" i="80" s="1"/>
  <c r="G7" i="80" s="1"/>
  <c r="G8" i="80" s="1"/>
  <c r="G9" i="80" s="1"/>
  <c r="G10" i="80" s="1"/>
  <c r="G11" i="80" s="1"/>
  <c r="G12" i="80" s="1"/>
  <c r="G13" i="80" s="1"/>
  <c r="G169" i="49"/>
  <c r="G168" i="49"/>
  <c r="G100" i="49"/>
  <c r="G99" i="49"/>
  <c r="G167" i="49"/>
  <c r="G3" i="49"/>
  <c r="G4" i="49"/>
  <c r="G5" i="49"/>
  <c r="G6" i="49"/>
  <c r="G13" i="49"/>
  <c r="G14" i="49"/>
  <c r="G15" i="49"/>
  <c r="G16" i="49"/>
  <c r="G18" i="49"/>
  <c r="G19" i="49"/>
  <c r="G28" i="49"/>
  <c r="G29" i="49"/>
  <c r="G30" i="49"/>
  <c r="G31" i="49"/>
  <c r="G32" i="49"/>
  <c r="G33" i="49"/>
  <c r="G34" i="49"/>
  <c r="G35" i="49"/>
  <c r="G36" i="49"/>
  <c r="G37" i="49"/>
  <c r="G38" i="49"/>
  <c r="G39" i="49"/>
  <c r="G40" i="49"/>
  <c r="G43" i="49"/>
  <c r="G44" i="49"/>
  <c r="G45" i="49"/>
  <c r="G46" i="49"/>
  <c r="G47" i="49"/>
  <c r="G49" i="49"/>
  <c r="G50" i="49"/>
  <c r="G51" i="49"/>
  <c r="G52" i="49"/>
  <c r="G53" i="49"/>
  <c r="G54" i="49"/>
  <c r="G57" i="49"/>
  <c r="G58" i="49"/>
  <c r="G59" i="49"/>
  <c r="G60" i="49"/>
  <c r="G61" i="49"/>
  <c r="G62" i="49"/>
  <c r="G63" i="49"/>
  <c r="G64" i="49"/>
  <c r="G65" i="49"/>
  <c r="G66" i="49"/>
  <c r="G67" i="49"/>
  <c r="G73" i="49"/>
  <c r="G94" i="49"/>
  <c r="G95" i="49"/>
  <c r="G96" i="49"/>
  <c r="G97" i="49"/>
  <c r="G98" i="49"/>
  <c r="G101" i="49"/>
  <c r="G104" i="49"/>
  <c r="G105" i="49"/>
  <c r="G106" i="49"/>
  <c r="G107" i="49"/>
  <c r="G108" i="49"/>
  <c r="G109" i="49"/>
  <c r="G110" i="49"/>
  <c r="G111" i="49"/>
  <c r="G112" i="49"/>
  <c r="G113" i="49"/>
  <c r="G114" i="49"/>
  <c r="G115" i="49"/>
  <c r="G116" i="49"/>
  <c r="G117" i="49"/>
  <c r="G118" i="49"/>
  <c r="G119"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7" i="49"/>
  <c r="G158" i="49"/>
  <c r="G159" i="49"/>
  <c r="G160" i="49"/>
  <c r="G162" i="49"/>
  <c r="G163" i="49"/>
  <c r="G170" i="49"/>
  <c r="G171" i="49"/>
  <c r="G172" i="49"/>
  <c r="G173" i="49"/>
  <c r="G174" i="49"/>
  <c r="G175" i="49"/>
  <c r="G176" i="49"/>
  <c r="G177" i="49"/>
  <c r="G178" i="49"/>
  <c r="G179" i="49"/>
  <c r="G180" i="49"/>
  <c r="G181" i="49"/>
  <c r="G182" i="49"/>
  <c r="G183" i="49"/>
  <c r="G187" i="49"/>
  <c r="G188" i="49"/>
  <c r="G189" i="49"/>
  <c r="G190" i="49"/>
  <c r="G191" i="49"/>
  <c r="G192" i="49"/>
  <c r="G193" i="49"/>
  <c r="G194" i="49"/>
  <c r="G195" i="49"/>
  <c r="G196" i="49"/>
  <c r="G197" i="49"/>
  <c r="G198" i="49"/>
  <c r="G199" i="49"/>
  <c r="G200" i="49"/>
  <c r="G202" i="49"/>
  <c r="G203" i="49"/>
  <c r="G207" i="49"/>
  <c r="G208" i="49"/>
  <c r="G211" i="49"/>
  <c r="G212" i="49"/>
  <c r="G213" i="49"/>
  <c r="G214" i="49"/>
  <c r="G215" i="49"/>
  <c r="G216" i="49"/>
  <c r="G217" i="49"/>
  <c r="G218" i="49"/>
  <c r="G219" i="49"/>
  <c r="G221" i="49"/>
  <c r="G222" i="49"/>
  <c r="G223" i="49"/>
  <c r="G224" i="49"/>
  <c r="G225" i="49"/>
  <c r="G226" i="49"/>
  <c r="G229" i="49"/>
  <c r="G230" i="49"/>
  <c r="G231" i="49"/>
  <c r="G232" i="49"/>
  <c r="G233" i="49"/>
  <c r="G234" i="49"/>
  <c r="G235" i="49"/>
  <c r="G236" i="49"/>
  <c r="G237" i="49"/>
  <c r="G238" i="49"/>
  <c r="G239" i="49"/>
  <c r="G242" i="49"/>
  <c r="G243" i="49"/>
  <c r="G244" i="49"/>
  <c r="G245" i="49"/>
  <c r="G246" i="49"/>
  <c r="G247" i="49"/>
  <c r="G252" i="49"/>
  <c r="G253" i="49"/>
  <c r="G254" i="49"/>
  <c r="G255" i="49"/>
  <c r="G256" i="49"/>
  <c r="G257" i="49"/>
  <c r="G258" i="49"/>
  <c r="G259" i="49"/>
  <c r="G260" i="49"/>
  <c r="G261" i="49"/>
  <c r="G262" i="49"/>
  <c r="G263" i="49"/>
  <c r="G290" i="49"/>
  <c r="G291" i="49"/>
  <c r="G292" i="49"/>
  <c r="G293" i="49"/>
  <c r="G294" i="49"/>
  <c r="G295" i="49"/>
  <c r="G296" i="49"/>
  <c r="G298" i="49"/>
  <c r="G302" i="49"/>
  <c r="G303" i="49"/>
  <c r="G5" i="338"/>
  <c r="G6" i="338" s="1"/>
  <c r="G7" i="338" s="1"/>
  <c r="G8" i="338" s="1"/>
  <c r="G9" i="338" s="1"/>
  <c r="G10" i="338" s="1"/>
  <c r="G11" i="338" s="1"/>
  <c r="G12" i="338" s="1"/>
  <c r="G13" i="338" s="1"/>
  <c r="G14" i="338" s="1"/>
  <c r="G15" i="338" s="1"/>
  <c r="G16" i="338" s="1"/>
  <c r="G17" i="338" s="1"/>
  <c r="G18" i="338" s="1"/>
  <c r="G19" i="338" s="1"/>
  <c r="G20" i="338" s="1"/>
  <c r="G25" i="55"/>
  <c r="C21" i="55"/>
  <c r="C15" i="55"/>
  <c r="G5" i="299"/>
  <c r="G6" i="299" s="1"/>
  <c r="G7" i="299" s="1"/>
  <c r="G8" i="299" s="1"/>
  <c r="G9" i="299" s="1"/>
  <c r="G10" i="299" s="1"/>
  <c r="G11" i="299" s="1"/>
  <c r="G12" i="299" s="1"/>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E8" i="216"/>
  <c r="F8" i="216"/>
  <c r="G8" i="216"/>
  <c r="H8" i="216" s="1"/>
  <c r="D8" i="216"/>
  <c r="E6" i="176"/>
  <c r="E7" i="176"/>
  <c r="E8" i="176"/>
  <c r="E9" i="176"/>
  <c r="E10" i="176"/>
  <c r="E11" i="176"/>
  <c r="E14" i="176"/>
  <c r="E15" i="176"/>
  <c r="E16" i="176"/>
  <c r="E17" i="176"/>
  <c r="J5" i="143"/>
  <c r="D25" i="55"/>
  <c r="F16" i="55"/>
  <c r="H11" i="143"/>
  <c r="H20" i="143" s="1"/>
  <c r="G5" i="194"/>
  <c r="G6" i="194" s="1"/>
  <c r="G7" i="194" s="1"/>
  <c r="G8" i="194" s="1"/>
  <c r="G9" i="194" s="1"/>
  <c r="G10" i="194" s="1"/>
  <c r="G11" i="194" s="1"/>
  <c r="G12" i="194" s="1"/>
  <c r="G13" i="194" s="1"/>
  <c r="G14" i="194" s="1"/>
  <c r="G15" i="194" s="1"/>
  <c r="G16" i="194" s="1"/>
  <c r="G17" i="194" s="1"/>
  <c r="G18" i="194" s="1"/>
  <c r="G19" i="194" s="1"/>
  <c r="I3" i="143"/>
  <c r="J3" i="143"/>
  <c r="I4" i="143"/>
  <c r="J4" i="143"/>
  <c r="I6" i="143"/>
  <c r="J6" i="143"/>
  <c r="I2" i="143"/>
  <c r="J2" i="143"/>
  <c r="C14" i="55"/>
  <c r="C16" i="143"/>
  <c r="I16" i="143"/>
  <c r="F5" i="116"/>
  <c r="E5" i="116"/>
  <c r="G5" i="116"/>
  <c r="H16" i="143"/>
  <c r="K40" i="216"/>
  <c r="L40" i="216"/>
  <c r="J40" i="216"/>
  <c r="I40" i="216"/>
  <c r="C10" i="55"/>
  <c r="C8" i="143"/>
  <c r="E8" i="143"/>
  <c r="H8" i="143"/>
  <c r="K18" i="143"/>
  <c r="F11" i="143"/>
  <c r="F12" i="143" s="1"/>
  <c r="K10" i="176"/>
  <c r="K9" i="176"/>
  <c r="K20" i="176"/>
  <c r="K22" i="176"/>
  <c r="K23" i="176"/>
  <c r="K24" i="176"/>
  <c r="K6" i="176"/>
  <c r="K7" i="176"/>
  <c r="K8" i="176"/>
  <c r="M39" i="216"/>
  <c r="M40" i="216"/>
  <c r="D8" i="143"/>
  <c r="D16" i="55"/>
  <c r="G11" i="143"/>
  <c r="G12" i="143" s="1"/>
  <c r="D11" i="143"/>
  <c r="D20" i="143" s="1"/>
  <c r="I8" i="143"/>
  <c r="J16" i="143"/>
  <c r="J8" i="143"/>
  <c r="G16" i="55"/>
  <c r="I8" i="216" l="1"/>
  <c r="J8" i="216" s="1"/>
  <c r="K8" i="216" s="1"/>
  <c r="L8" i="216" s="1"/>
  <c r="H2" i="55"/>
  <c r="D45" i="56"/>
  <c r="H14" i="55"/>
  <c r="G33" i="299"/>
  <c r="G34" i="299" s="1"/>
  <c r="G35" i="299" s="1"/>
  <c r="G36" i="299" s="1"/>
  <c r="G37" i="299" s="1"/>
  <c r="G38" i="299" s="1"/>
  <c r="G39" i="299" s="1"/>
  <c r="G40" i="299" s="1"/>
  <c r="G41" i="299" s="1"/>
  <c r="G42" i="299" s="1"/>
  <c r="G43" i="299" s="1"/>
  <c r="G44" i="299" s="1"/>
  <c r="G45" i="299" s="1"/>
  <c r="G46" i="299" s="1"/>
  <c r="G47" i="299" s="1"/>
  <c r="G48" i="299" s="1"/>
  <c r="G49" i="299" s="1"/>
  <c r="G555" i="49"/>
  <c r="G20" i="194"/>
  <c r="G21" i="194" s="1"/>
  <c r="G22" i="194" s="1"/>
  <c r="G23" i="194" s="1"/>
  <c r="G24" i="194" s="1"/>
  <c r="G25" i="194" s="1"/>
  <c r="G14" i="80"/>
  <c r="G15" i="80" s="1"/>
  <c r="G16" i="80" s="1"/>
  <c r="G17" i="80" s="1"/>
  <c r="G18" i="80" s="1"/>
  <c r="G19" i="80" s="1"/>
  <c r="G20" i="80" s="1"/>
  <c r="G21" i="80" s="1"/>
  <c r="G24" i="338"/>
  <c r="C16" i="55"/>
  <c r="I15" i="55"/>
  <c r="D52" i="221"/>
  <c r="E20" i="176"/>
  <c r="E22" i="176" s="1"/>
  <c r="I8" i="55"/>
  <c r="J8" i="55" s="1"/>
  <c r="I9" i="55"/>
  <c r="E16" i="55"/>
  <c r="I14" i="55"/>
  <c r="E12" i="55"/>
  <c r="E11" i="143"/>
  <c r="E14" i="143" s="1"/>
  <c r="E20" i="143" s="1"/>
  <c r="I20" i="143" s="1"/>
  <c r="J20" i="143" s="1"/>
  <c r="I10" i="143"/>
  <c r="I11" i="143" s="1"/>
  <c r="J11" i="143" s="1"/>
  <c r="M11" i="55"/>
  <c r="G59" i="338"/>
  <c r="G39" i="194"/>
  <c r="G8" i="63"/>
  <c r="G9" i="63" s="1"/>
  <c r="G10" i="63" s="1"/>
  <c r="G11" i="63" s="1"/>
  <c r="G12" i="63" s="1"/>
  <c r="G13" i="63" s="1"/>
  <c r="C12" i="55"/>
  <c r="C25" i="55" s="1"/>
  <c r="D55" i="221" l="1"/>
  <c r="H15" i="55"/>
  <c r="H16" i="55" s="1"/>
  <c r="J14" i="55"/>
  <c r="I6" i="55"/>
  <c r="J6" i="55" s="1"/>
  <c r="G30" i="194"/>
  <c r="G31" i="194" s="1"/>
  <c r="G32" i="194" s="1"/>
  <c r="G33" i="194" s="1"/>
  <c r="G34" i="194" s="1"/>
  <c r="J10" i="55" s="1"/>
  <c r="G25" i="338"/>
  <c r="G26" i="338" s="1"/>
  <c r="G27" i="338" s="1"/>
  <c r="G28" i="338" s="1"/>
  <c r="G29" i="338" s="1"/>
  <c r="G30" i="338" s="1"/>
  <c r="G31" i="338" s="1"/>
  <c r="G32" i="338" s="1"/>
  <c r="G33" i="338" s="1"/>
  <c r="G34" i="338" s="1"/>
  <c r="G35" i="338" s="1"/>
  <c r="G36" i="338" s="1"/>
  <c r="G37" i="338" s="1"/>
  <c r="G38" i="338" s="1"/>
  <c r="G39" i="338" s="1"/>
  <c r="G40" i="338" s="1"/>
  <c r="G41" i="338" s="1"/>
  <c r="G42" i="338" s="1"/>
  <c r="G43" i="338" s="1"/>
  <c r="G44" i="338" s="1"/>
  <c r="G45" i="338" s="1"/>
  <c r="G46" i="338" s="1"/>
  <c r="G47" i="338" s="1"/>
  <c r="G48" i="338" s="1"/>
  <c r="G49" i="338" s="1"/>
  <c r="G50" i="338" s="1"/>
  <c r="G51" i="338" s="1"/>
  <c r="G52" i="338" s="1"/>
  <c r="G53" i="338" s="1"/>
  <c r="G54" i="338" s="1"/>
  <c r="G55" i="338" s="1"/>
  <c r="G56" i="338" s="1"/>
  <c r="G57" i="338" s="1"/>
  <c r="G58" i="338" s="1"/>
  <c r="G14" i="63"/>
  <c r="G15" i="63" s="1"/>
  <c r="G16" i="63" s="1"/>
  <c r="G17" i="63" s="1"/>
  <c r="G18" i="63" s="1"/>
  <c r="G19" i="63" s="1"/>
  <c r="G20" i="63" s="1"/>
  <c r="G21" i="63" s="1"/>
  <c r="G22" i="63" s="1"/>
  <c r="G50" i="299"/>
  <c r="G51" i="299" s="1"/>
  <c r="G52" i="299" s="1"/>
  <c r="G53" i="299" s="1"/>
  <c r="G54" i="299" s="1"/>
  <c r="G55" i="299" s="1"/>
  <c r="G56" i="299" s="1"/>
  <c r="G57" i="299" s="1"/>
  <c r="G58" i="299" s="1"/>
  <c r="G59" i="299" s="1"/>
  <c r="G60" i="299" s="1"/>
  <c r="G61" i="299" s="1"/>
  <c r="G62" i="299" s="1"/>
  <c r="G63" i="299" s="1"/>
  <c r="G64" i="299" s="1"/>
  <c r="G65" i="299" s="1"/>
  <c r="G66" i="299" s="1"/>
  <c r="G67" i="299" s="1"/>
  <c r="G68" i="299" s="1"/>
  <c r="G69" i="299" s="1"/>
  <c r="G70" i="299" s="1"/>
  <c r="G71" i="299" s="1"/>
  <c r="G72" i="299" s="1"/>
  <c r="G73" i="299" s="1"/>
  <c r="G74" i="299" s="1"/>
  <c r="G75" i="299" s="1"/>
  <c r="G76" i="299" s="1"/>
  <c r="G77" i="299" s="1"/>
  <c r="G78" i="299" s="1"/>
  <c r="G79" i="299" s="1"/>
  <c r="G80" i="299" s="1"/>
  <c r="G81" i="299" s="1"/>
  <c r="G82" i="299" s="1"/>
  <c r="G83" i="299" s="1"/>
  <c r="G84" i="299" s="1"/>
  <c r="G85" i="299" s="1"/>
  <c r="G86" i="299" s="1"/>
  <c r="G87" i="299" s="1"/>
  <c r="G88" i="299" s="1"/>
  <c r="G89" i="299" s="1"/>
  <c r="G90" i="299" s="1"/>
  <c r="G91" i="299" s="1"/>
  <c r="G92" i="299" s="1"/>
  <c r="G93" i="299" s="1"/>
  <c r="G94" i="299" s="1"/>
  <c r="G95" i="299" s="1"/>
  <c r="G96" i="299" s="1"/>
  <c r="G97" i="299" s="1"/>
  <c r="G98" i="299" s="1"/>
  <c r="G99" i="299" s="1"/>
  <c r="G100" i="299" s="1"/>
  <c r="G101" i="299" s="1"/>
  <c r="G102" i="299" s="1"/>
  <c r="G103" i="299" s="1"/>
  <c r="G104" i="299" s="1"/>
  <c r="G105" i="299" s="1"/>
  <c r="G106" i="299" s="1"/>
  <c r="G107" i="299" s="1"/>
  <c r="E19" i="55"/>
  <c r="E25" i="55" s="1"/>
  <c r="I25" i="55" s="1"/>
  <c r="I16" i="55"/>
  <c r="J10" i="143"/>
  <c r="J9" i="55"/>
  <c r="D12" i="55"/>
  <c r="G22" i="80"/>
  <c r="G23" i="80" s="1"/>
  <c r="G24" i="80" s="1"/>
  <c r="G25" i="80" s="1"/>
  <c r="I12" i="55" l="1"/>
  <c r="J15" i="55"/>
  <c r="J16" i="55"/>
  <c r="G26" i="80"/>
  <c r="G27" i="80" s="1"/>
  <c r="G28" i="80" s="1"/>
  <c r="G23" i="63"/>
  <c r="G24" i="63" s="1"/>
  <c r="G25" i="63" s="1"/>
  <c r="G26" i="63" s="1"/>
  <c r="G27" i="63" s="1"/>
  <c r="G28" i="63" s="1"/>
  <c r="G29" i="63" l="1"/>
  <c r="G30" i="63" s="1"/>
  <c r="G31" i="63" s="1"/>
  <c r="G32" i="63" s="1"/>
  <c r="G33" i="63" s="1"/>
  <c r="G29" i="80"/>
  <c r="G30" i="80" s="1"/>
  <c r="G31" i="80" s="1"/>
  <c r="G32" i="80" s="1"/>
  <c r="G33" i="80" s="1"/>
  <c r="G34" i="80" s="1"/>
  <c r="G35" i="80" s="1"/>
  <c r="G36" i="80" s="1"/>
  <c r="G37" i="80" s="1"/>
  <c r="G38" i="80" s="1"/>
  <c r="G39" i="80" s="1"/>
  <c r="G40" i="80" s="1"/>
  <c r="G41" i="80" l="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84" i="80" s="1"/>
  <c r="G85" i="80" s="1"/>
  <c r="G86" i="80" s="1"/>
  <c r="G87" i="80" s="1"/>
  <c r="G88" i="80" s="1"/>
  <c r="G89" i="80" s="1"/>
  <c r="G90" i="80" s="1"/>
  <c r="G91" i="80" s="1"/>
  <c r="G92" i="80" s="1"/>
  <c r="G93" i="80" s="1"/>
  <c r="G94" i="80" s="1"/>
  <c r="G95" i="80" s="1"/>
  <c r="G96" i="80" s="1"/>
  <c r="G97" i="80" s="1"/>
  <c r="G34" i="63"/>
  <c r="G35" i="63" s="1"/>
  <c r="G36" i="63" s="1"/>
  <c r="G37" i="63" s="1"/>
  <c r="G98" i="80" l="1"/>
  <c r="G99" i="80" s="1"/>
  <c r="G100" i="80" s="1"/>
  <c r="G101" i="80" s="1"/>
  <c r="G102" i="80" s="1"/>
  <c r="G103" i="80" s="1"/>
  <c r="G104" i="80" s="1"/>
  <c r="G105" i="80" s="1"/>
  <c r="G106" i="80" s="1"/>
  <c r="G107" i="80" s="1"/>
  <c r="G108" i="80" s="1"/>
  <c r="G109" i="80" s="1"/>
  <c r="G110" i="80" s="1"/>
  <c r="G111" i="80" s="1"/>
  <c r="G112" i="80" s="1"/>
  <c r="G113" i="80" s="1"/>
  <c r="G114" i="80" s="1"/>
  <c r="G115" i="80" s="1"/>
  <c r="G116" i="80" s="1"/>
  <c r="G38" i="63"/>
  <c r="G117" i="80" l="1"/>
  <c r="G118" i="80" s="1"/>
  <c r="G119" i="80" s="1"/>
  <c r="G120" i="80" s="1"/>
  <c r="G121" i="80" s="1"/>
  <c r="G122" i="80" s="1"/>
  <c r="G123" i="80" s="1"/>
  <c r="G124" i="80" s="1"/>
  <c r="G125" i="80" s="1"/>
  <c r="G126" i="80" s="1"/>
  <c r="G127" i="80" s="1"/>
  <c r="G128" i="80" s="1"/>
  <c r="G129" i="80" s="1"/>
  <c r="G130" i="80" s="1"/>
  <c r="G131" i="80" s="1"/>
  <c r="G132" i="80" s="1"/>
  <c r="G133" i="80" s="1"/>
  <c r="G134" i="80" s="1"/>
  <c r="G135" i="80" s="1"/>
  <c r="G136" i="80" s="1"/>
  <c r="G137" i="80" s="1"/>
  <c r="G138" i="80" s="1"/>
  <c r="G139" i="80" s="1"/>
  <c r="G140" i="80" s="1"/>
  <c r="G141" i="80" s="1"/>
  <c r="G142" i="80" s="1"/>
  <c r="G143" i="80" s="1"/>
  <c r="G144" i="80" s="1"/>
  <c r="G145" i="80" s="1"/>
  <c r="G146" i="80" s="1"/>
  <c r="G147" i="80" s="1"/>
  <c r="G148" i="80" s="1"/>
  <c r="G149" i="80" s="1"/>
  <c r="G150" i="80" s="1"/>
  <c r="G151" i="80" s="1"/>
  <c r="G152" i="80" s="1"/>
  <c r="G153" i="80" s="1"/>
  <c r="G154" i="80" s="1"/>
  <c r="G155" i="80" s="1"/>
  <c r="G156" i="80" s="1"/>
  <c r="G39" i="63"/>
  <c r="G40" i="63" s="1"/>
  <c r="G157" i="80" l="1"/>
  <c r="G158" i="80" s="1"/>
  <c r="G159" i="80" s="1"/>
  <c r="G160" i="80" s="1"/>
  <c r="G161" i="80" s="1"/>
  <c r="G162" i="80" s="1"/>
  <c r="G163" i="80" s="1"/>
  <c r="G164" i="80" s="1"/>
  <c r="G165" i="80" s="1"/>
  <c r="G166" i="80" s="1"/>
  <c r="G167" i="80" s="1"/>
  <c r="G168" i="80" s="1"/>
  <c r="G169" i="80" s="1"/>
  <c r="G170" i="80" s="1"/>
  <c r="G171" i="80" s="1"/>
  <c r="G172" i="80" s="1"/>
  <c r="G173" i="80" s="1"/>
  <c r="G174" i="80" s="1"/>
  <c r="G175" i="80" s="1"/>
  <c r="G176" i="80" s="1"/>
  <c r="G177" i="80" s="1"/>
  <c r="G178" i="80" s="1"/>
  <c r="J2" i="55"/>
  <c r="H12" i="55"/>
  <c r="G41" i="63"/>
  <c r="J12" i="55" l="1"/>
  <c r="G42" i="63"/>
  <c r="G43" i="63" s="1"/>
  <c r="G44" i="63" s="1"/>
  <c r="G45" i="63" s="1"/>
  <c r="G46" i="63" s="1"/>
  <c r="G47" i="63" s="1"/>
  <c r="G48" i="63" s="1"/>
  <c r="G49" i="63" s="1"/>
  <c r="G50" i="63" s="1"/>
  <c r="G51" i="63" s="1"/>
  <c r="G52" i="63" s="1"/>
  <c r="G53" i="63" s="1"/>
  <c r="G54" i="63" s="1"/>
  <c r="G55" i="63" l="1"/>
  <c r="G56" i="63" l="1"/>
  <c r="G57" i="63" s="1"/>
  <c r="G58" i="63" s="1"/>
  <c r="G59" i="63" s="1"/>
  <c r="G60" i="63" s="1"/>
  <c r="G61" i="63" s="1"/>
  <c r="G62" i="63" l="1"/>
  <c r="G63" i="63" l="1"/>
  <c r="G64" i="63" s="1"/>
  <c r="G65" i="63" s="1"/>
  <c r="G66" i="63" l="1"/>
  <c r="G67" i="63" s="1"/>
  <c r="G68" i="63" s="1"/>
  <c r="G69" i="63" s="1"/>
  <c r="G70" i="63" s="1"/>
  <c r="G71" i="63" s="1"/>
  <c r="G72" i="63" s="1"/>
  <c r="G73" i="63" l="1"/>
  <c r="G74" i="63" s="1"/>
  <c r="G75" i="63" s="1"/>
  <c r="G76" i="63" s="1"/>
  <c r="G77" i="63" s="1"/>
  <c r="G78" i="63" l="1"/>
  <c r="G79" i="63" s="1"/>
  <c r="G80" i="63" s="1"/>
  <c r="G81" i="63" s="1"/>
  <c r="G82" i="63" s="1"/>
  <c r="G83" i="63" s="1"/>
  <c r="G84" i="63" s="1"/>
  <c r="G85" i="63" l="1"/>
  <c r="G86" i="63" l="1"/>
  <c r="G87" i="63" s="1"/>
  <c r="G88" i="63" s="1"/>
  <c r="G89" i="63" s="1"/>
  <c r="G90" i="63" s="1"/>
  <c r="G91" i="63" s="1"/>
  <c r="G92" i="63" s="1"/>
  <c r="G93" i="63" s="1"/>
  <c r="G94" i="63" s="1"/>
  <c r="G95" i="63" s="1"/>
  <c r="G96" i="63" s="1"/>
  <c r="G97" i="63" l="1"/>
  <c r="G98" i="63" l="1"/>
  <c r="G99" i="63" s="1"/>
  <c r="G100" i="63" s="1"/>
  <c r="G101" i="63" s="1"/>
  <c r="G102" i="63" l="1"/>
  <c r="G103" i="63" s="1"/>
  <c r="G104" i="63" s="1"/>
  <c r="G105" i="63" s="1"/>
  <c r="G106" i="63" s="1"/>
  <c r="E24" i="176"/>
  <c r="H25" i="55"/>
  <c r="J25" i="55" s="1"/>
  <c r="J21" i="55"/>
  <c r="G107" i="63" l="1"/>
  <c r="G108" i="63" s="1"/>
  <c r="G109" i="63" s="1"/>
  <c r="G110" i="63" s="1"/>
  <c r="G111" i="63" s="1"/>
  <c r="G112" i="63" s="1"/>
  <c r="G113" i="63" s="1"/>
  <c r="G114" i="63" s="1"/>
  <c r="G115" i="63" s="1"/>
  <c r="G116" i="63" s="1"/>
  <c r="G117" i="63" s="1"/>
  <c r="G118" i="63" s="1"/>
  <c r="G119" i="63" s="1"/>
  <c r="G120" i="63" s="1"/>
  <c r="G121" i="63" s="1"/>
  <c r="G122" i="63" s="1"/>
  <c r="G123" i="63" s="1"/>
  <c r="G124" i="63" l="1"/>
  <c r="G125" i="63" s="1"/>
  <c r="G126" i="63" s="1"/>
  <c r="G127" i="63" s="1"/>
  <c r="G128" i="63" l="1"/>
  <c r="G129" i="63" l="1"/>
  <c r="G130" i="63" l="1"/>
  <c r="G131" i="63" l="1"/>
  <c r="G132" i="63" s="1"/>
  <c r="G133" i="63" s="1"/>
  <c r="G134" i="63" s="1"/>
  <c r="G135" i="63" s="1"/>
  <c r="G136" i="63" s="1"/>
  <c r="G137" i="63" s="1"/>
  <c r="G138" i="63" s="1"/>
  <c r="G139" i="63" s="1"/>
  <c r="G140" i="63" s="1"/>
  <c r="G141" i="63" s="1"/>
  <c r="G142" i="63" s="1"/>
  <c r="G143" i="63" s="1"/>
  <c r="G144" i="63" s="1"/>
  <c r="G145" i="63" s="1"/>
  <c r="G146" i="63" s="1"/>
  <c r="G147" i="63" s="1"/>
  <c r="G148" i="63" s="1"/>
  <c r="G150" i="63" s="1"/>
</calcChain>
</file>

<file path=xl/sharedStrings.xml><?xml version="1.0" encoding="utf-8"?>
<sst xmlns="http://schemas.openxmlformats.org/spreadsheetml/2006/main" count="11765" uniqueCount="693">
  <si>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</si>
  <si>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</si>
  <si>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</si>
  <si>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</si>
  <si>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</si>
  <si>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</si>
  <si>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</si>
  <si>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</si>
  <si>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</si>
  <si>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</si>
  <si>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</si>
  <si>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</si>
  <si>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</si>
  <si>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</si>
  <si>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</si>
  <si>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</si>
  <si>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</si>
  <si>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</si>
  <si>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</si>
  <si>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</si>
  <si>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</si>
  <si>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</si>
  <si>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</si>
  <si>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</si>
  <si>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</si>
  <si>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</si>
  <si>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</si>
  <si>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</si>
  <si>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</si>
  <si>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</si>
  <si>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</si>
  <si>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</si>
  <si>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</si>
  <si>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</si>
  <si>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</si>
  <si>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</si>
  <si>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</si>
  <si>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</si>
  <si>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</si>
  <si>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</si>
  <si>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</si>
  <si>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</si>
  <si>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</si>
  <si>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</si>
  <si>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</si>
  <si>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</si>
  <si>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</si>
  <si>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</si>
  <si>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</si>
  <si>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</si>
  <si>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</si>
  <si>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</si>
  <si>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</si>
  <si>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</si>
  <si>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</si>
  <si>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</si>
  <si>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</si>
  <si>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</si>
  <si>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</si>
  <si>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</si>
  <si>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</si>
  <si>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</si>
  <si>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</si>
  <si>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</si>
  <si>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</si>
  <si>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</si>
  <si>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</si>
  <si>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</si>
  <si>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</si>
  <si>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</si>
  <si>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</si>
  <si>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</si>
  <si>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</si>
  <si>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</si>
  <si>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</si>
  <si>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</si>
  <si>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</si>
  <si>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</si>
  <si>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</si>
  <si>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</si>
  <si>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</si>
  <si>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</si>
  <si>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</si>
  <si>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</si>
  <si>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</si>
  <si>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</si>
  <si>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</si>
  <si>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</si>
  <si>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</si>
  <si>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</si>
  <si>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</si>
  <si>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</si>
  <si>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</si>
  <si>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</si>
  <si>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</si>
  <si>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</si>
  <si>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</si>
  <si>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</si>
  <si>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</si>
  <si>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</si>
  <si>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</si>
  <si>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</si>
  <si>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</si>
  <si>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</si>
  <si>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</si>
  <si>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</si>
  <si>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</si>
  <si>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</si>
  <si>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</si>
  <si>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</si>
  <si>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</si>
  <si>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</si>
  <si>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</si>
  <si>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</si>
  <si>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</si>
  <si>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</si>
  <si>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</si>
  <si>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</si>
  <si>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Reimbursement to the project</t>
  </si>
  <si>
    <t>Office Materials</t>
  </si>
  <si>
    <t>Bank Fees</t>
  </si>
  <si>
    <t>Investigations</t>
  </si>
  <si>
    <t>Sum of spent in national currency (Ugx)</t>
  </si>
  <si>
    <t>Sum of Received</t>
  </si>
  <si>
    <t>Bank UGX</t>
  </si>
  <si>
    <t>Personal balance i18</t>
  </si>
  <si>
    <t>Trust Building</t>
  </si>
  <si>
    <t>i18</t>
  </si>
  <si>
    <t>Grace</t>
  </si>
  <si>
    <t>Internet</t>
  </si>
  <si>
    <t>Personnel</t>
  </si>
  <si>
    <t>AVAAZ</t>
  </si>
  <si>
    <t>Transfer to the Operational Account</t>
  </si>
  <si>
    <t>Cashbox  -2024 USD</t>
  </si>
  <si>
    <t>List Of advanced salaries EAGLE Uganda 2024</t>
  </si>
  <si>
    <t>List Of Personal Financial Report Balances salaries EAGLE Uganda 2024</t>
  </si>
  <si>
    <t>i89</t>
  </si>
  <si>
    <t>Transfer Fees</t>
  </si>
  <si>
    <t>Bank OPP</t>
  </si>
  <si>
    <t xml:space="preserve">Trust Building </t>
  </si>
  <si>
    <t>Team Building</t>
  </si>
  <si>
    <t>Amount</t>
  </si>
  <si>
    <t>Balance as per the cash book</t>
  </si>
  <si>
    <t>Add:</t>
  </si>
  <si>
    <t>Unpresented cheques</t>
  </si>
  <si>
    <t>Direct Credits</t>
  </si>
  <si>
    <t>Less:</t>
  </si>
  <si>
    <t>Direct Debits (Bank Charges)</t>
  </si>
  <si>
    <t>Balance as per the bank statement</t>
  </si>
  <si>
    <t>Difference</t>
  </si>
  <si>
    <t>Reason for the Difference.</t>
  </si>
  <si>
    <t xml:space="preserve">USD BANK Reconciliation Statement </t>
  </si>
  <si>
    <t>No</t>
  </si>
  <si>
    <t xml:space="preserve">UGX BANK Reconciliation Statement </t>
  </si>
  <si>
    <t>Cash Transfer  charges</t>
  </si>
  <si>
    <t>USD BANK</t>
  </si>
  <si>
    <t>UGX BANK</t>
  </si>
  <si>
    <t xml:space="preserve">UGX-OPP BANK Reconciliation Statement </t>
  </si>
  <si>
    <t>Personal balance Legal Advisor-Grace</t>
  </si>
  <si>
    <t>Cash Box April 2024</t>
  </si>
  <si>
    <t>Travel Subsistence</t>
  </si>
  <si>
    <t>Bank charges chq: 341</t>
  </si>
  <si>
    <t>Balance from previous month (May 24)</t>
  </si>
  <si>
    <t>office/mukono police</t>
  </si>
  <si>
    <t>JUNE Cash Box 2024</t>
  </si>
  <si>
    <t>Gaspard</t>
  </si>
  <si>
    <t>Stacey</t>
  </si>
  <si>
    <t>Rens</t>
  </si>
  <si>
    <t>i07</t>
  </si>
  <si>
    <t>Rebecca</t>
  </si>
  <si>
    <t>Balance from previous month May 24)</t>
  </si>
  <si>
    <t>Personal balance Rens</t>
  </si>
  <si>
    <t>Personal balance Rebeca</t>
  </si>
  <si>
    <t>Balance from May 2024</t>
  </si>
  <si>
    <t>Personal Balances - Gaspard</t>
  </si>
  <si>
    <t>June_G_V1</t>
  </si>
  <si>
    <t>June_G_V2</t>
  </si>
  <si>
    <t>June_L_V1</t>
  </si>
  <si>
    <t>June_S_V1</t>
  </si>
  <si>
    <t>June_L_V5</t>
  </si>
  <si>
    <t>June_L_V4</t>
  </si>
  <si>
    <t>June_L_V2</t>
  </si>
  <si>
    <t>Balance from previous month May 24</t>
  </si>
  <si>
    <t>3 bottles of soda water</t>
  </si>
  <si>
    <t>1Coctail Juice</t>
  </si>
  <si>
    <t>1 chicken porpcorn</t>
  </si>
  <si>
    <t>1 fish cake</t>
  </si>
  <si>
    <t>1sadila + roast vegtables</t>
  </si>
  <si>
    <t>1 Ravioli</t>
  </si>
  <si>
    <t>Personal balance Stacey</t>
  </si>
  <si>
    <t>Mission Budget for day</t>
  </si>
  <si>
    <t>home/offce</t>
  </si>
  <si>
    <t>office/home</t>
  </si>
  <si>
    <t>June_L_R1</t>
  </si>
  <si>
    <t>June_S_V2</t>
  </si>
  <si>
    <t>May Garbagge collection</t>
  </si>
  <si>
    <t>June_L_R2</t>
  </si>
  <si>
    <t>June_i18_V1</t>
  </si>
  <si>
    <t>Balance from previous month (May)</t>
  </si>
  <si>
    <t>Mission Budget for 3 days</t>
  </si>
  <si>
    <t>Intercity Transport (K'la-Kitugum)</t>
  </si>
  <si>
    <t>Lodging for 3 days</t>
  </si>
  <si>
    <t>Water for i18</t>
  </si>
  <si>
    <t>Refreshments for  i18</t>
  </si>
  <si>
    <t>Lunch for i18</t>
  </si>
  <si>
    <t>Fruits for i18</t>
  </si>
  <si>
    <t>Kitugum/hotel</t>
  </si>
  <si>
    <t>June_i18_R1</t>
  </si>
  <si>
    <t>June_i18_R2</t>
  </si>
  <si>
    <t>June_L_V3</t>
  </si>
  <si>
    <t>Office/bank luthuli drive</t>
  </si>
  <si>
    <t>Luthuli drive/office</t>
  </si>
  <si>
    <t>June_S_V3</t>
  </si>
  <si>
    <t>June_L-V3</t>
  </si>
  <si>
    <t>home/office</t>
  </si>
  <si>
    <t>20lts of Generator fuel</t>
  </si>
  <si>
    <t>June_L_R3</t>
  </si>
  <si>
    <t>office/shell bugolobi</t>
  </si>
  <si>
    <t>shell/office</t>
  </si>
  <si>
    <t>Simcard for Gaspard</t>
  </si>
  <si>
    <t>Office Equipment</t>
  </si>
  <si>
    <t>June_S_V4</t>
  </si>
  <si>
    <t>Airtime for Lydia</t>
  </si>
  <si>
    <t>Airtime for Grace</t>
  </si>
  <si>
    <t>Airtime for Stacey</t>
  </si>
  <si>
    <t>Airtime for i18</t>
  </si>
  <si>
    <t>home/court</t>
  </si>
  <si>
    <t>court/office</t>
  </si>
  <si>
    <t>office/buganda Rd court</t>
  </si>
  <si>
    <t>court/Acacia</t>
  </si>
  <si>
    <t>Accacia/home</t>
  </si>
  <si>
    <t>Airtime for Gaspard</t>
  </si>
  <si>
    <t>June_L_R5</t>
  </si>
  <si>
    <t>June_L_V6</t>
  </si>
  <si>
    <t>June_L_V7</t>
  </si>
  <si>
    <t>office/bank bugolobi</t>
  </si>
  <si>
    <t>bank/airtel shop</t>
  </si>
  <si>
    <t>airtelshop/office</t>
  </si>
  <si>
    <t>mukono police/wabulege</t>
  </si>
  <si>
    <t>wabulege/home</t>
  </si>
  <si>
    <t>Hotel/bagegwa</t>
  </si>
  <si>
    <t>bagegwa/Kitugum town</t>
  </si>
  <si>
    <t>Kitugun/hotel</t>
  </si>
  <si>
    <t>hotel/kitugum</t>
  </si>
  <si>
    <t>Bought water</t>
  </si>
  <si>
    <t>Juice for i18</t>
  </si>
  <si>
    <t>Kampala-Kitugum</t>
  </si>
  <si>
    <t>kitugum/hotel</t>
  </si>
  <si>
    <t>hotel/acholi bar</t>
  </si>
  <si>
    <t>Acholi bar/hotel</t>
  </si>
  <si>
    <t>hotel/kings bar</t>
  </si>
  <si>
    <t>kings bar/hotel</t>
  </si>
  <si>
    <t>June_L-V7</t>
  </si>
  <si>
    <t>June_L-V8</t>
  </si>
  <si>
    <t>Breakfast/Lunch/Supper</t>
  </si>
  <si>
    <t>June_L-V9</t>
  </si>
  <si>
    <t>June_L-V10</t>
  </si>
  <si>
    <t>4kgs of sugar</t>
  </si>
  <si>
    <t>1 tin of instant coffee</t>
  </si>
  <si>
    <t>1 packet of gorilla coffee</t>
  </si>
  <si>
    <t>3 boxes green tea bags</t>
  </si>
  <si>
    <t>4 boxes of Rwenzori water</t>
  </si>
  <si>
    <t>Office pens</t>
  </si>
  <si>
    <t>June_L_V8</t>
  </si>
  <si>
    <t>June_L_V9</t>
  </si>
  <si>
    <t>June_L_V10</t>
  </si>
  <si>
    <t>June_L-V11</t>
  </si>
  <si>
    <t>June_L_R6</t>
  </si>
  <si>
    <t>June_L_R11</t>
  </si>
  <si>
    <t>June_L_R18</t>
  </si>
  <si>
    <t>June_L_V11</t>
  </si>
  <si>
    <t>Mission Budget for 1 Day</t>
  </si>
  <si>
    <t>2 pairs of ink catridges</t>
  </si>
  <si>
    <t>June_L_R7</t>
  </si>
  <si>
    <t>June_L_V12</t>
  </si>
  <si>
    <t>June_L_V13</t>
  </si>
  <si>
    <t>Airtime for Rens</t>
  </si>
  <si>
    <t>Airtime for i07</t>
  </si>
  <si>
    <t>June_L_R8</t>
  </si>
  <si>
    <t>June_R_V1</t>
  </si>
  <si>
    <t>Lunch for Rens</t>
  </si>
  <si>
    <t>Refreshment for Rens</t>
  </si>
  <si>
    <t>Supper for Rens</t>
  </si>
  <si>
    <t>June_R_R1</t>
  </si>
  <si>
    <t>June_R_R2</t>
  </si>
  <si>
    <t>Breakfast for Rens</t>
  </si>
  <si>
    <t>June_R_R4</t>
  </si>
  <si>
    <t>June_L_R9</t>
  </si>
  <si>
    <t>June_L_R10</t>
  </si>
  <si>
    <t>June_L_R13</t>
  </si>
  <si>
    <t>June_R_V2</t>
  </si>
  <si>
    <t>June_R_V3</t>
  </si>
  <si>
    <t>Ren's lodging at dancing cup for 8 days</t>
  </si>
  <si>
    <t>June_R_R14</t>
  </si>
  <si>
    <t>June_L_R14</t>
  </si>
  <si>
    <t>June_S_V5</t>
  </si>
  <si>
    <t>Personal balance i07</t>
  </si>
  <si>
    <t>June_i07_V1</t>
  </si>
  <si>
    <t>Home/office</t>
  </si>
  <si>
    <t>office/airtel bugolobi</t>
  </si>
  <si>
    <t>bugolobi/ben kiwanuka</t>
  </si>
  <si>
    <t>ben kiwanuka/office</t>
  </si>
  <si>
    <t>June_i07_V2</t>
  </si>
  <si>
    <t>Reimbursement to i07</t>
  </si>
  <si>
    <t>office/bright of benin</t>
  </si>
  <si>
    <t>BB/the lawns</t>
  </si>
  <si>
    <t>lawns/cosmus &amp; hawah</t>
  </si>
  <si>
    <t>ch/comper complex</t>
  </si>
  <si>
    <t>cc/kisenyi/gaba</t>
  </si>
  <si>
    <t>gaba/home</t>
  </si>
  <si>
    <t>office/ACC</t>
  </si>
  <si>
    <t>ACC/office</t>
  </si>
  <si>
    <t>June_S_V6</t>
  </si>
  <si>
    <t>June_i18_V2</t>
  </si>
  <si>
    <t>office/sgs</t>
  </si>
  <si>
    <t>sgs/shido</t>
  </si>
  <si>
    <t>shido/nomads</t>
  </si>
  <si>
    <t>nomads/home</t>
  </si>
  <si>
    <t>2 meals with i18 (Trust Building)</t>
  </si>
  <si>
    <t>June_G_V3</t>
  </si>
  <si>
    <t>office/s2c</t>
  </si>
  <si>
    <t>nomads/office</t>
  </si>
  <si>
    <t>Mbuya/mukono</t>
  </si>
  <si>
    <t>mukono/mbuya</t>
  </si>
  <si>
    <t>June_L_V14</t>
  </si>
  <si>
    <t>mbuya/mukono</t>
  </si>
  <si>
    <t>mukono/wabulege</t>
  </si>
  <si>
    <t>wabulege/mukono</t>
  </si>
  <si>
    <t>mukono/home</t>
  </si>
  <si>
    <t>June_i07_V3</t>
  </si>
  <si>
    <t>office/kati kati</t>
  </si>
  <si>
    <t>KK/rubaga</t>
  </si>
  <si>
    <t>rubaga/ntinda</t>
  </si>
  <si>
    <t>ntinda/nsambya</t>
  </si>
  <si>
    <t>Nsambya/home</t>
  </si>
  <si>
    <t>Grace's phone screen guard</t>
  </si>
  <si>
    <t>June_L_R15</t>
  </si>
  <si>
    <t>Lunch with Grace/Douglas</t>
  </si>
  <si>
    <t>Refreshments</t>
  </si>
  <si>
    <t>Lunch with Lydia &amp; Douglas</t>
  </si>
  <si>
    <t>June_L_V15</t>
  </si>
  <si>
    <t>office/ura</t>
  </si>
  <si>
    <t>urra/office</t>
  </si>
  <si>
    <t>June_L_R16</t>
  </si>
  <si>
    <t>June_L_R17</t>
  </si>
  <si>
    <t>June_G_V4</t>
  </si>
  <si>
    <t>June_G_V5</t>
  </si>
  <si>
    <t>Lunch</t>
  </si>
  <si>
    <t>Refreshment</t>
  </si>
  <si>
    <t>June_S_V7</t>
  </si>
  <si>
    <t>home/wildlife court</t>
  </si>
  <si>
    <t>court/home</t>
  </si>
  <si>
    <t>home/park</t>
  </si>
  <si>
    <t>Intercity transport (K'la-Hoima)0</t>
  </si>
  <si>
    <t>park/hoima</t>
  </si>
  <si>
    <t>hoima/hotel</t>
  </si>
  <si>
    <t>Lodging in hoima for 1 night</t>
  </si>
  <si>
    <t>Lunch &amp; refreshments</t>
  </si>
  <si>
    <t>Lunch for Luka</t>
  </si>
  <si>
    <t>June_i18_V3</t>
  </si>
  <si>
    <t>June_i18_R3</t>
  </si>
  <si>
    <t>June_i18_R4</t>
  </si>
  <si>
    <t>Lunch for Gaspard</t>
  </si>
  <si>
    <t>June_i07_V4</t>
  </si>
  <si>
    <t>office/canton</t>
  </si>
  <si>
    <t>cutton/chung yu xiang</t>
  </si>
  <si>
    <t>xiang/nanjing hotel</t>
  </si>
  <si>
    <t>nanjing/aber luo</t>
  </si>
  <si>
    <t>aber luo/pher luo</t>
  </si>
  <si>
    <t>pher luo/akello restaurant</t>
  </si>
  <si>
    <t>akello/home</t>
  </si>
  <si>
    <t>Special Hire curb (Picking Gaspard) on 3rd</t>
  </si>
  <si>
    <t>Special Hire for picking Gaspard</t>
  </si>
  <si>
    <t>Lodging in Masindi</t>
  </si>
  <si>
    <t>Intercity Transport(Masindi/Kla)</t>
  </si>
  <si>
    <t>June_i18_R5</t>
  </si>
  <si>
    <t>HB hotel/shell hoima</t>
  </si>
  <si>
    <t>shell/masindi</t>
  </si>
  <si>
    <t>masindi/spicy bar</t>
  </si>
  <si>
    <t>kampala/home</t>
  </si>
  <si>
    <t>Driving &amp; testing</t>
  </si>
  <si>
    <t>Personel</t>
  </si>
  <si>
    <t>Team Builing</t>
  </si>
  <si>
    <t>June_G_R1</t>
  </si>
  <si>
    <t>home/dancing cup</t>
  </si>
  <si>
    <t>dancing cup/equity</t>
  </si>
  <si>
    <t>equity/hanlon rd</t>
  </si>
  <si>
    <t>hanlon rd/village mall</t>
  </si>
  <si>
    <t>village mall/home</t>
  </si>
  <si>
    <t>June_L_V16</t>
  </si>
  <si>
    <t>bugolobi/hanlon rod</t>
  </si>
  <si>
    <t>hanlon/office</t>
  </si>
  <si>
    <t>Meeting with Micheal</t>
  </si>
  <si>
    <t>Reimbursement to Rebeca</t>
  </si>
  <si>
    <t>Rebeca</t>
  </si>
  <si>
    <t>June_L_V17</t>
  </si>
  <si>
    <t>Meeting with Rens &amp; Gaspard</t>
  </si>
  <si>
    <t>June_S_V8</t>
  </si>
  <si>
    <t>Breakfast</t>
  </si>
  <si>
    <t>Airtime for Rebeca</t>
  </si>
  <si>
    <t>June_L_V18</t>
  </si>
  <si>
    <t>June_L_V19</t>
  </si>
  <si>
    <t>1pork chips</t>
  </si>
  <si>
    <t>1pork Ritis</t>
  </si>
  <si>
    <t>1 whole Fish</t>
  </si>
  <si>
    <t>1 choclate milk</t>
  </si>
  <si>
    <t>1 fish +chips</t>
  </si>
  <si>
    <t>1 whole fish</t>
  </si>
  <si>
    <t>1pork rits</t>
  </si>
  <si>
    <t>1 schnitzel</t>
  </si>
  <si>
    <t>1 Americano single</t>
  </si>
  <si>
    <t>1 Americano double</t>
  </si>
  <si>
    <t>1 pork chips</t>
  </si>
  <si>
    <t>1 lemonade</t>
  </si>
  <si>
    <t>2 pineapple mint</t>
  </si>
  <si>
    <t>1 Tonic water</t>
  </si>
  <si>
    <t>1 small water</t>
  </si>
  <si>
    <t>Tip to waitress</t>
  </si>
  <si>
    <t>June_S_V9</t>
  </si>
  <si>
    <t>June_R_V4</t>
  </si>
  <si>
    <t>June_R_V5</t>
  </si>
  <si>
    <t>French Bread</t>
  </si>
  <si>
    <t>President Garl</t>
  </si>
  <si>
    <t>Carefour bag</t>
  </si>
  <si>
    <t>Godrej</t>
  </si>
  <si>
    <t>Hire of curb for Gaspard to the airport</t>
  </si>
  <si>
    <t>June_L_V20</t>
  </si>
  <si>
    <t>JuneL_V20</t>
  </si>
  <si>
    <t>Transfer  from the UGX Account</t>
  </si>
  <si>
    <t>office/mutuggo</t>
  </si>
  <si>
    <t>mutoggo/office</t>
  </si>
  <si>
    <t>June_S_V10</t>
  </si>
  <si>
    <t>office/bank</t>
  </si>
  <si>
    <t>June_L_V21</t>
  </si>
  <si>
    <t>bank/office</t>
  </si>
  <si>
    <t>June_i07_V5</t>
  </si>
  <si>
    <t>Lydia's phone screen guard</t>
  </si>
  <si>
    <t>June_L_R19</t>
  </si>
  <si>
    <t>June_L_R20</t>
  </si>
  <si>
    <t>Cash withdraw chq</t>
  </si>
  <si>
    <t>Internal Transfer</t>
  </si>
  <si>
    <t>June_L_R22</t>
  </si>
  <si>
    <t xml:space="preserve">Bank charges chq: </t>
  </si>
  <si>
    <t>Cash withdraw charges</t>
  </si>
  <si>
    <t>June_i18_V4</t>
  </si>
  <si>
    <t>office/bunamwaya</t>
  </si>
  <si>
    <t>bunamwaya/zana</t>
  </si>
  <si>
    <t>zana/kibuye</t>
  </si>
  <si>
    <t>kibuye/home</t>
  </si>
  <si>
    <t>Small boxes of Rwenzori water</t>
  </si>
  <si>
    <t>2 Rwenzori water bottles</t>
  </si>
  <si>
    <t>June_L_V22</t>
  </si>
  <si>
    <t>June_L_V23</t>
  </si>
  <si>
    <t>home/office (Nakiseka)</t>
  </si>
  <si>
    <t>Office/home (Nakiseka)</t>
  </si>
  <si>
    <t>June_i07_V6</t>
  </si>
  <si>
    <t>June_L_V24</t>
  </si>
  <si>
    <t>June_L-V24</t>
  </si>
  <si>
    <t>June_L_V25</t>
  </si>
  <si>
    <t>office/kireka</t>
  </si>
  <si>
    <r>
      <t>kireka</t>
    </r>
    <r>
      <rPr>
        <sz val="11"/>
        <color theme="1"/>
        <rFont val="Calibri"/>
        <family val="2"/>
        <scheme val="minor"/>
      </rPr>
      <t>/kavuule</t>
    </r>
  </si>
  <si>
    <t>kavuule/office</t>
  </si>
  <si>
    <t>June_S_V11</t>
  </si>
  <si>
    <t>office/court</t>
  </si>
  <si>
    <t>June_L-V25</t>
  </si>
  <si>
    <t>June_i18_V5</t>
  </si>
  <si>
    <t>office/namayiba</t>
  </si>
  <si>
    <t>namayiba/link bus</t>
  </si>
  <si>
    <t>link/kisenyi</t>
  </si>
  <si>
    <t>Arua park/Namayiba</t>
  </si>
  <si>
    <t>June_i07_V7</t>
  </si>
  <si>
    <t>office/kawempe</t>
  </si>
  <si>
    <t>kawempe/owino</t>
  </si>
  <si>
    <t>owino/kibuye</t>
  </si>
  <si>
    <t>June_L_V26</t>
  </si>
  <si>
    <t>home/office for Micheal</t>
  </si>
  <si>
    <t>office/home for micheal</t>
  </si>
  <si>
    <t>June_i07_V8</t>
  </si>
  <si>
    <t>office/arua park</t>
  </si>
  <si>
    <t>arua park/nasser road</t>
  </si>
  <si>
    <t xml:space="preserve"> nasser rd/Namayiba</t>
  </si>
  <si>
    <t>namayiba/bakuli</t>
  </si>
  <si>
    <t>bakuli/natete</t>
  </si>
  <si>
    <t>natete/home</t>
  </si>
  <si>
    <t>June_S_V12</t>
  </si>
  <si>
    <t>June_i18_V6</t>
  </si>
  <si>
    <t>office/honhai</t>
  </si>
  <si>
    <t>honghai/erimu</t>
  </si>
  <si>
    <t>erimu/hong hai</t>
  </si>
  <si>
    <t>Office/kavuule premises</t>
  </si>
  <si>
    <t>Kavuule/home</t>
  </si>
  <si>
    <t>June_L_V27</t>
  </si>
  <si>
    <t>June_i07_V9</t>
  </si>
  <si>
    <t>office/owino market</t>
  </si>
  <si>
    <t>owino/home</t>
  </si>
  <si>
    <t>22-0-24</t>
  </si>
  <si>
    <t>June_i18_V7</t>
  </si>
  <si>
    <t>Home/EG Bar</t>
  </si>
  <si>
    <t>Bar/pavi bar</t>
  </si>
  <si>
    <t>pavi bar/home</t>
  </si>
  <si>
    <t>June_S_V13</t>
  </si>
  <si>
    <t>June_L_V28</t>
  </si>
  <si>
    <t>Kireka/home</t>
  </si>
  <si>
    <t>June_L_V29</t>
  </si>
  <si>
    <t>Kireka/mukono police</t>
  </si>
  <si>
    <t>mukono police/home (anna)</t>
  </si>
  <si>
    <t>Payment for Grace's 3 years permit</t>
  </si>
  <si>
    <t>June_G_R2</t>
  </si>
  <si>
    <t>Transfer Charges</t>
  </si>
  <si>
    <t>June internet subscription</t>
  </si>
  <si>
    <t>June_L_R23</t>
  </si>
  <si>
    <t>Office/Nssf offices</t>
  </si>
  <si>
    <t>nssf/office</t>
  </si>
  <si>
    <t>June_R_V6</t>
  </si>
  <si>
    <t>June_R_V7</t>
  </si>
  <si>
    <t>Lunch for Rens Refreshments</t>
  </si>
  <si>
    <t>24-036-24</t>
  </si>
  <si>
    <t>June_S_V14</t>
  </si>
  <si>
    <t>office/mengo</t>
  </si>
  <si>
    <t>mengo/hotel 2</t>
  </si>
  <si>
    <t>hotel 2/hotel 3</t>
  </si>
  <si>
    <t>hote; 3/hotel 4</t>
  </si>
  <si>
    <t>hotel 4/office</t>
  </si>
  <si>
    <t>June_i18_V8</t>
  </si>
  <si>
    <t>office/taxi park</t>
  </si>
  <si>
    <t>park/mengo</t>
  </si>
  <si>
    <t>mengo/bakuli</t>
  </si>
  <si>
    <t>bakuli/namirembe</t>
  </si>
  <si>
    <t>Namirembe/home</t>
  </si>
  <si>
    <t>Hire of curb for Rens</t>
  </si>
  <si>
    <t>June_R_V8</t>
  </si>
  <si>
    <t>May Security services</t>
  </si>
  <si>
    <t>May PAYE:chq 356</t>
  </si>
  <si>
    <t>Bank charges chq:356</t>
  </si>
  <si>
    <t>May PAYE (Lydia)</t>
  </si>
  <si>
    <t>May PAYE (Grace)</t>
  </si>
  <si>
    <t>May NSSF (Lydia)</t>
  </si>
  <si>
    <t>May NSSF (Grace)</t>
  </si>
  <si>
    <t>June_L_V30</t>
  </si>
  <si>
    <t>1 grilled chicken</t>
  </si>
  <si>
    <t xml:space="preserve"> nicoise salaad</t>
  </si>
  <si>
    <t>1 extra chips</t>
  </si>
  <si>
    <t>1 water</t>
  </si>
  <si>
    <t>1 passion juice</t>
  </si>
  <si>
    <t>1 soarling</t>
  </si>
  <si>
    <t>June fuel for Rebeca</t>
  </si>
  <si>
    <t>Lunch meeting with Blanshe</t>
  </si>
  <si>
    <t>June_R_R3</t>
  </si>
  <si>
    <t>June_R_R5</t>
  </si>
  <si>
    <t>June_i07_V10</t>
  </si>
  <si>
    <t>office/owino</t>
  </si>
  <si>
    <t>kibuye/usafi market</t>
  </si>
  <si>
    <t>usafi/home</t>
  </si>
  <si>
    <t>June_i18_V9</t>
  </si>
  <si>
    <t>office/nakasero</t>
  </si>
  <si>
    <t>nakasero/usafi</t>
  </si>
  <si>
    <t>usafi/katwe</t>
  </si>
  <si>
    <t>katwe/mengo</t>
  </si>
  <si>
    <t>namirembe/kabalagala</t>
  </si>
  <si>
    <t>June_S_V15</t>
  </si>
  <si>
    <t>office/already hotel</t>
  </si>
  <si>
    <t>already/Boston guest house</t>
  </si>
  <si>
    <t>Bouston/office</t>
  </si>
  <si>
    <t>Printing of crime scene photos by the soco</t>
  </si>
  <si>
    <t>MM transfer charges</t>
  </si>
  <si>
    <t>June_i07_V11</t>
  </si>
  <si>
    <t>owino/china machinery</t>
  </si>
  <si>
    <t>chima/village mall</t>
  </si>
  <si>
    <t>village mall/office</t>
  </si>
  <si>
    <t>office/solent avenue</t>
  </si>
  <si>
    <t>solent avenue/zone 7</t>
  </si>
  <si>
    <t>zone 7/bakuli</t>
  </si>
  <si>
    <t>kilimanjaro/hotel karma</t>
  </si>
  <si>
    <t>karma/design hub</t>
  </si>
  <si>
    <t>design/casa deroy</t>
  </si>
  <si>
    <t>June_L_V31</t>
  </si>
  <si>
    <t>June_L_V32</t>
  </si>
  <si>
    <t>office/URA</t>
  </si>
  <si>
    <t>URA/Office</t>
  </si>
  <si>
    <t>June_i07_V12</t>
  </si>
  <si>
    <t>June_S_V16</t>
  </si>
  <si>
    <t>URA?Katazamiti</t>
  </si>
  <si>
    <t>Katazamiti/Forest mall</t>
  </si>
  <si>
    <t>forest mall/URA</t>
  </si>
  <si>
    <t>June_L_V33</t>
  </si>
  <si>
    <t>June_i07_V13</t>
  </si>
  <si>
    <t>June_S_V17</t>
  </si>
  <si>
    <t>June_S_V18</t>
  </si>
  <si>
    <t>June_i07_V14</t>
  </si>
  <si>
    <t>June_L_V34</t>
  </si>
  <si>
    <t>Cash transfer charges</t>
  </si>
  <si>
    <t>Bank charges</t>
  </si>
  <si>
    <t>Operations</t>
  </si>
  <si>
    <t>June_i07_V15</t>
  </si>
  <si>
    <t>June_i07_V16</t>
  </si>
  <si>
    <t>Home/Maganjo</t>
  </si>
  <si>
    <t>hotel/Rubis</t>
  </si>
  <si>
    <t>Rubiz/Kabz</t>
  </si>
  <si>
    <t>Nakawa/mega standard</t>
  </si>
  <si>
    <t>mega standard/kasanga s&amp;s</t>
  </si>
  <si>
    <t>s&amp;s/home</t>
  </si>
  <si>
    <t>Chapati</t>
  </si>
  <si>
    <t>Bread</t>
  </si>
  <si>
    <t>June_I07_R1</t>
  </si>
  <si>
    <t>1 milk</t>
  </si>
  <si>
    <t>1 Bread</t>
  </si>
  <si>
    <t>Rexona</t>
  </si>
  <si>
    <t>Salt Bread</t>
  </si>
  <si>
    <t>1 T/shirt</t>
  </si>
  <si>
    <t>June_I07_R2</t>
  </si>
  <si>
    <t>June_I07_R3</t>
  </si>
  <si>
    <t>Lodging</t>
  </si>
  <si>
    <t>June_i18_V10</t>
  </si>
  <si>
    <t>Lunch for Grace</t>
  </si>
  <si>
    <t>Lunch for George</t>
  </si>
  <si>
    <t>June_G_V6</t>
  </si>
  <si>
    <t>June_G_R3</t>
  </si>
  <si>
    <t>June_G_R4</t>
  </si>
  <si>
    <t>June_L_V35</t>
  </si>
  <si>
    <t>June_L_V36</t>
  </si>
  <si>
    <t>June_L_V37</t>
  </si>
  <si>
    <t>June_L_V38</t>
  </si>
  <si>
    <t>June_L_V39</t>
  </si>
  <si>
    <t>Hire of 3 special curbs for 1 day @200,000/=</t>
  </si>
  <si>
    <t>Fuel for the 3 cars</t>
  </si>
  <si>
    <t>Lunch for Officer Mary</t>
  </si>
  <si>
    <t>Lunch for Officer Martin</t>
  </si>
  <si>
    <t>Lunch for Officer Joshua</t>
  </si>
  <si>
    <t>Lunch for the driver</t>
  </si>
  <si>
    <t>June_L_V40</t>
  </si>
  <si>
    <t>Lunch for Jonan &amp; Mary</t>
  </si>
  <si>
    <t>Food for Lydia &amp; Soco</t>
  </si>
  <si>
    <t>Food for Anderson &amp; Chuma</t>
  </si>
  <si>
    <t>June_i18_V11</t>
  </si>
  <si>
    <t>Cash Box May 2024</t>
  </si>
  <si>
    <t>01.06.24 Balance and advance</t>
  </si>
  <si>
    <t>30.06.2024  Balance and advance</t>
  </si>
  <si>
    <t>1.06.2024  Balance and advance</t>
  </si>
  <si>
    <t>FINANCIAL POSITION AT 1/06/2024</t>
  </si>
  <si>
    <t>FINANCIAL POSITION AT 30/06/2024</t>
  </si>
  <si>
    <t>May_L_R27</t>
  </si>
  <si>
    <t>June_G_V1&amp;V2</t>
  </si>
  <si>
    <t>June_Inv_2</t>
  </si>
  <si>
    <t>hotel /kitugum mkt</t>
  </si>
  <si>
    <t>kitugum mkt/hotel</t>
  </si>
  <si>
    <t>hotel/bus park</t>
  </si>
  <si>
    <t>park/home</t>
  </si>
  <si>
    <t>Intercity transport (Kitugum/kampala)</t>
  </si>
  <si>
    <t>May security services:354</t>
  </si>
  <si>
    <t>Bank Opp</t>
  </si>
  <si>
    <t>Cheque clearance charges: chq 354</t>
  </si>
  <si>
    <t>June_BS_1</t>
  </si>
  <si>
    <t>June_L_R12</t>
  </si>
  <si>
    <t>June_R_R12</t>
  </si>
  <si>
    <t>June_G_R5</t>
  </si>
  <si>
    <t>June_R_R8</t>
  </si>
  <si>
    <t>June_R_R9</t>
  </si>
  <si>
    <t>June_R_R10</t>
  </si>
  <si>
    <t>June_i18_R6</t>
  </si>
  <si>
    <t>Cash withdraw chq:355</t>
  </si>
  <si>
    <t>May NSSF:chq357</t>
  </si>
  <si>
    <t>Cah withdraw:chq 362</t>
  </si>
  <si>
    <t>Grants</t>
  </si>
  <si>
    <t>Bank Transfer fees</t>
  </si>
  <si>
    <t>June_BS_2</t>
  </si>
  <si>
    <t>June_BS_3</t>
  </si>
  <si>
    <t>June_BS_5</t>
  </si>
  <si>
    <t>June_BS_4</t>
  </si>
  <si>
    <t>June_R_R15</t>
  </si>
  <si>
    <t>June_R_16</t>
  </si>
  <si>
    <t>June_R_17</t>
  </si>
  <si>
    <t>June_R_R20</t>
  </si>
  <si>
    <t>June_R_R17</t>
  </si>
  <si>
    <t>June_R_R18</t>
  </si>
  <si>
    <t>June_R_R19</t>
  </si>
  <si>
    <t>June_R_R21</t>
  </si>
  <si>
    <t>June_L_R21</t>
  </si>
  <si>
    <t>June_R_R22</t>
  </si>
  <si>
    <t>June_R_R23</t>
  </si>
  <si>
    <t>June_L_R24</t>
  </si>
  <si>
    <t>June_L_R25</t>
  </si>
  <si>
    <t>June_L_R26</t>
  </si>
  <si>
    <t>June_R_R24</t>
  </si>
  <si>
    <t>June_BS_6</t>
  </si>
  <si>
    <t>Grants transfer charges</t>
  </si>
  <si>
    <t>Interest collection</t>
  </si>
  <si>
    <t>EAGLE UGANDA FINANCIAL REPORT JUNE 2024</t>
  </si>
  <si>
    <t>LRF</t>
  </si>
  <si>
    <t>Grants Transfer Charges</t>
  </si>
  <si>
    <t>Bank USD</t>
  </si>
  <si>
    <t>June_BS_7</t>
  </si>
  <si>
    <t>Interest charge on account</t>
  </si>
  <si>
    <t>June_BS_8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</si>
</sst>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sz val="11"/>
      <color rgb="FF000000"/>
      <name val="Calibri"/>
      <family val="2"/>
      <scheme val="minor"/>
    </font>
    <font>
      <sz val="11"/>
      <color indexed="8"/>
      <name val="Calibri"/>
      <family val="2"/>
      <scheme val="minor"/>
    </font>
    <font>
      <i/>
      <sz val="11"/>
      <color theme="1"/>
      <name val="Calibri"/>
      <family val="2"/>
      <scheme val="minor"/>
    </font>
    <font>
      <b/>
      <sz val="12"/>
      <name val="Calibri"/>
      <family val="2"/>
      <scheme val="minor"/>
    </font>
    <font>
      <b/>
      <i/>
      <sz val="11"/>
      <color theme="1"/>
      <name val="Calibri"/>
      <family val="2"/>
      <scheme val="minor"/>
    </font>
    <font>
      <b/>
      <sz val="11"/>
      <color rgb="FFFF0000"/>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6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56">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4" fillId="0" borderId="19" xfId="0" applyNumberFormat="1" applyFont="1" applyBorder="1" applyAlignment="1">
      <alignment horizontal="center" vertical="center"/>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0" borderId="0" xfId="0" applyNumberFormat="1" applyAlignment="1">
      <alignment horizontal="right" vertical="center" wrapText="1"/>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14" fontId="41" fillId="0" borderId="19" xfId="0" applyNumberFormat="1" applyFont="1" applyBorder="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xf>
    <xf numFmtId="165" fontId="70" fillId="0" borderId="0" xfId="0" applyNumberFormat="1" applyFont="1" applyAlignment="1">
      <alignment horizontal="center" vertical="center"/>
    </xf>
    <xf numFmtId="165" fontId="68" fillId="0" borderId="0" xfId="0" applyNumberFormat="1" applyFont="1" applyAlignment="1">
      <alignment vertical="center"/>
    </xf>
    <xf numFmtId="165" fontId="69" fillId="0" borderId="0" xfId="0" applyNumberFormat="1" applyFont="1" applyAlignment="1">
      <alignment horizontal="right" vertical="center"/>
    </xf>
    <xf numFmtId="165" fontId="69" fillId="0" borderId="0" xfId="0" applyNumberFormat="1" applyFont="1" applyAlignment="1">
      <alignment vertical="center"/>
    </xf>
    <xf numFmtId="0" fontId="69" fillId="0" borderId="0" xfId="0" applyFont="1" applyAlignment="1">
      <alignment horizontal="left" vertical="center"/>
    </xf>
    <xf numFmtId="0" fontId="68" fillId="0" borderId="12" xfId="0" applyFont="1" applyBorder="1" applyAlignment="1">
      <alignment vertical="center"/>
    </xf>
    <xf numFmtId="0" fontId="68" fillId="0" borderId="13" xfId="0" applyFont="1" applyBorder="1" applyAlignment="1">
      <alignment vertical="center"/>
    </xf>
    <xf numFmtId="0" fontId="69" fillId="0" borderId="0" xfId="0" applyFont="1" applyAlignment="1">
      <alignment horizontal="center" vertical="center"/>
    </xf>
    <xf numFmtId="49" fontId="69" fillId="0" borderId="0" xfId="0" applyNumberFormat="1" applyFont="1" applyAlignment="1">
      <alignment vertical="center"/>
    </xf>
    <xf numFmtId="0" fontId="69" fillId="11" borderId="34" xfId="0" applyFont="1" applyFill="1" applyBorder="1" applyAlignment="1">
      <alignment horizontal="center" vertical="center"/>
    </xf>
    <xf numFmtId="0" fontId="69" fillId="11" borderId="16" xfId="0" applyFont="1" applyFill="1" applyBorder="1" applyAlignment="1">
      <alignment horizontal="center" vertical="center"/>
    </xf>
    <xf numFmtId="165" fontId="69" fillId="11" borderId="16" xfId="0" applyNumberFormat="1" applyFont="1" applyFill="1" applyBorder="1" applyAlignment="1">
      <alignment horizontal="center" vertical="center"/>
    </xf>
    <xf numFmtId="165" fontId="69" fillId="11" borderId="35" xfId="0" applyNumberFormat="1" applyFont="1" applyFill="1" applyBorder="1" applyAlignment="1">
      <alignment horizontal="center" vertical="center"/>
    </xf>
    <xf numFmtId="0" fontId="68" fillId="0" borderId="0" xfId="0" applyFont="1" applyAlignment="1">
      <alignment horizontal="center" vertical="center"/>
    </xf>
    <xf numFmtId="164" fontId="71"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5" fontId="4" fillId="6" borderId="19" xfId="40"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0" fillId="6" borderId="19" xfId="0" applyNumberFormat="1" applyFont="1" applyFill="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3" xfId="2" applyFont="1" applyFill="1" applyBorder="1" applyAlignment="1">
      <alignment horizontal="right" wrapText="1"/>
    </xf>
    <xf numFmtId="3"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0" fontId="41" fillId="22" borderId="6" xfId="0" applyFont="1" applyFill="1" applyBorder="1" applyAlignment="1">
      <alignment horizontal="left" vertical="center" wrapText="1"/>
    </xf>
    <xf numFmtId="3" fontId="3" fillId="0" borderId="19" xfId="0" applyNumberFormat="1" applyFont="1" applyBorder="1" applyAlignment="1">
      <alignment horizontal="left" vertical="top"/>
    </xf>
    <xf numFmtId="164" fontId="9" fillId="0" borderId="17" xfId="2" applyFont="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0" fontId="0" fillId="6" borderId="19" xfId="0" applyFill="1" applyBorder="1" applyAlignment="1">
      <alignment horizontal="left" vertical="center"/>
    </xf>
    <xf numFmtId="165" fontId="0" fillId="6" borderId="19" xfId="0" applyNumberFormat="1" applyFill="1" applyBorder="1" applyAlignment="1">
      <alignment horizontal="righ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7" fontId="69" fillId="0" borderId="0" xfId="0" applyNumberFormat="1" applyFont="1" applyAlignment="1">
      <alignment horizontal="left" vertical="center"/>
    </xf>
    <xf numFmtId="0" fontId="69" fillId="11" borderId="48" xfId="0" applyFont="1" applyFill="1" applyBorder="1" applyAlignment="1">
      <alignment vertical="center"/>
    </xf>
    <xf numFmtId="0" fontId="69" fillId="11" borderId="3" xfId="0" applyFont="1" applyFill="1" applyBorder="1" applyAlignment="1">
      <alignment vertical="center"/>
    </xf>
    <xf numFmtId="165" fontId="69" fillId="11" borderId="3" xfId="0" applyNumberFormat="1" applyFont="1" applyFill="1" applyBorder="1" applyAlignment="1">
      <alignment vertical="center"/>
    </xf>
    <xf numFmtId="165" fontId="69" fillId="11" borderId="49" xfId="0" applyNumberFormat="1" applyFont="1" applyFill="1" applyBorder="1" applyAlignment="1">
      <alignment vertical="center"/>
    </xf>
    <xf numFmtId="164" fontId="42" fillId="22" borderId="19" xfId="2" applyFont="1" applyFill="1" applyBorder="1" applyAlignment="1">
      <alignment horizontal="right" wrapText="1"/>
    </xf>
    <xf numFmtId="0" fontId="41" fillId="6" borderId="19" xfId="0" applyFont="1" applyFill="1" applyBorder="1" applyAlignment="1">
      <alignment horizontal="left" vertical="center" wrapText="1"/>
    </xf>
    <xf numFmtId="164" fontId="0" fillId="0" borderId="0" xfId="2" applyFont="1" applyAlignment="1">
      <alignment horizontal="right" wrapText="1"/>
    </xf>
    <xf numFmtId="165" fontId="4" fillId="6" borderId="19" xfId="1" applyNumberFormat="1" applyFont="1" applyFill="1" applyBorder="1" applyAlignment="1">
      <alignment horizontal="left" vertical="center" wrapText="1"/>
    </xf>
    <xf numFmtId="0" fontId="72" fillId="6" borderId="19" xfId="0" applyFont="1" applyFill="1" applyBorder="1" applyAlignment="1">
      <alignment horizontal="left" vertical="center" wrapText="1"/>
    </xf>
    <xf numFmtId="165" fontId="19" fillId="6" borderId="19" xfId="0" applyNumberFormat="1" applyFont="1" applyFill="1" applyBorder="1" applyAlignment="1">
      <alignment horizontal="right" vertical="center" wrapText="1"/>
    </xf>
    <xf numFmtId="0" fontId="0" fillId="0" borderId="19" xfId="0" applyFont="1" applyBorder="1" applyAlignment="1">
      <alignment horizontal="left" vertical="center"/>
    </xf>
    <xf numFmtId="0" fontId="0" fillId="6" borderId="16" xfId="0" applyFont="1" applyFill="1" applyBorder="1" applyAlignment="1">
      <alignment horizontal="left" vertical="center" wrapText="1"/>
    </xf>
    <xf numFmtId="0" fontId="41" fillId="0" borderId="19" xfId="0" applyFont="1" applyBorder="1" applyAlignment="1">
      <alignment horizontal="left" vertical="center"/>
    </xf>
    <xf numFmtId="165" fontId="0" fillId="0" borderId="19" xfId="0" applyNumberFormat="1" applyFont="1" applyBorder="1" applyAlignment="1">
      <alignment horizontal="right" vertical="center"/>
    </xf>
    <xf numFmtId="164" fontId="41" fillId="6" borderId="19" xfId="2" applyFont="1" applyFill="1" applyBorder="1" applyAlignment="1">
      <alignment horizontal="right" vertical="center" wrapText="1"/>
    </xf>
    <xf numFmtId="14" fontId="0" fillId="0" borderId="19" xfId="0" applyNumberFormat="1" applyFont="1" applyBorder="1" applyAlignment="1">
      <alignment horizontal="left" vertical="center"/>
    </xf>
    <xf numFmtId="165" fontId="0" fillId="6" borderId="9" xfId="40" applyNumberFormat="1" applyFont="1" applyFill="1" applyBorder="1" applyAlignment="1">
      <alignment horizontal="left" wrapText="1"/>
    </xf>
    <xf numFmtId="164" fontId="41" fillId="22" borderId="16" xfId="2" applyFont="1" applyFill="1" applyBorder="1" applyAlignment="1">
      <alignment horizontal="right" vertical="center" wrapText="1"/>
    </xf>
    <xf numFmtId="14" fontId="41" fillId="6" borderId="19" xfId="0" applyNumberFormat="1" applyFont="1" applyFill="1" applyBorder="1" applyAlignment="1">
      <alignment horizontal="left" vertical="center" wrapText="1"/>
    </xf>
    <xf numFmtId="0" fontId="1" fillId="6" borderId="19" xfId="0" applyFont="1" applyFill="1" applyBorder="1" applyAlignment="1">
      <alignment horizontal="left" vertical="center" wrapText="1"/>
    </xf>
    <xf numFmtId="164" fontId="1" fillId="6" borderId="19" xfId="2" applyFont="1" applyFill="1" applyBorder="1" applyAlignment="1">
      <alignment horizontal="right" vertical="center" wrapText="1"/>
    </xf>
    <xf numFmtId="14" fontId="0" fillId="6" borderId="19" xfId="0" applyNumberFormat="1" applyFill="1" applyBorder="1" applyAlignment="1">
      <alignment horizontal="left" vertical="center"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0" fontId="73" fillId="6" borderId="19" xfId="0" applyFont="1" applyFill="1" applyBorder="1" applyAlignment="1">
      <alignment horizontal="left" vertical="center" wrapText="1"/>
    </xf>
    <xf numFmtId="14" fontId="1" fillId="6" borderId="19" xfId="0" applyNumberFormat="1" applyFont="1" applyFill="1" applyBorder="1" applyAlignment="1">
      <alignment horizontal="left" vertical="center" wrapText="1"/>
    </xf>
    <xf numFmtId="14" fontId="32" fillId="6" borderId="19" xfId="0" applyNumberFormat="1" applyFont="1" applyFill="1" applyBorder="1" applyAlignment="1">
      <alignment vertical="center" wrapText="1"/>
    </xf>
    <xf numFmtId="14" fontId="2"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5" fontId="9" fillId="21" borderId="19" xfId="1" applyNumberFormat="1" applyFont="1" applyFill="1" applyBorder="1" applyAlignment="1">
      <alignment horizontal="center" vertical="center" wrapText="1"/>
    </xf>
    <xf numFmtId="165"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0" fontId="41" fillId="0" borderId="6" xfId="0" applyFont="1" applyBorder="1" applyAlignment="1">
      <alignment horizontal="left" vertical="center"/>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6" borderId="29" xfId="2" applyFont="1" applyFill="1" applyBorder="1" applyAlignment="1">
      <alignment horizontal="right" vertical="center" wrapText="1"/>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4" fillId="6" borderId="0" xfId="0" applyFont="1" applyFill="1"/>
    <xf numFmtId="0" fontId="60" fillId="6" borderId="0" xfId="0" applyFont="1" applyFill="1" applyBorder="1"/>
    <xf numFmtId="0" fontId="16" fillId="6" borderId="0" xfId="0" applyFont="1" applyFill="1" applyBorder="1" applyAlignment="1">
      <alignment vertical="center"/>
    </xf>
    <xf numFmtId="165" fontId="0" fillId="6" borderId="19" xfId="0" applyNumberFormat="1" applyFont="1" applyFill="1" applyBorder="1" applyAlignment="1">
      <alignment horizontal="left" vertical="center"/>
    </xf>
    <xf numFmtId="165" fontId="41" fillId="22" borderId="19" xfId="0" applyNumberFormat="1" applyFont="1" applyFill="1" applyBorder="1" applyAlignment="1">
      <alignment horizontal="left" vertical="center"/>
    </xf>
    <xf numFmtId="3" fontId="42" fillId="22" borderId="19" xfId="1"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4" fontId="42" fillId="22" borderId="19" xfId="0" applyNumberFormat="1" applyFont="1" applyFill="1" applyBorder="1" applyAlignment="1">
      <alignment horizontal="left" vertical="center" wrapText="1"/>
    </xf>
    <xf numFmtId="14" fontId="3" fillId="0" borderId="19" xfId="0" applyNumberFormat="1" applyFont="1" applyBorder="1" applyAlignment="1">
      <alignment horizontal="left" vertical="center"/>
    </xf>
    <xf numFmtId="3" fontId="0" fillId="6" borderId="16" xfId="1" applyNumberFormat="1" applyFont="1" applyFill="1" applyBorder="1" applyAlignment="1">
      <alignment horizontal="left" vertical="center" wrapText="1"/>
    </xf>
    <xf numFmtId="165" fontId="42" fillId="22" borderId="19" xfId="40" applyNumberFormat="1" applyFont="1" applyFill="1" applyBorder="1" applyAlignment="1">
      <alignment horizontal="left" vertical="center" wrapText="1"/>
    </xf>
    <xf numFmtId="165" fontId="41" fillId="0" borderId="42" xfId="0" applyNumberFormat="1" applyFont="1" applyBorder="1" applyAlignment="1">
      <alignment horizontal="right" vertical="center"/>
    </xf>
    <xf numFmtId="165" fontId="41" fillId="0" borderId="50" xfId="0" applyNumberFormat="1" applyFont="1" applyBorder="1" applyAlignment="1">
      <alignment horizontal="right" vertical="center"/>
    </xf>
    <xf numFmtId="165" fontId="41" fillId="0" borderId="43" xfId="0" applyNumberFormat="1" applyFont="1" applyBorder="1" applyAlignment="1">
      <alignment horizontal="right" vertical="center"/>
    </xf>
    <xf numFmtId="14" fontId="62" fillId="0" borderId="31" xfId="0" applyNumberFormat="1" applyFont="1" applyBorder="1" applyAlignment="1">
      <alignment horizontal="center" vertical="center"/>
    </xf>
    <xf numFmtId="14" fontId="62" fillId="0" borderId="17" xfId="0" applyNumberFormat="1" applyFont="1" applyBorder="1" applyAlignment="1">
      <alignment vertical="center"/>
    </xf>
    <xf numFmtId="0" fontId="62" fillId="0" borderId="17" xfId="0" applyFont="1" applyBorder="1" applyAlignment="1">
      <alignment vertical="center"/>
    </xf>
    <xf numFmtId="165" fontId="62" fillId="0" borderId="17" xfId="0" applyNumberFormat="1" applyFont="1" applyBorder="1" applyAlignment="1">
      <alignment vertical="center"/>
    </xf>
    <xf numFmtId="165" fontId="62" fillId="0" borderId="39" xfId="0" applyNumberFormat="1" applyFont="1" applyBorder="1" applyAlignment="1">
      <alignment vertical="center"/>
    </xf>
    <xf numFmtId="0" fontId="62" fillId="0" borderId="44" xfId="0" applyFont="1" applyBorder="1" applyAlignment="1">
      <alignment vertical="center"/>
    </xf>
    <xf numFmtId="0" fontId="16" fillId="0" borderId="36" xfId="0" applyFont="1" applyBorder="1" applyAlignment="1">
      <alignment vertical="center"/>
    </xf>
    <xf numFmtId="0" fontId="16" fillId="0" borderId="5" xfId="0" applyFont="1" applyBorder="1" applyAlignment="1">
      <alignment vertical="center"/>
    </xf>
    <xf numFmtId="165" fontId="16" fillId="0" borderId="5" xfId="0" applyNumberFormat="1" applyFont="1" applyBorder="1" applyAlignment="1">
      <alignment vertical="center"/>
    </xf>
    <xf numFmtId="165" fontId="16" fillId="0" borderId="30" xfId="0" applyNumberFormat="1" applyFont="1" applyBorder="1" applyAlignment="1">
      <alignment vertical="center"/>
    </xf>
    <xf numFmtId="164" fontId="4" fillId="6" borderId="7" xfId="2" applyFont="1" applyFill="1" applyBorder="1" applyAlignment="1">
      <alignment horizontal="right" vertical="center" wrapText="1"/>
    </xf>
    <xf numFmtId="0" fontId="15" fillId="0" borderId="0" xfId="0" applyFont="1" applyAlignment="1">
      <alignment horizontal="center" vertical="center"/>
    </xf>
    <xf numFmtId="0" fontId="24" fillId="6" borderId="19" xfId="0" applyFont="1" applyFill="1" applyBorder="1" applyAlignment="1">
      <alignment vertical="center"/>
    </xf>
    <xf numFmtId="14" fontId="15" fillId="6" borderId="19" xfId="0" applyNumberFormat="1" applyFont="1" applyFill="1" applyBorder="1" applyAlignment="1">
      <alignment horizontal="center" vertical="center"/>
    </xf>
    <xf numFmtId="3" fontId="23" fillId="6" borderId="19" xfId="0" applyNumberFormat="1" applyFont="1" applyFill="1" applyBorder="1" applyAlignment="1">
      <alignment vertical="center"/>
    </xf>
    <xf numFmtId="0" fontId="14" fillId="0" borderId="19" xfId="0" applyFont="1" applyBorder="1"/>
    <xf numFmtId="165" fontId="20" fillId="0" borderId="0" xfId="0" applyNumberFormat="1" applyFont="1"/>
    <xf numFmtId="0" fontId="14" fillId="0" borderId="3" xfId="0" applyFont="1" applyBorder="1"/>
    <xf numFmtId="0" fontId="20" fillId="0" borderId="15" xfId="0" applyFont="1" applyBorder="1"/>
    <xf numFmtId="14" fontId="20" fillId="0" borderId="18" xfId="0" applyNumberFormat="1" applyFont="1" applyBorder="1"/>
    <xf numFmtId="0" fontId="14" fillId="0" borderId="6" xfId="0" applyFont="1" applyBorder="1"/>
    <xf numFmtId="165" fontId="14" fillId="0" borderId="40" xfId="0" applyNumberFormat="1" applyFont="1" applyBorder="1"/>
    <xf numFmtId="165" fontId="14" fillId="0" borderId="41" xfId="0" applyNumberFormat="1" applyFont="1" applyBorder="1"/>
    <xf numFmtId="165" fontId="14" fillId="0" borderId="51" xfId="0" applyNumberFormat="1" applyFont="1" applyBorder="1"/>
    <xf numFmtId="0" fontId="14" fillId="0" borderId="41" xfId="0" applyFont="1" applyBorder="1"/>
    <xf numFmtId="0" fontId="14" fillId="0" borderId="51" xfId="0" applyFont="1" applyBorder="1"/>
    <xf numFmtId="0" fontId="14" fillId="0" borderId="42" xfId="0" applyFont="1" applyBorder="1"/>
    <xf numFmtId="0" fontId="14" fillId="0" borderId="52" xfId="0" applyFont="1" applyBorder="1"/>
    <xf numFmtId="0" fontId="14" fillId="0" borderId="53" xfId="0" applyFont="1" applyBorder="1"/>
    <xf numFmtId="14" fontId="14" fillId="0" borderId="53" xfId="0" applyNumberFormat="1" applyFont="1" applyBorder="1"/>
    <xf numFmtId="0" fontId="14" fillId="0" borderId="4" xfId="0" applyFont="1" applyBorder="1"/>
    <xf numFmtId="0" fontId="14" fillId="0" borderId="8" xfId="0" applyFont="1" applyBorder="1"/>
    <xf numFmtId="0" fontId="14" fillId="0" borderId="10" xfId="0" applyFont="1" applyBorder="1"/>
    <xf numFmtId="0" fontId="14" fillId="0" borderId="28" xfId="0" applyFont="1" applyBorder="1"/>
    <xf numFmtId="0" fontId="14" fillId="0" borderId="55" xfId="0" applyFont="1" applyBorder="1"/>
    <xf numFmtId="165" fontId="14" fillId="0" borderId="28" xfId="0" applyNumberFormat="1" applyFont="1" applyBorder="1"/>
    <xf numFmtId="17" fontId="43" fillId="0" borderId="0" xfId="0" applyNumberFormat="1" applyFont="1" applyAlignment="1">
      <alignment horizontal="center"/>
    </xf>
    <xf numFmtId="0" fontId="68" fillId="0" borderId="0" xfId="0" applyFont="1" applyBorder="1" applyAlignment="1">
      <alignment vertical="center"/>
    </xf>
    <xf numFmtId="165" fontId="68" fillId="0" borderId="0" xfId="0" applyNumberFormat="1" applyFont="1" applyBorder="1" applyAlignment="1">
      <alignment vertical="center"/>
    </xf>
    <xf numFmtId="0" fontId="14" fillId="0" borderId="6" xfId="0" applyFont="1" applyBorder="1" applyAlignment="1">
      <alignment vertical="center"/>
    </xf>
    <xf numFmtId="14" fontId="62" fillId="0" borderId="0" xfId="0" applyNumberFormat="1" applyFont="1" applyBorder="1" applyAlignment="1">
      <alignment horizontal="center" vertical="center"/>
    </xf>
    <xf numFmtId="0" fontId="62" fillId="0" borderId="0" xfId="0" applyFont="1" applyBorder="1" applyAlignment="1">
      <alignment vertical="center"/>
    </xf>
    <xf numFmtId="165" fontId="62" fillId="0" borderId="0" xfId="0" applyNumberFormat="1" applyFont="1" applyBorder="1" applyAlignment="1">
      <alignment vertical="center"/>
    </xf>
    <xf numFmtId="165" fontId="62" fillId="0" borderId="0" xfId="0" applyNumberFormat="1" applyFont="1" applyBorder="1" applyAlignment="1">
      <alignment horizontal="right" vertical="center"/>
    </xf>
    <xf numFmtId="14" fontId="61" fillId="0" borderId="0" xfId="0" applyNumberFormat="1" applyFont="1" applyBorder="1" applyAlignment="1">
      <alignment horizontal="center" vertical="center"/>
    </xf>
    <xf numFmtId="0" fontId="66" fillId="0" borderId="0" xfId="0" applyFont="1" applyBorder="1" applyAlignment="1">
      <alignment vertical="center"/>
    </xf>
    <xf numFmtId="40" fontId="61" fillId="0" borderId="0" xfId="0" applyNumberFormat="1" applyFont="1" applyBorder="1" applyAlignment="1">
      <alignment vertical="center"/>
    </xf>
    <xf numFmtId="165" fontId="61" fillId="0" borderId="0" xfId="0" applyNumberFormat="1" applyFont="1" applyBorder="1" applyAlignment="1">
      <alignment vertical="center"/>
    </xf>
    <xf numFmtId="0" fontId="16" fillId="0" borderId="0" xfId="0" applyFont="1" applyBorder="1" applyAlignment="1">
      <alignment vertical="center"/>
    </xf>
    <xf numFmtId="165" fontId="16" fillId="0" borderId="0" xfId="0" applyNumberFormat="1" applyFont="1" applyBorder="1" applyAlignment="1">
      <alignment vertical="center"/>
    </xf>
    <xf numFmtId="14" fontId="14" fillId="0" borderId="0" xfId="0" applyNumberFormat="1" applyFont="1" applyBorder="1" applyAlignment="1">
      <alignment horizontal="center" vertical="center"/>
    </xf>
    <xf numFmtId="0" fontId="14" fillId="0" borderId="0" xfId="0" applyFont="1" applyBorder="1" applyAlignment="1">
      <alignment vertical="center"/>
    </xf>
    <xf numFmtId="165" fontId="14" fillId="0" borderId="0" xfId="0" applyNumberFormat="1" applyFont="1" applyBorder="1" applyAlignment="1">
      <alignment vertical="center"/>
    </xf>
    <xf numFmtId="165" fontId="14" fillId="0" borderId="0" xfId="0" applyNumberFormat="1" applyFont="1" applyBorder="1"/>
    <xf numFmtId="165" fontId="60" fillId="0" borderId="41" xfId="0" applyNumberFormat="1" applyFont="1" applyBorder="1"/>
    <xf numFmtId="0" fontId="20" fillId="0" borderId="8" xfId="0" applyFont="1" applyBorder="1"/>
    <xf numFmtId="0" fontId="20" fillId="0" borderId="42" xfId="0" applyFont="1" applyBorder="1"/>
    <xf numFmtId="0" fontId="61" fillId="6" borderId="0" xfId="0" applyFont="1" applyFill="1" applyBorder="1" applyAlignment="1">
      <alignment vertical="center"/>
    </xf>
    <xf numFmtId="0" fontId="61" fillId="6" borderId="0" xfId="0" applyFont="1" applyFill="1" applyBorder="1" applyAlignment="1">
      <alignment horizontal="center" vertical="center"/>
    </xf>
    <xf numFmtId="14" fontId="15" fillId="6" borderId="0" xfId="0" applyNumberFormat="1" applyFont="1" applyFill="1" applyBorder="1" applyAlignment="1">
      <alignment horizontal="left" vertical="center"/>
    </xf>
    <xf numFmtId="0" fontId="15" fillId="6" borderId="0" xfId="0" applyFont="1" applyFill="1" applyBorder="1" applyAlignment="1">
      <alignment vertical="center"/>
    </xf>
    <xf numFmtId="3" fontId="15" fillId="6" borderId="0" xfId="0" applyNumberFormat="1" applyFont="1" applyFill="1" applyBorder="1" applyAlignment="1">
      <alignment vertical="center"/>
    </xf>
    <xf numFmtId="0" fontId="62" fillId="6" borderId="0" xfId="0" applyFont="1" applyFill="1" applyBorder="1" applyAlignment="1">
      <alignment vertical="center"/>
    </xf>
    <xf numFmtId="0" fontId="68" fillId="6" borderId="0" xfId="0" applyFont="1" applyFill="1" applyAlignment="1">
      <alignment vertical="center"/>
    </xf>
    <xf numFmtId="165" fontId="68" fillId="6" borderId="0" xfId="0" applyNumberFormat="1" applyFont="1" applyFill="1" applyAlignment="1">
      <alignment vertical="center"/>
    </xf>
    <xf numFmtId="0" fontId="69" fillId="6" borderId="0" xfId="0" applyFont="1" applyFill="1" applyBorder="1" applyAlignment="1">
      <alignment vertical="center"/>
    </xf>
    <xf numFmtId="165" fontId="69" fillId="6" borderId="0" xfId="0" applyNumberFormat="1" applyFont="1" applyFill="1" applyBorder="1" applyAlignment="1">
      <alignment vertical="center"/>
    </xf>
    <xf numFmtId="0" fontId="69" fillId="6" borderId="0" xfId="0" applyFont="1" applyFill="1" applyBorder="1" applyAlignment="1">
      <alignment horizontal="center" vertical="center"/>
    </xf>
    <xf numFmtId="165" fontId="69" fillId="6" borderId="0" xfId="0" applyNumberFormat="1" applyFont="1" applyFill="1" applyBorder="1" applyAlignment="1">
      <alignment horizontal="center" vertical="center"/>
    </xf>
    <xf numFmtId="165" fontId="50" fillId="8" borderId="19" xfId="2" applyNumberFormat="1" applyFont="1" applyFill="1" applyBorder="1"/>
    <xf numFmtId="165" fontId="20" fillId="0" borderId="41" xfId="0" applyNumberFormat="1" applyFont="1" applyBorder="1"/>
    <xf numFmtId="14" fontId="14" fillId="0" borderId="56" xfId="0" applyNumberFormat="1" applyFont="1" applyBorder="1"/>
    <xf numFmtId="0" fontId="14" fillId="0" borderId="57" xfId="0" applyFont="1" applyBorder="1"/>
    <xf numFmtId="165" fontId="14" fillId="0" borderId="57" xfId="0" applyNumberFormat="1" applyFont="1" applyBorder="1"/>
    <xf numFmtId="14" fontId="14" fillId="0" borderId="54" xfId="0" applyNumberFormat="1" applyFont="1" applyBorder="1"/>
    <xf numFmtId="0" fontId="14" fillId="6" borderId="9" xfId="0" applyFont="1" applyFill="1" applyBorder="1"/>
    <xf numFmtId="0" fontId="24" fillId="6" borderId="9" xfId="0" applyFont="1" applyFill="1" applyBorder="1"/>
    <xf numFmtId="0" fontId="15" fillId="0" borderId="0" xfId="0" applyFont="1" applyBorder="1" applyAlignment="1">
      <alignment vertical="center"/>
    </xf>
    <xf numFmtId="14" fontId="14" fillId="0" borderId="0" xfId="0" applyNumberFormat="1" applyFont="1" applyBorder="1" applyAlignment="1">
      <alignment horizontal="left" vertical="center"/>
    </xf>
    <xf numFmtId="3" fontId="14" fillId="0" borderId="0" xfId="0" applyNumberFormat="1" applyFont="1" applyBorder="1" applyAlignment="1">
      <alignment vertical="center"/>
    </xf>
    <xf numFmtId="168" fontId="14" fillId="0" borderId="0" xfId="2" applyNumberFormat="1" applyFont="1" applyBorder="1" applyAlignment="1">
      <alignment horizontal="right" vertical="center" wrapText="1"/>
    </xf>
    <xf numFmtId="3" fontId="14" fillId="0" borderId="0" xfId="0" applyNumberFormat="1" applyFont="1" applyBorder="1" applyAlignment="1">
      <alignment horizontal="right" vertical="center"/>
    </xf>
    <xf numFmtId="3" fontId="19" fillId="6" borderId="0" xfId="1" applyNumberFormat="1" applyFont="1" applyFill="1" applyBorder="1" applyAlignment="1">
      <alignment horizontal="right" wrapText="1"/>
    </xf>
    <xf numFmtId="3" fontId="16" fillId="0" borderId="0" xfId="0" applyNumberFormat="1" applyFont="1" applyBorder="1" applyAlignment="1">
      <alignment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14" fontId="15" fillId="0" borderId="0" xfId="0" applyNumberFormat="1" applyFont="1" applyBorder="1" applyAlignment="1">
      <alignment horizontal="center" vertical="center"/>
    </xf>
    <xf numFmtId="3" fontId="23" fillId="0" borderId="0" xfId="0" applyNumberFormat="1" applyFont="1" applyBorder="1" applyAlignment="1">
      <alignment vertical="center"/>
    </xf>
    <xf numFmtId="0" fontId="20" fillId="0" borderId="0" xfId="0" applyFont="1" applyBorder="1" applyAlignment="1">
      <alignment horizontal="center"/>
    </xf>
    <xf numFmtId="3" fontId="20" fillId="0" borderId="0" xfId="0" applyNumberFormat="1" applyFont="1" applyBorder="1"/>
    <xf numFmtId="3" fontId="14" fillId="0" borderId="0" xfId="0" applyNumberFormat="1" applyFont="1" applyBorder="1"/>
    <xf numFmtId="14" fontId="60" fillId="6" borderId="0" xfId="0" applyNumberFormat="1" applyFont="1" applyFill="1" applyBorder="1" applyAlignment="1">
      <alignment horizontal="left" vertical="center"/>
    </xf>
    <xf numFmtId="0" fontId="60" fillId="6" borderId="0" xfId="0" applyFont="1" applyFill="1" applyBorder="1" applyAlignment="1">
      <alignment horizontal="center" vertical="center" wrapText="1"/>
    </xf>
    <xf numFmtId="3" fontId="63" fillId="6" borderId="0" xfId="0" applyNumberFormat="1" applyFont="1" applyFill="1" applyBorder="1" applyAlignment="1">
      <alignment vertical="center"/>
    </xf>
    <xf numFmtId="0" fontId="63" fillId="6" borderId="0" xfId="0" applyFont="1" applyFill="1" applyBorder="1" applyAlignment="1">
      <alignment horizontal="center" vertical="center"/>
    </xf>
    <xf numFmtId="14" fontId="61" fillId="6" borderId="0" xfId="0" applyNumberFormat="1" applyFont="1" applyFill="1" applyBorder="1" applyAlignment="1">
      <alignment horizontal="left" vertical="center"/>
    </xf>
    <xf numFmtId="0" fontId="60" fillId="6" borderId="0" xfId="0" applyFont="1" applyFill="1" applyBorder="1" applyAlignment="1">
      <alignment vertical="center"/>
    </xf>
    <xf numFmtId="3" fontId="60" fillId="6" borderId="0" xfId="0" applyNumberFormat="1" applyFont="1" applyFill="1" applyBorder="1" applyAlignment="1">
      <alignment vertical="center"/>
    </xf>
    <xf numFmtId="3" fontId="59" fillId="6" borderId="0" xfId="0" applyNumberFormat="1" applyFont="1" applyFill="1" applyBorder="1" applyAlignment="1">
      <alignment vertical="center"/>
    </xf>
    <xf numFmtId="3" fontId="62" fillId="6" borderId="0" xfId="0" applyNumberFormat="1" applyFont="1" applyFill="1" applyBorder="1" applyAlignment="1">
      <alignment vertical="center"/>
    </xf>
    <xf numFmtId="0" fontId="62" fillId="6" borderId="0" xfId="0" applyFont="1" applyFill="1" applyBorder="1"/>
    <xf numFmtId="0" fontId="65" fillId="6" borderId="0" xfId="0" applyFont="1" applyFill="1" applyBorder="1" applyAlignment="1">
      <alignment vertical="center"/>
    </xf>
    <xf numFmtId="14" fontId="65" fillId="6" borderId="0" xfId="0" applyNumberFormat="1" applyFont="1" applyFill="1" applyBorder="1" applyAlignment="1">
      <alignment horizontal="center" vertical="center"/>
    </xf>
    <xf numFmtId="0" fontId="64" fillId="6" borderId="0" xfId="0" applyFont="1" applyFill="1" applyBorder="1" applyAlignment="1">
      <alignment vertical="center"/>
    </xf>
    <xf numFmtId="49" fontId="15" fillId="6" borderId="0" xfId="0" applyNumberFormat="1" applyFont="1" applyFill="1" applyBorder="1" applyAlignment="1">
      <alignment vertical="center"/>
    </xf>
    <xf numFmtId="0" fontId="14" fillId="6" borderId="0" xfId="0" applyFont="1" applyFill="1" applyBorder="1" applyAlignment="1">
      <alignment vertical="center"/>
    </xf>
    <xf numFmtId="0" fontId="59" fillId="6" borderId="0" xfId="0" applyFont="1" applyFill="1" applyBorder="1" applyAlignment="1">
      <alignment vertical="center"/>
    </xf>
    <xf numFmtId="0" fontId="61" fillId="0" borderId="0" xfId="0" applyFont="1" applyBorder="1" applyAlignment="1">
      <alignment vertical="center"/>
    </xf>
    <xf numFmtId="0" fontId="15" fillId="0" borderId="44" xfId="0" applyFont="1" applyBorder="1" applyAlignment="1">
      <alignment vertical="center"/>
    </xf>
    <xf numFmtId="0" fontId="15" fillId="0" borderId="7" xfId="0" applyFont="1" applyBorder="1" applyAlignment="1">
      <alignment vertical="center"/>
    </xf>
    <xf numFmtId="165" fontId="14" fillId="0" borderId="19" xfId="0" applyNumberFormat="1" applyFont="1" applyBorder="1"/>
    <xf numFmtId="169" fontId="20" fillId="0" borderId="19" xfId="0" applyNumberFormat="1" applyFont="1" applyBorder="1"/>
    <xf numFmtId="165" fontId="20" fillId="0" borderId="19" xfId="0" applyNumberFormat="1" applyFont="1" applyBorder="1" applyAlignment="1">
      <alignment horizontal="right" wrapText="1"/>
    </xf>
    <xf numFmtId="165" fontId="20" fillId="0" borderId="0" xfId="0" applyNumberFormat="1" applyFont="1" applyBorder="1"/>
    <xf numFmtId="169" fontId="20" fillId="0" borderId="0" xfId="0" applyNumberFormat="1" applyFont="1" applyBorder="1"/>
    <xf numFmtId="165" fontId="20" fillId="0" borderId="0" xfId="0" applyNumberFormat="1" applyFont="1" applyBorder="1" applyAlignment="1">
      <alignment horizontal="right" wrapText="1"/>
    </xf>
    <xf numFmtId="0" fontId="20" fillId="0" borderId="50" xfId="0" applyFont="1" applyBorder="1"/>
    <xf numFmtId="0" fontId="20" fillId="0" borderId="29" xfId="0" applyFont="1" applyBorder="1"/>
    <xf numFmtId="165" fontId="20" fillId="0" borderId="28" xfId="0" applyNumberFormat="1" applyFont="1" applyBorder="1"/>
    <xf numFmtId="0" fontId="14" fillId="0" borderId="13" xfId="0" applyFont="1" applyBorder="1"/>
    <xf numFmtId="165" fontId="20" fillId="0" borderId="42" xfId="0" applyNumberFormat="1" applyFont="1" applyBorder="1"/>
    <xf numFmtId="3" fontId="63" fillId="6" borderId="8" xfId="0" applyNumberFormat="1" applyFont="1" applyFill="1" applyBorder="1" applyAlignment="1">
      <alignment vertical="center"/>
    </xf>
    <xf numFmtId="3" fontId="63" fillId="6" borderId="32" xfId="0" applyNumberFormat="1" applyFont="1" applyFill="1" applyBorder="1" applyAlignment="1">
      <alignment vertical="center"/>
    </xf>
    <xf numFmtId="3" fontId="63"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62" fillId="6" borderId="19" xfId="0" applyNumberFormat="1" applyFont="1" applyFill="1" applyBorder="1" applyAlignment="1">
      <alignment vertical="center"/>
    </xf>
    <xf numFmtId="0" fontId="65" fillId="6" borderId="19" xfId="0" applyFont="1" applyFill="1" applyBorder="1" applyAlignment="1">
      <alignment vertical="center"/>
    </xf>
    <xf numFmtId="0" fontId="60" fillId="6" borderId="19" xfId="0" applyFont="1" applyFill="1" applyBorder="1"/>
    <xf numFmtId="0" fontId="60" fillId="0" borderId="19" xfId="0" applyFont="1" applyBorder="1"/>
    <xf numFmtId="165" fontId="14" fillId="0" borderId="9" xfId="0" applyNumberFormat="1" applyFont="1" applyBorder="1"/>
    <xf numFmtId="0" fontId="68" fillId="0" borderId="58" xfId="0" applyFont="1" applyBorder="1" applyAlignment="1">
      <alignment vertical="center"/>
    </xf>
    <xf numFmtId="0" fontId="16" fillId="0" borderId="58" xfId="0" applyFont="1" applyBorder="1" applyAlignment="1">
      <alignment vertical="center"/>
    </xf>
    <xf numFmtId="0" fontId="68" fillId="0" borderId="63" xfId="0" applyFont="1" applyBorder="1" applyAlignment="1">
      <alignment vertical="center"/>
    </xf>
    <xf numFmtId="165" fontId="20" fillId="0" borderId="9" xfId="0" applyNumberFormat="1" applyFont="1" applyBorder="1"/>
    <xf numFmtId="14"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3" fontId="42" fillId="22" borderId="19" xfId="0" applyNumberFormat="1" applyFont="1" applyFill="1" applyBorder="1" applyAlignment="1">
      <alignment horizontal="left" vertical="center" wrapText="1"/>
    </xf>
    <xf numFmtId="164" fontId="41" fillId="22" borderId="19" xfId="2" applyFont="1" applyFill="1" applyBorder="1" applyAlignment="1">
      <alignment horizontal="right" wrapText="1"/>
    </xf>
    <xf numFmtId="165" fontId="0" fillId="6" borderId="19" xfId="0" applyNumberFormat="1" applyFont="1" applyFill="1" applyBorder="1" applyAlignment="1">
      <alignment horizontal="right"/>
    </xf>
    <xf numFmtId="164" fontId="41" fillId="22" borderId="16" xfId="2" applyFont="1" applyFill="1" applyBorder="1" applyAlignment="1">
      <alignment horizontal="right" wrapText="1"/>
    </xf>
    <xf numFmtId="165" fontId="41" fillId="22" borderId="9" xfId="40" applyNumberFormat="1" applyFont="1" applyFill="1" applyBorder="1" applyAlignment="1">
      <alignment horizontal="left" wrapText="1"/>
    </xf>
    <xf numFmtId="14" fontId="0" fillId="6" borderId="16" xfId="1" applyNumberFormat="1" applyFont="1" applyFill="1" applyBorder="1" applyAlignment="1">
      <alignment horizontal="left" vertical="center" wrapText="1"/>
    </xf>
    <xf numFmtId="165" fontId="0" fillId="6" borderId="16" xfId="1" applyNumberFormat="1" applyFont="1" applyFill="1" applyBorder="1" applyAlignment="1">
      <alignment horizontal="left" vertical="center" wrapText="1"/>
    </xf>
    <xf numFmtId="164" fontId="0" fillId="6" borderId="16" xfId="2" applyFont="1" applyFill="1" applyBorder="1" applyAlignment="1">
      <alignment horizontal="right" vertical="center" wrapText="1"/>
    </xf>
    <xf numFmtId="14" fontId="1" fillId="6" borderId="16" xfId="0" applyNumberFormat="1" applyFont="1" applyFill="1" applyBorder="1" applyAlignment="1">
      <alignment horizontal="left" vertical="center" wrapText="1"/>
    </xf>
    <xf numFmtId="49" fontId="61" fillId="6" borderId="19" xfId="0" applyNumberFormat="1" applyFont="1" applyFill="1" applyBorder="1" applyAlignment="1">
      <alignment vertical="center"/>
    </xf>
    <xf numFmtId="0" fontId="61" fillId="6" borderId="19" xfId="0" applyFont="1" applyFill="1" applyBorder="1" applyAlignment="1">
      <alignment vertical="center"/>
    </xf>
    <xf numFmtId="0" fontId="62" fillId="6" borderId="19" xfId="0" applyFont="1" applyFill="1" applyBorder="1" applyAlignment="1">
      <alignment vertical="center"/>
    </xf>
    <xf numFmtId="14" fontId="16" fillId="6" borderId="19" xfId="0" applyNumberFormat="1" applyFont="1" applyFill="1" applyBorder="1" applyAlignment="1">
      <alignment horizontal="left" vertical="center"/>
    </xf>
    <xf numFmtId="0" fontId="16" fillId="6" borderId="19" xfId="0" applyFont="1" applyFill="1" applyBorder="1" applyAlignment="1">
      <alignment horizontal="center" vertical="center"/>
    </xf>
    <xf numFmtId="164" fontId="16" fillId="6" borderId="19" xfId="2" applyFont="1" applyFill="1" applyBorder="1" applyAlignment="1">
      <alignment horizontal="right" wrapText="1"/>
    </xf>
    <xf numFmtId="14" fontId="15" fillId="6" borderId="19" xfId="0" applyNumberFormat="1" applyFont="1" applyFill="1" applyBorder="1" applyAlignment="1">
      <alignment horizontal="left" vertical="center"/>
    </xf>
    <xf numFmtId="0" fontId="15" fillId="6" borderId="19" xfId="0" applyFont="1" applyFill="1" applyBorder="1" applyAlignment="1">
      <alignment vertical="center"/>
    </xf>
    <xf numFmtId="3" fontId="15" fillId="6" borderId="19" xfId="0" applyNumberFormat="1" applyFont="1" applyFill="1" applyBorder="1" applyAlignment="1">
      <alignment vertical="center"/>
    </xf>
    <xf numFmtId="3" fontId="15" fillId="6" borderId="19" xfId="0" applyNumberFormat="1" applyFont="1" applyFill="1" applyBorder="1" applyAlignment="1">
      <alignment horizontal="right" vertical="center" wrapText="1"/>
    </xf>
    <xf numFmtId="3" fontId="16" fillId="6" borderId="19" xfId="0" applyNumberFormat="1" applyFont="1" applyFill="1" applyBorder="1" applyAlignment="1">
      <alignment horizontal="right" vertical="center" wrapText="1"/>
    </xf>
    <xf numFmtId="0" fontId="16" fillId="6" borderId="19" xfId="0" applyFont="1" applyFill="1" applyBorder="1" applyAlignment="1">
      <alignment horizontal="right" vertical="center" wrapText="1"/>
    </xf>
    <xf numFmtId="0" fontId="23" fillId="6" borderId="19" xfId="0" applyFont="1" applyFill="1" applyBorder="1" applyAlignment="1">
      <alignment horizontal="center" vertical="center"/>
    </xf>
    <xf numFmtId="0" fontId="23" fillId="6" borderId="19" xfId="0" applyFont="1" applyFill="1" applyBorder="1" applyAlignment="1">
      <alignment vertical="center"/>
    </xf>
    <xf numFmtId="0" fontId="22" fillId="6" borderId="19" xfId="0" applyFont="1" applyFill="1" applyBorder="1" applyAlignment="1">
      <alignment vertical="center"/>
    </xf>
    <xf numFmtId="0" fontId="43" fillId="0" borderId="19" xfId="0" applyFont="1" applyBorder="1"/>
    <xf numFmtId="0" fontId="14" fillId="6" borderId="19" xfId="0" applyFont="1" applyFill="1" applyBorder="1"/>
    <xf numFmtId="0" fontId="20" fillId="6" borderId="19" xfId="0" applyFont="1" applyFill="1" applyBorder="1" applyAlignment="1">
      <alignment horizontal="center"/>
    </xf>
    <xf numFmtId="3" fontId="20" fillId="6" borderId="19" xfId="0" applyNumberFormat="1" applyFont="1" applyFill="1" applyBorder="1"/>
    <xf numFmtId="3" fontId="14" fillId="6" borderId="19" xfId="0" applyNumberFormat="1" applyFont="1" applyFill="1" applyBorder="1"/>
    <xf numFmtId="0" fontId="20" fillId="0" borderId="19" xfId="0" applyFont="1" applyBorder="1"/>
    <xf numFmtId="0" fontId="62" fillId="6" borderId="9" xfId="0" applyFont="1" applyFill="1" applyBorder="1" applyAlignment="1">
      <alignment vertical="center"/>
    </xf>
    <xf numFmtId="0" fontId="62" fillId="6" borderId="9" xfId="0" applyFont="1" applyFill="1" applyBorder="1" applyAlignment="1">
      <alignment horizontal="center" vertical="center"/>
    </xf>
    <xf numFmtId="3" fontId="62" fillId="6" borderId="9" xfId="0" applyNumberFormat="1" applyFont="1" applyFill="1" applyBorder="1" applyAlignment="1">
      <alignment vertical="center"/>
    </xf>
    <xf numFmtId="0" fontId="16" fillId="6" borderId="3" xfId="0" applyFont="1" applyFill="1" applyBorder="1" applyAlignment="1">
      <alignment vertical="center"/>
    </xf>
    <xf numFmtId="3" fontId="16" fillId="6" borderId="3" xfId="0" applyNumberFormat="1" applyFont="1" applyFill="1" applyBorder="1" applyAlignment="1">
      <alignment vertical="center"/>
    </xf>
    <xf numFmtId="0" fontId="61" fillId="6" borderId="34" xfId="0" applyFont="1" applyFill="1" applyBorder="1" applyAlignment="1">
      <alignment vertical="center"/>
    </xf>
    <xf numFmtId="0" fontId="61" fillId="6" borderId="16" xfId="0" applyFont="1" applyFill="1" applyBorder="1" applyAlignment="1">
      <alignment vertical="center"/>
    </xf>
    <xf numFmtId="0" fontId="61" fillId="6" borderId="35" xfId="0" applyFont="1" applyFill="1" applyBorder="1" applyAlignment="1">
      <alignment vertical="center"/>
    </xf>
    <xf numFmtId="0" fontId="61" fillId="6" borderId="28" xfId="0" applyFont="1" applyFill="1" applyBorder="1" applyAlignment="1">
      <alignment horizontal="center" vertical="center"/>
    </xf>
    <xf numFmtId="3" fontId="16" fillId="6" borderId="55" xfId="0" applyNumberFormat="1" applyFont="1" applyFill="1" applyBorder="1" applyAlignment="1">
      <alignment vertical="center"/>
    </xf>
    <xf numFmtId="0" fontId="16" fillId="6" borderId="55" xfId="0" applyFont="1" applyFill="1" applyBorder="1" applyAlignment="1">
      <alignment vertical="center"/>
    </xf>
    <xf numFmtId="3" fontId="15" fillId="6" borderId="28" xfId="0" applyNumberFormat="1" applyFont="1" applyFill="1" applyBorder="1" applyAlignment="1">
      <alignment vertical="center"/>
    </xf>
    <xf numFmtId="164" fontId="16" fillId="6" borderId="28" xfId="2" applyFont="1" applyFill="1" applyBorder="1" applyAlignment="1">
      <alignment vertical="center"/>
    </xf>
    <xf numFmtId="0" fontId="61" fillId="6" borderId="42" xfId="0" applyFont="1" applyFill="1" applyBorder="1" applyAlignment="1">
      <alignment horizontal="center" vertical="center"/>
    </xf>
    <xf numFmtId="14" fontId="16" fillId="6" borderId="65" xfId="0" applyNumberFormat="1" applyFont="1" applyFill="1" applyBorder="1" applyAlignment="1">
      <alignment horizontal="left" vertical="center"/>
    </xf>
    <xf numFmtId="14" fontId="15" fillId="6" borderId="42" xfId="0" applyNumberFormat="1" applyFont="1" applyFill="1" applyBorder="1" applyAlignment="1">
      <alignment horizontal="left" vertical="center"/>
    </xf>
    <xf numFmtId="0" fontId="61" fillId="6" borderId="50" xfId="0" applyFont="1" applyFill="1" applyBorder="1" applyAlignment="1">
      <alignment horizontal="center" vertical="center"/>
    </xf>
    <xf numFmtId="0" fontId="16" fillId="6" borderId="4" xfId="0" applyFont="1" applyFill="1" applyBorder="1" applyAlignment="1">
      <alignment vertical="center"/>
    </xf>
    <xf numFmtId="0" fontId="15" fillId="6" borderId="50" xfId="0" applyFont="1" applyFill="1" applyBorder="1" applyAlignment="1">
      <alignment vertical="center"/>
    </xf>
    <xf numFmtId="0" fontId="16" fillId="6" borderId="55" xfId="0" applyFont="1" applyFill="1" applyBorder="1" applyAlignment="1">
      <alignment horizontal="center" vertical="center"/>
    </xf>
    <xf numFmtId="0" fontId="16" fillId="6" borderId="28" xfId="0" applyFont="1" applyFill="1" applyBorder="1" applyAlignment="1">
      <alignment vertical="center"/>
    </xf>
    <xf numFmtId="0" fontId="60" fillId="6" borderId="9" xfId="0" applyFont="1" applyFill="1" applyBorder="1"/>
    <xf numFmtId="17" fontId="43" fillId="0" borderId="16" xfId="0" applyNumberFormat="1" applyFont="1" applyBorder="1" applyAlignment="1">
      <alignment horizontal="center"/>
    </xf>
    <xf numFmtId="165" fontId="14" fillId="0" borderId="16" xfId="0" applyNumberFormat="1" applyFont="1" applyBorder="1"/>
    <xf numFmtId="165" fontId="20" fillId="0" borderId="3" xfId="0" applyNumberFormat="1" applyFont="1" applyBorder="1"/>
    <xf numFmtId="0" fontId="68" fillId="0" borderId="23" xfId="0" applyFont="1" applyBorder="1" applyAlignment="1">
      <alignment vertical="center"/>
    </xf>
    <xf numFmtId="0" fontId="19" fillId="6" borderId="23" xfId="0" applyFont="1" applyFill="1" applyBorder="1" applyAlignment="1">
      <alignment vertical="center"/>
    </xf>
    <xf numFmtId="0" fontId="68" fillId="0" borderId="24" xfId="0" applyFont="1" applyBorder="1" applyAlignment="1">
      <alignment vertical="center"/>
    </xf>
    <xf numFmtId="169" fontId="20" fillId="0" borderId="9" xfId="0" applyNumberFormat="1" applyFont="1" applyBorder="1"/>
    <xf numFmtId="165" fontId="20" fillId="0" borderId="9" xfId="0" applyNumberFormat="1" applyFont="1" applyBorder="1" applyAlignment="1">
      <alignment horizontal="right" wrapText="1"/>
    </xf>
    <xf numFmtId="0" fontId="14" fillId="0" borderId="16" xfId="0" applyFont="1" applyBorder="1"/>
    <xf numFmtId="0" fontId="14" fillId="0" borderId="5" xfId="0" applyFont="1" applyBorder="1"/>
    <xf numFmtId="165" fontId="20" fillId="0" borderId="5" xfId="0" applyNumberFormat="1" applyFont="1" applyBorder="1"/>
    <xf numFmtId="165" fontId="14" fillId="0" borderId="3" xfId="0" applyNumberFormat="1" applyFont="1" applyBorder="1"/>
    <xf numFmtId="0" fontId="14" fillId="0" borderId="23" xfId="0" applyFont="1" applyBorder="1"/>
    <xf numFmtId="14" fontId="14" fillId="0" borderId="23" xfId="0" applyNumberFormat="1" applyFont="1" applyBorder="1"/>
    <xf numFmtId="0" fontId="14" fillId="0" borderId="48" xfId="0" applyFont="1" applyBorder="1"/>
    <xf numFmtId="0" fontId="20" fillId="0" borderId="18" xfId="0" applyFont="1" applyBorder="1"/>
    <xf numFmtId="165" fontId="20" fillId="0" borderId="27" xfId="0" applyNumberFormat="1" applyFont="1" applyBorder="1"/>
    <xf numFmtId="0" fontId="20" fillId="0" borderId="6" xfId="0" applyFont="1" applyBorder="1"/>
    <xf numFmtId="165" fontId="20" fillId="0" borderId="45" xfId="0" applyNumberFormat="1" applyFont="1" applyBorder="1"/>
    <xf numFmtId="0" fontId="14" fillId="0" borderId="34" xfId="0" applyFont="1" applyBorder="1"/>
    <xf numFmtId="0" fontId="14" fillId="0" borderId="32" xfId="0" applyFont="1" applyBorder="1"/>
    <xf numFmtId="0" fontId="14" fillId="0" borderId="47" xfId="0" applyFont="1" applyBorder="1"/>
    <xf numFmtId="0" fontId="14" fillId="0" borderId="46" xfId="0" applyFont="1" applyBorder="1"/>
    <xf numFmtId="0" fontId="20" fillId="0" borderId="46" xfId="0" applyFont="1" applyBorder="1"/>
    <xf numFmtId="3" fontId="3" fillId="0" borderId="0" xfId="0" applyNumberFormat="1" applyFont="1" applyBorder="1" applyAlignment="1">
      <alignment horizontal="left" vertical="top"/>
    </xf>
    <xf numFmtId="4" fontId="14" fillId="14" borderId="0" xfId="0" applyNumberFormat="1" applyFont="1" applyFill="1" applyAlignment="1">
      <alignment horizontal="center" vertical="center"/>
    </xf>
    <xf numFmtId="165" fontId="41" fillId="22" borderId="19" xfId="2" applyNumberFormat="1" applyFont="1" applyFill="1" applyBorder="1" applyAlignment="1">
      <alignment horizontal="right" vertical="center" wrapText="1"/>
    </xf>
    <xf numFmtId="3" fontId="42" fillId="22" borderId="19" xfId="1" applyNumberFormat="1" applyFont="1" applyFill="1" applyBorder="1" applyAlignment="1">
      <alignment horizontal="left" wrapText="1"/>
    </xf>
    <xf numFmtId="165" fontId="0" fillId="6" borderId="19" xfId="40" applyNumberFormat="1" applyFont="1" applyFill="1" applyBorder="1" applyAlignment="1">
      <alignment horizontal="left" vertical="center" wrapText="1"/>
    </xf>
    <xf numFmtId="0" fontId="0" fillId="6" borderId="11" xfId="0" applyFont="1" applyFill="1" applyBorder="1" applyAlignment="1">
      <alignment horizontal="left" vertical="center"/>
    </xf>
    <xf numFmtId="165" fontId="41" fillId="22" borderId="19" xfId="0" applyNumberFormat="1" applyFont="1" applyFill="1" applyBorder="1" applyAlignment="1">
      <alignment horizontal="right" wrapText="1"/>
    </xf>
    <xf numFmtId="165" fontId="41" fillId="22" borderId="19" xfId="0" applyNumberFormat="1" applyFont="1" applyFill="1" applyBorder="1" applyAlignment="1">
      <alignment horizontal="right"/>
    </xf>
    <xf numFmtId="4" fontId="0" fillId="6" borderId="19" xfId="0" applyNumberFormat="1" applyFont="1" applyFill="1" applyBorder="1" applyAlignment="1">
      <alignment horizontal="center" wrapText="1"/>
    </xf>
    <xf numFmtId="164" fontId="19" fillId="22" borderId="19" xfId="2" applyFont="1" applyFill="1" applyBorder="1" applyAlignment="1">
      <alignment horizontal="right" vertical="center" wrapText="1"/>
    </xf>
    <xf numFmtId="164" fontId="4" fillId="22" borderId="19" xfId="2" applyFont="1" applyFill="1" applyBorder="1" applyAlignment="1">
      <alignment horizontal="right" vertical="center" wrapText="1"/>
    </xf>
    <xf numFmtId="165" fontId="42" fillId="22" borderId="19" xfId="2" applyNumberFormat="1" applyFont="1" applyFill="1" applyBorder="1" applyAlignment="1">
      <alignment horizontal="right" vertical="center" wrapText="1"/>
    </xf>
    <xf numFmtId="0" fontId="42" fillId="22" borderId="19" xfId="0" applyFont="1" applyFill="1" applyBorder="1" applyAlignment="1">
      <alignment horizontal="left" vertical="center"/>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165" fontId="41" fillId="0" borderId="50" xfId="0" applyNumberFormat="1" applyFont="1" applyBorder="1" applyAlignment="1">
      <alignment horizontal="right" vertical="center" wrapText="1"/>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xf>
    <xf numFmtId="14" fontId="0" fillId="0" borderId="19" xfId="0" applyNumberFormat="1" applyFont="1" applyFill="1" applyBorder="1" applyAlignment="1">
      <alignment horizontal="left" vertical="center"/>
    </xf>
    <xf numFmtId="0" fontId="0" fillId="0" borderId="19" xfId="0" applyFont="1" applyFill="1" applyBorder="1" applyAlignment="1">
      <alignment horizontal="left" vertical="center"/>
    </xf>
    <xf numFmtId="164" fontId="4" fillId="0" borderId="16" xfId="2" applyFont="1" applyFill="1" applyBorder="1" applyAlignment="1">
      <alignment horizontal="right" vertical="center" wrapText="1"/>
    </xf>
    <xf numFmtId="0" fontId="0" fillId="0" borderId="19" xfId="0" applyFont="1" applyFill="1" applyBorder="1" applyAlignment="1">
      <alignment horizontal="left" vertical="center" wrapText="1"/>
    </xf>
    <xf numFmtId="165" fontId="0" fillId="0" borderId="19" xfId="0" applyNumberFormat="1" applyFont="1" applyFill="1" applyBorder="1" applyAlignment="1">
      <alignment horizontal="right" vertical="center" wrapText="1"/>
    </xf>
    <xf numFmtId="165" fontId="0" fillId="6" borderId="9" xfId="40" applyNumberFormat="1" applyFont="1" applyFill="1" applyBorder="1" applyAlignment="1">
      <alignment horizontal="left" vertical="center" wrapText="1"/>
    </xf>
    <xf numFmtId="164" fontId="19" fillId="0"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5" fontId="0" fillId="22" borderId="19" xfId="0" applyNumberFormat="1" applyFont="1" applyFill="1" applyBorder="1" applyAlignment="1">
      <alignment horizontal="right" vertical="center" wrapText="1"/>
    </xf>
    <xf numFmtId="0" fontId="0" fillId="22" borderId="19" xfId="0" applyFont="1" applyFill="1" applyBorder="1" applyAlignment="1">
      <alignment horizontal="left" vertical="center"/>
    </xf>
    <xf numFmtId="3" fontId="19" fillId="22" borderId="11" xfId="1" applyNumberFormat="1" applyFont="1" applyFill="1" applyBorder="1" applyAlignment="1">
      <alignment horizontal="left" wrapText="1"/>
    </xf>
    <xf numFmtId="0" fontId="0" fillId="22" borderId="19" xfId="0" applyFont="1" applyFill="1" applyBorder="1" applyAlignment="1">
      <alignment horizontal="left" vertical="center" wrapText="1"/>
    </xf>
    <xf numFmtId="165" fontId="41" fillId="22" borderId="19" xfId="40" applyNumberFormat="1" applyFont="1" applyFill="1" applyBorder="1" applyAlignment="1">
      <alignment horizontal="left" wrapText="1"/>
    </xf>
    <xf numFmtId="14" fontId="0" fillId="22" borderId="19" xfId="0" applyNumberFormat="1" applyFont="1" applyFill="1" applyBorder="1" applyAlignment="1">
      <alignment horizontal="left" vertical="center"/>
    </xf>
    <xf numFmtId="165" fontId="0" fillId="22" borderId="19" xfId="0" applyNumberFormat="1" applyFont="1" applyFill="1" applyBorder="1" applyAlignment="1">
      <alignment horizontal="right" vertical="center"/>
    </xf>
    <xf numFmtId="164" fontId="4" fillId="22" borderId="16" xfId="2" applyFont="1" applyFill="1" applyBorder="1" applyAlignment="1">
      <alignment horizontal="right" vertical="center" wrapText="1"/>
    </xf>
    <xf numFmtId="164" fontId="41" fillId="23" borderId="16" xfId="2" applyFont="1" applyFill="1" applyBorder="1" applyAlignment="1">
      <alignment horizontal="right" vertical="center" wrapText="1"/>
    </xf>
    <xf numFmtId="165" fontId="41" fillId="22" borderId="11" xfId="1" applyNumberFormat="1" applyFont="1" applyFill="1" applyBorder="1" applyAlignment="1">
      <alignment horizontal="left" vertical="center" wrapText="1"/>
    </xf>
    <xf numFmtId="0" fontId="41" fillId="22" borderId="19" xfId="0" applyFont="1" applyFill="1" applyBorder="1" applyAlignment="1">
      <alignment horizontal="left" wrapText="1"/>
    </xf>
    <xf numFmtId="3" fontId="0" fillId="0" borderId="0" xfId="0" applyNumberFormat="1" applyFont="1" applyAlignment="1">
      <alignment horizontal="left" vertical="center" wrapText="1"/>
    </xf>
    <xf numFmtId="3" fontId="19" fillId="6" borderId="19" xfId="0" applyNumberFormat="1" applyFont="1" applyFill="1" applyBorder="1" applyAlignment="1">
      <alignment horizontal="left" vertical="center" wrapText="1"/>
    </xf>
    <xf numFmtId="165" fontId="41" fillId="22" borderId="19" xfId="2" applyNumberFormat="1" applyFont="1" applyFill="1" applyBorder="1" applyAlignment="1">
      <alignment horizontal="right" wrapText="1"/>
    </xf>
    <xf numFmtId="0" fontId="2" fillId="0" borderId="19" xfId="0" applyFont="1" applyBorder="1" applyAlignment="1">
      <alignment horizontal="left" vertical="center" wrapText="1"/>
    </xf>
    <xf numFmtId="165" fontId="41" fillId="0" borderId="19" xfId="0" applyNumberFormat="1" applyFont="1" applyBorder="1" applyAlignment="1">
      <alignment horizontal="right" vertical="center" wrapText="1"/>
    </xf>
    <xf numFmtId="165" fontId="41" fillId="22" borderId="9" xfId="40" applyNumberFormat="1" applyFont="1" applyFill="1" applyBorder="1" applyAlignment="1">
      <alignment horizontal="left" vertical="center" wrapText="1"/>
    </xf>
    <xf numFmtId="165" fontId="1" fillId="0" borderId="19" xfId="0" applyNumberFormat="1" applyFont="1" applyBorder="1" applyAlignment="1">
      <alignment horizontal="left" vertical="center"/>
    </xf>
    <xf numFmtId="165" fontId="4" fillId="6" borderId="16" xfId="2" applyNumberFormat="1" applyFont="1" applyFill="1" applyBorder="1" applyAlignment="1">
      <alignment horizontal="right" wrapText="1"/>
    </xf>
    <xf numFmtId="165" fontId="0" fillId="0" borderId="19" xfId="0" applyNumberFormat="1" applyBorder="1" applyAlignment="1">
      <alignment horizontal="left" vertical="center"/>
    </xf>
    <xf numFmtId="0" fontId="75" fillId="22" borderId="19" xfId="0" applyFont="1" applyFill="1" applyBorder="1" applyAlignment="1">
      <alignment horizontal="left" vertical="center" wrapText="1"/>
    </xf>
    <xf numFmtId="165" fontId="0" fillId="0" borderId="19" xfId="0" applyNumberFormat="1" applyFont="1" applyBorder="1" applyAlignment="1">
      <alignment horizontal="right" vertical="center" wrapText="1"/>
    </xf>
    <xf numFmtId="165" fontId="2" fillId="0" borderId="19" xfId="0" applyNumberFormat="1" applyFont="1" applyBorder="1" applyAlignment="1">
      <alignment horizontal="right" vertical="center" wrapText="1"/>
    </xf>
    <xf numFmtId="14" fontId="0" fillId="6" borderId="19" xfId="0" applyNumberFormat="1" applyFill="1" applyBorder="1" applyAlignment="1">
      <alignment horizontal="left" vertical="center"/>
    </xf>
    <xf numFmtId="165" fontId="41" fillId="22" borderId="3" xfId="0" applyNumberFormat="1" applyFont="1" applyFill="1" applyBorder="1" applyAlignment="1">
      <alignment horizontal="right" vertical="center" wrapText="1"/>
    </xf>
    <xf numFmtId="165" fontId="41" fillId="22" borderId="16" xfId="2" applyNumberFormat="1" applyFont="1" applyFill="1" applyBorder="1" applyAlignment="1">
      <alignment horizontal="right" wrapText="1"/>
    </xf>
    <xf numFmtId="3" fontId="1" fillId="0" borderId="19" xfId="0" applyNumberFormat="1" applyFont="1" applyBorder="1" applyAlignment="1">
      <alignment horizontal="left" vertical="center"/>
    </xf>
    <xf numFmtId="165" fontId="0" fillId="0" borderId="19" xfId="0" applyNumberFormat="1" applyBorder="1" applyAlignment="1">
      <alignment horizontal="right" vertical="center"/>
    </xf>
    <xf numFmtId="165" fontId="3" fillId="0" borderId="19" xfId="0" applyNumberFormat="1" applyFont="1" applyBorder="1" applyAlignment="1">
      <alignment horizontal="right" vertical="center"/>
    </xf>
    <xf numFmtId="14" fontId="42" fillId="22" borderId="19" xfId="0" applyNumberFormat="1" applyFont="1" applyFill="1" applyBorder="1" applyAlignment="1">
      <alignment horizontal="left" vertical="center"/>
    </xf>
    <xf numFmtId="165" fontId="42" fillId="22" borderId="19" xfId="0" applyNumberFormat="1" applyFont="1" applyFill="1" applyBorder="1" applyAlignment="1">
      <alignment horizontal="right" vertical="center"/>
    </xf>
    <xf numFmtId="165" fontId="42" fillId="22" borderId="19" xfId="0" applyNumberFormat="1" applyFont="1" applyFill="1" applyBorder="1" applyAlignment="1">
      <alignment horizontal="right" vertical="center" wrapText="1"/>
    </xf>
    <xf numFmtId="164" fontId="42" fillId="22" borderId="16" xfId="2" applyFont="1" applyFill="1" applyBorder="1" applyAlignment="1">
      <alignment horizontal="right" vertical="center" wrapText="1"/>
    </xf>
    <xf numFmtId="0" fontId="42" fillId="22" borderId="19" xfId="0" applyFont="1" applyFill="1" applyBorder="1" applyAlignment="1">
      <alignment horizontal="left" vertical="center" wrapText="1"/>
    </xf>
    <xf numFmtId="3" fontId="41" fillId="22" borderId="19" xfId="0" applyNumberFormat="1" applyFont="1" applyFill="1" applyBorder="1" applyAlignment="1">
      <alignment horizontal="left"/>
    </xf>
    <xf numFmtId="14" fontId="1" fillId="0" borderId="19" xfId="0" applyNumberFormat="1"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2" fillId="0" borderId="16" xfId="0" applyNumberFormat="1" applyFont="1" applyBorder="1" applyAlignment="1">
      <alignment horizontal="right" vertical="center" wrapText="1"/>
    </xf>
    <xf numFmtId="165" fontId="2" fillId="0" borderId="3" xfId="0" applyNumberFormat="1" applyFont="1" applyBorder="1" applyAlignment="1">
      <alignment horizontal="right" vertical="center" wrapText="1"/>
    </xf>
    <xf numFmtId="165" fontId="2" fillId="0" borderId="3" xfId="0" applyNumberFormat="1"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0" borderId="27" xfId="0" applyNumberFormat="1" applyFont="1" applyBorder="1" applyAlignment="1">
      <alignment horizontal="right" vertical="center" wrapText="1"/>
    </xf>
    <xf numFmtId="14" fontId="16" fillId="6" borderId="58" xfId="0" applyNumberFormat="1" applyFont="1" applyFill="1" applyBorder="1" applyAlignment="1">
      <alignment horizontal="left" vertical="center"/>
    </xf>
    <xf numFmtId="3" fontId="16" fillId="6" borderId="66" xfId="0" applyNumberFormat="1" applyFont="1" applyFill="1" applyBorder="1" applyAlignment="1">
      <alignment vertical="center"/>
    </xf>
    <xf numFmtId="164" fontId="16" fillId="6" borderId="66" xfId="2" applyFont="1" applyFill="1" applyBorder="1" applyAlignment="1">
      <alignment horizontal="right" vertical="center" wrapText="1"/>
    </xf>
    <xf numFmtId="164" fontId="16" fillId="6" borderId="19" xfId="2" applyFont="1" applyFill="1" applyBorder="1" applyAlignment="1">
      <alignment horizontal="right" vertical="center" wrapText="1"/>
    </xf>
    <xf numFmtId="14" fontId="16" fillId="6" borderId="6" xfId="0" applyNumberFormat="1" applyFont="1" applyFill="1" applyBorder="1" applyAlignment="1">
      <alignment horizontal="left" vertical="center"/>
    </xf>
    <xf numFmtId="0" fontId="16" fillId="6" borderId="9" xfId="0" applyFont="1" applyFill="1" applyBorder="1" applyAlignment="1">
      <alignment vertical="center"/>
    </xf>
    <xf numFmtId="0" fontId="16" fillId="6" borderId="41" xfId="0" applyFont="1" applyFill="1" applyBorder="1" applyAlignment="1">
      <alignment horizontal="center" vertical="center"/>
    </xf>
    <xf numFmtId="0" fontId="16" fillId="6" borderId="67" xfId="0" applyFont="1" applyFill="1" applyBorder="1" applyAlignment="1">
      <alignment horizontal="center" vertical="center"/>
    </xf>
    <xf numFmtId="14" fontId="41" fillId="22" borderId="19" xfId="0" applyNumberFormat="1" applyFont="1" applyFill="1" applyBorder="1" applyAlignment="1">
      <alignment horizontal="left" vertical="center" wrapText="1"/>
    </xf>
    <xf numFmtId="14" fontId="4" fillId="6" borderId="19" xfId="1" applyNumberFormat="1" applyFont="1" applyFill="1" applyBorder="1" applyAlignment="1">
      <alignment horizontal="left" wrapText="1"/>
    </xf>
    <xf numFmtId="3" fontId="0"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3" fontId="1" fillId="0" borderId="11" xfId="0" applyNumberFormat="1" applyFont="1" applyBorder="1" applyAlignment="1">
      <alignment horizontal="left" vertical="center"/>
    </xf>
    <xf numFmtId="165" fontId="0" fillId="6" borderId="2" xfId="40" applyNumberFormat="1" applyFont="1" applyFill="1" applyBorder="1" applyAlignment="1">
      <alignment horizontal="left" wrapText="1"/>
    </xf>
    <xf numFmtId="0" fontId="41" fillId="22" borderId="2" xfId="0" applyFont="1" applyFill="1" applyBorder="1" applyAlignment="1">
      <alignment horizontal="left" vertical="center" wrapText="1"/>
    </xf>
    <xf numFmtId="0" fontId="41" fillId="22" borderId="13" xfId="0" applyFont="1" applyFill="1" applyBorder="1" applyAlignment="1">
      <alignment horizontal="left" vertical="center" wrapText="1"/>
    </xf>
    <xf numFmtId="165" fontId="41" fillId="22" borderId="2" xfId="40" applyNumberFormat="1" applyFont="1" applyFill="1" applyBorder="1" applyAlignment="1">
      <alignment horizontal="left" wrapText="1"/>
    </xf>
    <xf numFmtId="0" fontId="0" fillId="0" borderId="6" xfId="0" applyBorder="1" applyAlignment="1">
      <alignment horizontal="left" vertical="center"/>
    </xf>
    <xf numFmtId="165" fontId="0" fillId="0" borderId="16" xfId="0" applyNumberFormat="1" applyBorder="1" applyAlignment="1">
      <alignment horizontal="right" vertical="center"/>
    </xf>
    <xf numFmtId="165" fontId="0" fillId="0" borderId="16" xfId="0" applyNumberFormat="1" applyBorder="1" applyAlignment="1">
      <alignment horizontal="left" vertical="center"/>
    </xf>
    <xf numFmtId="165" fontId="0" fillId="0" borderId="3" xfId="0" applyNumberFormat="1" applyBorder="1" applyAlignment="1">
      <alignment horizontal="right" vertical="center"/>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6" borderId="27" xfId="2" applyNumberFormat="1" applyFont="1" applyFill="1" applyBorder="1" applyAlignment="1">
      <alignment horizontal="right" wrapText="1"/>
    </xf>
    <xf numFmtId="165" fontId="4" fillId="6" borderId="6" xfId="1" applyNumberFormat="1" applyFont="1" applyFill="1" applyBorder="1" applyAlignment="1">
      <alignment horizontal="left" vertical="center" wrapText="1"/>
    </xf>
    <xf numFmtId="164" fontId="42" fillId="6" borderId="18" xfId="2" applyFont="1" applyFill="1" applyBorder="1" applyAlignment="1">
      <alignment horizontal="right" wrapText="1"/>
    </xf>
    <xf numFmtId="164" fontId="42" fillId="6" borderId="15" xfId="2" applyFont="1" applyFill="1" applyBorder="1" applyAlignment="1">
      <alignment horizontal="right" wrapText="1"/>
    </xf>
    <xf numFmtId="3" fontId="4" fillId="6" borderId="9" xfId="1" applyNumberFormat="1" applyFont="1" applyFill="1" applyBorder="1" applyAlignment="1">
      <alignment horizontal="left" vertical="center" wrapText="1"/>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4" fontId="4" fillId="6" borderId="16" xfId="1" applyNumberFormat="1" applyFont="1" applyFill="1" applyBorder="1" applyAlignment="1">
      <alignment horizontal="right" wrapText="1"/>
    </xf>
    <xf numFmtId="164" fontId="41" fillId="0" borderId="0" xfId="0" applyNumberFormat="1" applyFont="1"/>
    <xf numFmtId="164" fontId="0" fillId="0" borderId="0" xfId="0" applyNumberFormat="1" applyAlignment="1">
      <alignment horizontal="left" wrapText="1"/>
    </xf>
    <xf numFmtId="164" fontId="0" fillId="0" borderId="0" xfId="0" applyNumberFormat="1" applyAlignment="1">
      <alignment wrapText="1"/>
    </xf>
    <xf numFmtId="3" fontId="16" fillId="6" borderId="11" xfId="1" applyNumberFormat="1" applyFont="1" applyFill="1" applyBorder="1" applyAlignment="1">
      <alignment horizontal="left" wrapText="1"/>
    </xf>
    <xf numFmtId="14" fontId="41" fillId="12" borderId="19" xfId="0" applyNumberFormat="1" applyFont="1" applyFill="1" applyBorder="1" applyAlignment="1">
      <alignment horizontal="left" vertical="center"/>
    </xf>
    <xf numFmtId="0" fontId="41" fillId="12" borderId="19" xfId="0" applyFont="1" applyFill="1" applyBorder="1" applyAlignment="1">
      <alignment horizontal="left" vertical="center"/>
    </xf>
    <xf numFmtId="165" fontId="41" fillId="12" borderId="19" xfId="0" applyNumberFormat="1" applyFont="1" applyFill="1" applyBorder="1" applyAlignment="1">
      <alignment horizontal="right" vertical="center" wrapText="1"/>
    </xf>
    <xf numFmtId="164" fontId="41" fillId="12" borderId="16" xfId="2" applyFont="1" applyFill="1" applyBorder="1" applyAlignment="1">
      <alignment horizontal="right" vertical="center" wrapText="1"/>
    </xf>
    <xf numFmtId="3" fontId="42" fillId="12" borderId="11" xfId="1" applyNumberFormat="1" applyFont="1" applyFill="1" applyBorder="1" applyAlignment="1">
      <alignment horizontal="left" wrapText="1"/>
    </xf>
    <xf numFmtId="0" fontId="41" fillId="12" borderId="19" xfId="0" applyFont="1" applyFill="1" applyBorder="1" applyAlignment="1">
      <alignment horizontal="left" vertical="center" wrapText="1"/>
    </xf>
    <xf numFmtId="0" fontId="0" fillId="0" borderId="0" xfId="0" applyNumberFormat="1" applyAlignment="1">
      <alignment wrapText="1"/>
    </xf>
    <xf numFmtId="164" fontId="14" fillId="0" borderId="14" xfId="2" applyFont="1" applyBorder="1" applyAlignment="1">
      <alignment vertical="center"/>
    </xf>
    <xf numFmtId="14" fontId="61" fillId="0" borderId="47" xfId="0" applyNumberFormat="1" applyFont="1" applyBorder="1" applyAlignment="1">
      <alignment horizontal="center" vertical="center"/>
    </xf>
    <xf numFmtId="0" fontId="62" fillId="0" borderId="68" xfId="0" applyFont="1" applyBorder="1" applyAlignment="1">
      <alignment vertical="center"/>
    </xf>
    <xf numFmtId="0" fontId="66" fillId="0" borderId="47" xfId="0" applyFont="1" applyBorder="1" applyAlignment="1">
      <alignment vertical="center"/>
    </xf>
    <xf numFmtId="40" fontId="61" fillId="0" borderId="68" xfId="0" applyNumberFormat="1" applyFont="1" applyBorder="1" applyAlignment="1">
      <alignment vertical="center"/>
    </xf>
    <xf numFmtId="165" fontId="61" fillId="0" borderId="45" xfId="0" applyNumberFormat="1" applyFont="1" applyBorder="1" applyAlignment="1">
      <alignment vertical="center"/>
    </xf>
    <xf numFmtId="14" fontId="62" fillId="0" borderId="19" xfId="0" applyNumberFormat="1" applyFont="1" applyBorder="1" applyAlignment="1">
      <alignment horizontal="center" vertical="center"/>
    </xf>
    <xf numFmtId="0" fontId="68" fillId="0" borderId="19" xfId="0" applyFont="1" applyBorder="1" applyAlignment="1">
      <alignment horizontal="center" vertical="center"/>
    </xf>
    <xf numFmtId="0" fontId="62" fillId="0" borderId="19" xfId="0" applyFont="1" applyBorder="1" applyAlignment="1">
      <alignment horizontal="center" vertical="center"/>
    </xf>
    <xf numFmtId="165" fontId="62" fillId="0" borderId="19" xfId="0" applyNumberFormat="1" applyFont="1" applyBorder="1" applyAlignment="1">
      <alignment horizontal="center" vertical="center"/>
    </xf>
    <xf numFmtId="164" fontId="0" fillId="12" borderId="16" xfId="2" applyFont="1" applyFill="1" applyBorder="1" applyAlignment="1">
      <alignment horizontal="right" vertical="center" wrapText="1"/>
    </xf>
    <xf numFmtId="165" fontId="41" fillId="0" borderId="18" xfId="0" applyNumberFormat="1" applyFont="1" applyBorder="1" applyAlignment="1">
      <alignment horizontal="right" wrapText="1"/>
    </xf>
    <xf numFmtId="165" fontId="41" fillId="0" borderId="15" xfId="0" applyNumberFormat="1" applyFont="1" applyBorder="1" applyAlignment="1">
      <alignment horizontal="right" wrapText="1"/>
    </xf>
    <xf numFmtId="165" fontId="41" fillId="0" borderId="27" xfId="0" applyNumberFormat="1" applyFont="1" applyBorder="1" applyAlignment="1">
      <alignment horizontal="right" wrapText="1"/>
    </xf>
    <xf numFmtId="3" fontId="41" fillId="22" borderId="19" xfId="0" applyNumberFormat="1" applyFont="1" applyFill="1" applyBorder="1" applyAlignment="1">
      <alignment horizontal="left" vertical="center"/>
    </xf>
    <xf numFmtId="164" fontId="76" fillId="6" borderId="27" xfId="2" applyFont="1" applyFill="1" applyBorder="1" applyAlignment="1">
      <alignment horizontal="righ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165" fontId="68" fillId="0" borderId="4" xfId="0" applyNumberFormat="1" applyFont="1" applyBorder="1" applyAlignment="1">
      <alignment horizontal="center" vertical="center" wrapText="1"/>
    </xf>
    <xf numFmtId="165" fontId="68" fillId="0" borderId="2" xfId="0" applyNumberFormat="1" applyFont="1" applyBorder="1" applyAlignment="1">
      <alignment horizontal="center" vertical="center" wrapText="1"/>
    </xf>
    <xf numFmtId="0" fontId="69" fillId="0" borderId="0" xfId="0" applyFont="1" applyAlignment="1">
      <alignment horizontal="center" vertical="center"/>
    </xf>
    <xf numFmtId="0" fontId="69" fillId="11" borderId="18" xfId="0" applyFont="1" applyFill="1" applyBorder="1" applyAlignment="1">
      <alignment horizontal="center" vertical="center"/>
    </xf>
    <xf numFmtId="0" fontId="69" fillId="11" borderId="15" xfId="0" applyFont="1" applyFill="1" applyBorder="1" applyAlignment="1">
      <alignment horizontal="center" vertical="center"/>
    </xf>
    <xf numFmtId="0" fontId="69" fillId="11" borderId="27" xfId="0" applyFont="1" applyFill="1" applyBorder="1" applyAlignment="1">
      <alignment horizontal="center" vertical="center"/>
    </xf>
    <xf numFmtId="0" fontId="69" fillId="6" borderId="0" xfId="0" applyFont="1" applyFill="1" applyBorder="1" applyAlignment="1">
      <alignment horizontal="center" vertical="center"/>
    </xf>
    <xf numFmtId="0" fontId="21" fillId="0" borderId="0" xfId="0" applyFont="1" applyAlignment="1">
      <alignment horizontal="center"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165" fontId="68" fillId="0" borderId="10" xfId="0" applyNumberFormat="1" applyFont="1" applyBorder="1" applyAlignment="1">
      <alignment horizontal="left" vertical="center"/>
    </xf>
    <xf numFmtId="165" fontId="68" fillId="0" borderId="11" xfId="0" applyNumberFormat="1" applyFont="1" applyBorder="1" applyAlignment="1">
      <alignment horizontal="left" vertical="center"/>
    </xf>
    <xf numFmtId="165" fontId="68" fillId="0" borderId="0" xfId="0" applyNumberFormat="1" applyFont="1" applyAlignment="1">
      <alignment horizontal="left" vertical="center"/>
    </xf>
    <xf numFmtId="165" fontId="68" fillId="0" borderId="7" xfId="0" applyNumberFormat="1" applyFont="1" applyBorder="1" applyAlignment="1">
      <alignment horizontal="left" vertical="center"/>
    </xf>
    <xf numFmtId="0" fontId="74" fillId="6" borderId="20" xfId="0" applyFont="1" applyFill="1" applyBorder="1" applyAlignment="1">
      <alignment horizontal="center" vertical="center"/>
    </xf>
    <xf numFmtId="0" fontId="74" fillId="6" borderId="21" xfId="0" applyFont="1" applyFill="1" applyBorder="1" applyAlignment="1">
      <alignment horizontal="center" vertical="center"/>
    </xf>
    <xf numFmtId="0" fontId="74" fillId="6" borderId="22" xfId="0" applyFont="1" applyFill="1" applyBorder="1" applyAlignment="1">
      <alignment horizontal="center" vertical="center"/>
    </xf>
    <xf numFmtId="0" fontId="61" fillId="6" borderId="23" xfId="0" applyFont="1" applyFill="1" applyBorder="1" applyAlignment="1">
      <alignment horizontal="center" vertical="center"/>
    </xf>
    <xf numFmtId="0" fontId="61" fillId="6" borderId="19" xfId="0" applyFont="1" applyFill="1" applyBorder="1" applyAlignment="1">
      <alignment horizontal="center" vertical="center"/>
    </xf>
    <xf numFmtId="0" fontId="61" fillId="6" borderId="14" xfId="0" applyFont="1" applyFill="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left" vertical="center"/>
    </xf>
    <xf numFmtId="0" fontId="62" fillId="6" borderId="0" xfId="0" applyFont="1" applyFill="1" applyBorder="1" applyAlignment="1">
      <alignment horizontal="center" vertical="center" wrapText="1"/>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165" fontId="68" fillId="0" borderId="19" xfId="0" applyNumberFormat="1" applyFont="1" applyBorder="1" applyAlignment="1">
      <alignment horizontal="left" vertical="center"/>
    </xf>
    <xf numFmtId="165" fontId="68" fillId="0" borderId="14" xfId="0" applyNumberFormat="1" applyFont="1" applyBorder="1" applyAlignment="1">
      <alignment horizontal="left" vertical="center"/>
    </xf>
    <xf numFmtId="49" fontId="19" fillId="6" borderId="19" xfId="0" applyNumberFormat="1" applyFont="1" applyFill="1" applyBorder="1" applyAlignment="1">
      <alignment horizontal="left" vertical="center"/>
    </xf>
    <xf numFmtId="49" fontId="19" fillId="6" borderId="14" xfId="0" applyNumberFormat="1" applyFont="1" applyFill="1" applyBorder="1" applyAlignment="1">
      <alignment horizontal="left" vertical="center"/>
    </xf>
    <xf numFmtId="165" fontId="68" fillId="0" borderId="25" xfId="0" applyNumberFormat="1" applyFont="1" applyBorder="1" applyAlignment="1">
      <alignment horizontal="center" vertical="center" wrapText="1"/>
    </xf>
    <xf numFmtId="165" fontId="68" fillId="0" borderId="26" xfId="0" applyNumberFormat="1" applyFont="1" applyBorder="1" applyAlignment="1">
      <alignment horizontal="center" vertical="center" wrapText="1"/>
    </xf>
    <xf numFmtId="0" fontId="61" fillId="6" borderId="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69" fillId="0" borderId="52" xfId="0" applyFont="1" applyBorder="1" applyAlignment="1">
      <alignment horizontal="center" vertical="center"/>
    </xf>
    <xf numFmtId="0" fontId="69" fillId="0" borderId="59" xfId="0" applyFont="1" applyBorder="1" applyAlignment="1">
      <alignment horizontal="center" vertical="center"/>
    </xf>
    <xf numFmtId="0" fontId="69" fillId="0" borderId="60" xfId="0" applyFont="1" applyBorder="1" applyAlignment="1">
      <alignment horizontal="center" vertical="center"/>
    </xf>
    <xf numFmtId="165" fontId="68" fillId="0" borderId="61"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62" xfId="0" applyNumberFormat="1" applyFont="1" applyBorder="1" applyAlignment="1">
      <alignment horizontal="left" vertical="center"/>
    </xf>
    <xf numFmtId="165" fontId="68" fillId="0" borderId="44" xfId="0" applyNumberFormat="1" applyFont="1" applyBorder="1" applyAlignment="1">
      <alignment horizontal="center" vertical="center" wrapText="1"/>
    </xf>
    <xf numFmtId="165" fontId="68" fillId="0" borderId="64" xfId="0" applyNumberFormat="1" applyFont="1" applyBorder="1" applyAlignment="1">
      <alignment horizontal="center" vertical="center" wrapText="1"/>
    </xf>
    <xf numFmtId="0" fontId="61" fillId="11" borderId="20" xfId="0" applyFont="1" applyFill="1" applyBorder="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3">
    <dxf>
      <alignment wrapText="1"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wrapText="1" readingOrder="0"/>
    </dxf>
    <dxf>
      <alignment wrapText="1" readingOrder="0"/>
    </dxf>
    <dxf>
      <numFmt numFmtId="164" formatCode="_-* #,##0.00\ _€_-;\-* #,##0.00\ _€_-;_-* &quot;-&quot;??\ _€_-;_-@_-"/>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137160</xdr:colOff>
      <xdr:row>18</xdr:row>
      <xdr:rowOff>0</xdr:rowOff>
    </xdr:from>
    <xdr:to>
      <xdr:col>8</xdr:col>
      <xdr:colOff>213360</xdr:colOff>
      <xdr:row>19</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5715000" y="3429000"/>
          <a:ext cx="76200" cy="22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190500</xdr:colOff>
      <xdr:row>19</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190500</xdr:colOff>
      <xdr:row>19</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18</xdr:row>
      <xdr:rowOff>0</xdr:rowOff>
    </xdr:from>
    <xdr:to>
      <xdr:col>8</xdr:col>
      <xdr:colOff>704850</xdr:colOff>
      <xdr:row>19</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18</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18</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21</xdr:row>
      <xdr:rowOff>0</xdr:rowOff>
    </xdr:from>
    <xdr:to>
      <xdr:col>7</xdr:col>
      <xdr:colOff>190500</xdr:colOff>
      <xdr:row>21</xdr:row>
      <xdr:rowOff>229235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21</xdr:row>
      <xdr:rowOff>0</xdr:rowOff>
    </xdr:from>
    <xdr:to>
      <xdr:col>8</xdr:col>
      <xdr:colOff>19050</xdr:colOff>
      <xdr:row>21</xdr:row>
      <xdr:rowOff>210185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21</xdr:row>
      <xdr:rowOff>0</xdr:rowOff>
    </xdr:from>
    <xdr:to>
      <xdr:col>7</xdr:col>
      <xdr:colOff>190500</xdr:colOff>
      <xdr:row>21</xdr:row>
      <xdr:rowOff>226695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21</xdr:row>
      <xdr:rowOff>0</xdr:rowOff>
    </xdr:from>
    <xdr:to>
      <xdr:col>8</xdr:col>
      <xdr:colOff>19050</xdr:colOff>
      <xdr:row>21</xdr:row>
      <xdr:rowOff>207645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21</xdr:row>
      <xdr:rowOff>0</xdr:rowOff>
    </xdr:from>
    <xdr:to>
      <xdr:col>7</xdr:col>
      <xdr:colOff>190500</xdr:colOff>
      <xdr:row>21</xdr:row>
      <xdr:rowOff>226695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21</xdr:row>
      <xdr:rowOff>0</xdr:rowOff>
    </xdr:from>
    <xdr:to>
      <xdr:col>8</xdr:col>
      <xdr:colOff>19050</xdr:colOff>
      <xdr:row>21</xdr:row>
      <xdr:rowOff>207645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21</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21</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21</xdr:row>
      <xdr:rowOff>0</xdr:rowOff>
    </xdr:from>
    <xdr:to>
      <xdr:col>8</xdr:col>
      <xdr:colOff>190500</xdr:colOff>
      <xdr:row>21</xdr:row>
      <xdr:rowOff>229235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21</xdr:row>
      <xdr:rowOff>210185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21</xdr:row>
      <xdr:rowOff>226695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21</xdr:row>
      <xdr:rowOff>207645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21</xdr:row>
      <xdr:rowOff>226695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21</xdr:row>
      <xdr:rowOff>207645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21</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21</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35</xdr:row>
      <xdr:rowOff>0</xdr:rowOff>
    </xdr:from>
    <xdr:to>
      <xdr:col>7</xdr:col>
      <xdr:colOff>190500</xdr:colOff>
      <xdr:row>36</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35</xdr:row>
      <xdr:rowOff>0</xdr:rowOff>
    </xdr:from>
    <xdr:to>
      <xdr:col>8</xdr:col>
      <xdr:colOff>19050</xdr:colOff>
      <xdr:row>36</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38</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38</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35</xdr:row>
      <xdr:rowOff>0</xdr:rowOff>
    </xdr:from>
    <xdr:to>
      <xdr:col>8</xdr:col>
      <xdr:colOff>190500</xdr:colOff>
      <xdr:row>36</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35</xdr:row>
      <xdr:rowOff>0</xdr:rowOff>
    </xdr:from>
    <xdr:to>
      <xdr:col>8</xdr:col>
      <xdr:colOff>704850</xdr:colOff>
      <xdr:row>36</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38</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38</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492.708218287036" createdVersion="5" refreshedVersion="5" minRefreshableVersion="3" recordCount="35">
  <cacheSource type="worksheet">
    <worksheetSource ref="A3:H38" sheet="Airtime summary"/>
  </cacheSource>
  <cacheFields count="8">
    <cacheField name="Date" numFmtId="14">
      <sharedItems containsSemiMixedTypes="0" containsNonDate="0" containsDate="1" containsString="0" minDate="2024-06-01T00:00:00" maxDate="2024-06-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50000"/>
    </cacheField>
    <cacheField name="Received" numFmtId="164">
      <sharedItems containsString="0" containsBlank="1" containsNumber="1" containsInteger="1" minValue="40000" maxValue="260000"/>
    </cacheField>
    <cacheField name="Balance" numFmtId="164">
      <sharedItems containsSemiMixedTypes="0" containsString="0" containsNumber="1" containsInteger="1" minValue="0" maxValue="260000"/>
    </cacheField>
    <cacheField name="Name" numFmtId="165">
      <sharedItems containsBlank="1" count="9">
        <m/>
        <s v="Lydia"/>
        <s v="Grace"/>
        <s v="Stacey"/>
        <s v="i18"/>
        <s v="Gaspard"/>
        <s v="Rens"/>
        <s v="i07"/>
        <s v="Rebec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492.708219560183" createdVersion="5" refreshedVersion="5" minRefreshableVersion="3" recordCount="552">
  <cacheSource type="worksheet">
    <worksheetSource ref="A2:H554" sheet="Total Expenses"/>
  </cacheSource>
  <cacheFields count="8">
    <cacheField name="Date" numFmtId="14">
      <sharedItems containsSemiMixedTypes="0" containsNonDate="0" containsDate="1" containsString="0" minDate="2024-06-03T00:00:00" maxDate="2024-07-01T00:00:00"/>
    </cacheField>
    <cacheField name="Details" numFmtId="0">
      <sharedItems/>
    </cacheField>
    <cacheField name="Type of expenses " numFmtId="0">
      <sharedItems containsBlank="1" count="14">
        <s v="Telephone"/>
        <s v="Travel Subsistence"/>
        <s v="Transport"/>
        <s v="Services"/>
        <s v="Trust Building"/>
        <s v="Office Materials"/>
        <s v="Office Equipment"/>
        <s v="Bank Fees"/>
        <s v="Personnel"/>
        <s v="Transfer Fees"/>
        <s v="Internet"/>
        <s v="Personel"/>
        <s v="Trust Building "/>
        <m u="1"/>
      </sharedItems>
    </cacheField>
    <cacheField name="Department" numFmtId="0">
      <sharedItems containsBlank="1" count="8">
        <s v="Management"/>
        <s v="Legal"/>
        <s v="Investigations"/>
        <s v="Office"/>
        <s v="Team Building"/>
        <s v="Operations"/>
        <m u="1"/>
        <s v="Team Builing" u="1"/>
      </sharedItems>
    </cacheField>
    <cacheField name="Spent  in national currency (UGX)" numFmtId="0">
      <sharedItems containsSemiMixedTypes="0" containsString="0" containsNumber="1" minValue="400" maxValue="1888000"/>
    </cacheField>
    <cacheField name="Exchange Rate $" numFmtId="4">
      <sharedItems containsSemiMixedTypes="0" containsString="0" containsNumber="1" containsInteger="1" minValue="3865" maxValue="3886"/>
    </cacheField>
    <cacheField name="Spent in $" numFmtId="165">
      <sharedItems containsSemiMixedTypes="0" containsString="0" containsNumber="1" minValue="0.10346611484738748" maxValue="488.36006207966892"/>
    </cacheField>
    <cacheField name="Name" numFmtId="0">
      <sharedItems containsBlank="1" count="13">
        <s v="Lydia"/>
        <s v="Grace"/>
        <s v="Stacey"/>
        <s v="i18"/>
        <s v="Gaspard"/>
        <s v="Rens"/>
        <s v="i07"/>
        <s v="Bank Opp"/>
        <s v="Rebeca"/>
        <s v="Bank UGX"/>
        <s v="Bank USD"/>
        <m u="1"/>
        <s v="Rebecca"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492.708222453701" createdVersion="5" refreshedVersion="5" minRefreshableVersion="3" recordCount="148">
  <cacheSource type="worksheet">
    <worksheetSource ref="A2:H150" sheet="UGX Cash Box June 24"/>
  </cacheSource>
  <cacheFields count="8">
    <cacheField name="Date" numFmtId="14">
      <sharedItems containsNonDate="0" containsDate="1" containsString="0" containsBlank="1" minDate="2024-06-01T00:00:00" maxDate="2024-06-30T00:00:00"/>
    </cacheField>
    <cacheField name="Details" numFmtId="0">
      <sharedItems containsBlank="1"/>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 maxValue="2000000"/>
    </cacheField>
    <cacheField name="Received" numFmtId="0">
      <sharedItems containsString="0" containsBlank="1" containsNumber="1" containsInteger="1" minValue="1000" maxValue="7559000"/>
    </cacheField>
    <cacheField name="Balance" numFmtId="164">
      <sharedItems containsString="0" containsBlank="1" containsNumber="1" containsInteger="1" minValue="1507626" maxValue="9362776"/>
    </cacheField>
    <cacheField name="Name" numFmtId="0">
      <sharedItems containsBlank="1" count="10">
        <m/>
        <s v="Gaspard"/>
        <s v="Lydia"/>
        <s v="Stacey"/>
        <s v="i18"/>
        <s v="Airtime"/>
        <s v="Rens"/>
        <s v="i07"/>
        <s v="Grace"/>
        <s v="Rebec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d v="2024-06-01T00:00:00"/>
    <s v="Balance from May 2024"/>
    <m/>
    <m/>
    <m/>
    <m/>
    <n v="135000"/>
    <x v="0"/>
  </r>
  <r>
    <d v="2024-06-03T00:00:00"/>
    <s v="Airtime for Lydia"/>
    <s v="Telephone"/>
    <s v="Management"/>
    <n v="50000"/>
    <m/>
    <n v="85000"/>
    <x v="1"/>
  </r>
  <r>
    <d v="2024-06-03T00:00:00"/>
    <s v="Airtime for Grace"/>
    <s v="Telephone"/>
    <s v="Legal"/>
    <n v="30000"/>
    <m/>
    <n v="55000"/>
    <x v="2"/>
  </r>
  <r>
    <d v="2024-06-03T00:00:00"/>
    <s v="Airtime for Stacey"/>
    <s v="Telephone"/>
    <s v="Legal"/>
    <n v="25000"/>
    <m/>
    <n v="30000"/>
    <x v="3"/>
  </r>
  <r>
    <d v="2024-06-03T00:00:00"/>
    <s v="Airtime for i18"/>
    <s v="Telephone"/>
    <s v="Investigations"/>
    <n v="30000"/>
    <m/>
    <n v="0"/>
    <x v="4"/>
  </r>
  <r>
    <d v="2024-06-07T00:00:00"/>
    <s v="Mission Budget for 1 day"/>
    <s v="Advance"/>
    <s v="Management"/>
    <m/>
    <n v="40000"/>
    <n v="40000"/>
    <x v="0"/>
  </r>
  <r>
    <d v="2024-06-07T00:00:00"/>
    <s v="Airtime for Gaspard"/>
    <s v="Telephone"/>
    <s v="Management"/>
    <n v="40000"/>
    <m/>
    <n v="0"/>
    <x v="5"/>
  </r>
  <r>
    <d v="2024-06-10T00:00:00"/>
    <s v="Mission Budget for 1 day"/>
    <s v="Advance"/>
    <s v="Management"/>
    <m/>
    <n v="210000"/>
    <n v="210000"/>
    <x v="0"/>
  </r>
  <r>
    <d v="2024-06-10T00:00:00"/>
    <s v="Airtime for Lydia"/>
    <s v="Telephone"/>
    <s v="Management"/>
    <n v="40000"/>
    <m/>
    <n v="170000"/>
    <x v="1"/>
  </r>
  <r>
    <d v="2024-06-10T00:00:00"/>
    <s v="Airtime for Rens"/>
    <s v="Telephone"/>
    <s v="Management"/>
    <n v="40000"/>
    <m/>
    <n v="130000"/>
    <x v="6"/>
  </r>
  <r>
    <d v="2024-06-10T00:00:00"/>
    <s v="Airtime for Gaspard"/>
    <s v="Telephone"/>
    <s v="Management"/>
    <n v="40000"/>
    <m/>
    <n v="90000"/>
    <x v="5"/>
  </r>
  <r>
    <d v="2024-06-10T00:00:00"/>
    <s v="Airtime for Grace"/>
    <s v="Telephone"/>
    <s v="Legal"/>
    <n v="20000"/>
    <m/>
    <n v="70000"/>
    <x v="2"/>
  </r>
  <r>
    <d v="2024-06-10T00:00:00"/>
    <s v="Airtime for Stacey"/>
    <s v="Telephone"/>
    <s v="Legal"/>
    <n v="20000"/>
    <m/>
    <n v="50000"/>
    <x v="3"/>
  </r>
  <r>
    <d v="2024-06-10T00:00:00"/>
    <s v="Airtime for i18"/>
    <s v="Telephone"/>
    <s v="Investigations"/>
    <n v="25000"/>
    <m/>
    <n v="25000"/>
    <x v="4"/>
  </r>
  <r>
    <d v="2024-06-10T00:00:00"/>
    <s v="Airtime for i07"/>
    <s v="Telephone"/>
    <s v="Investigations"/>
    <n v="25000"/>
    <m/>
    <n v="0"/>
    <x v="7"/>
  </r>
  <r>
    <d v="2024-06-17T00:00:00"/>
    <s v="Mission Budget for 1 day"/>
    <s v="Advance"/>
    <s v="Management"/>
    <m/>
    <n v="260000"/>
    <n v="260000"/>
    <x v="0"/>
  </r>
  <r>
    <d v="2024-06-17T00:00:00"/>
    <s v="Airtime for Lydia"/>
    <s v="Telephone"/>
    <s v="Management"/>
    <n v="50000"/>
    <m/>
    <n v="210000"/>
    <x v="1"/>
  </r>
  <r>
    <d v="2024-06-17T00:00:00"/>
    <s v="Airtime for Rens"/>
    <s v="Telephone"/>
    <s v="Management"/>
    <n v="50000"/>
    <m/>
    <n v="160000"/>
    <x v="6"/>
  </r>
  <r>
    <d v="2024-06-17T00:00:00"/>
    <s v="Airtime for Rebeca"/>
    <s v="Telephone"/>
    <s v="Management"/>
    <n v="50000"/>
    <m/>
    <n v="110000"/>
    <x v="8"/>
  </r>
  <r>
    <d v="2024-06-17T00:00:00"/>
    <s v="Airtime for Grace"/>
    <s v="Telephone"/>
    <s v="Legal"/>
    <n v="20000"/>
    <m/>
    <n v="90000"/>
    <x v="2"/>
  </r>
  <r>
    <d v="2024-06-17T00:00:00"/>
    <s v="Airtime for Stacey"/>
    <s v="Telephone"/>
    <s v="Legal"/>
    <n v="20000"/>
    <m/>
    <n v="70000"/>
    <x v="3"/>
  </r>
  <r>
    <d v="2024-06-17T00:00:00"/>
    <s v="Airtime for i18"/>
    <s v="Telephone"/>
    <s v="Investigations"/>
    <n v="25000"/>
    <m/>
    <n v="45000"/>
    <x v="4"/>
  </r>
  <r>
    <d v="2024-06-17T00:00:00"/>
    <s v="Airtime for i07"/>
    <s v="Telephone"/>
    <s v="Investigations"/>
    <n v="25000"/>
    <m/>
    <n v="20000"/>
    <x v="7"/>
  </r>
  <r>
    <d v="2024-06-24T00:00:00"/>
    <s v="Mission Budget for 1 day"/>
    <s v="Advance"/>
    <s v="Management"/>
    <m/>
    <n v="230000"/>
    <n v="250000"/>
    <x v="0"/>
  </r>
  <r>
    <d v="2024-06-24T00:00:00"/>
    <s v="Airtime for Lydia"/>
    <s v="Telephone"/>
    <s v="Management"/>
    <n v="40000"/>
    <m/>
    <n v="210000"/>
    <x v="1"/>
  </r>
  <r>
    <d v="2024-06-24T00:00:00"/>
    <s v="Airtime for Rens"/>
    <s v="Telephone"/>
    <s v="Management"/>
    <n v="30000"/>
    <m/>
    <n v="180000"/>
    <x v="6"/>
  </r>
  <r>
    <d v="2024-06-24T00:00:00"/>
    <s v="Airtime for Rebeca"/>
    <s v="Telephone"/>
    <s v="Management"/>
    <n v="50000"/>
    <m/>
    <n v="130000"/>
    <x v="8"/>
  </r>
  <r>
    <d v="2024-06-24T00:00:00"/>
    <s v="Airtime for Grace"/>
    <s v="Telephone"/>
    <s v="Legal"/>
    <n v="20000"/>
    <m/>
    <n v="110000"/>
    <x v="2"/>
  </r>
  <r>
    <d v="2024-06-24T00:00:00"/>
    <s v="Airtime for Stacey"/>
    <s v="Telephone"/>
    <s v="Legal"/>
    <n v="20000"/>
    <m/>
    <n v="90000"/>
    <x v="3"/>
  </r>
  <r>
    <d v="2024-06-24T00:00:00"/>
    <s v="Airtime for i18"/>
    <s v="Telephone"/>
    <s v="Investigations"/>
    <n v="25000"/>
    <m/>
    <n v="65000"/>
    <x v="4"/>
  </r>
  <r>
    <d v="2024-06-24T00:00:00"/>
    <s v="Airtime for i07"/>
    <s v="Telephone"/>
    <s v="Investigations"/>
    <n v="25000"/>
    <m/>
    <n v="40000"/>
    <x v="7"/>
  </r>
  <r>
    <d v="2024-06-28T00:00:00"/>
    <s v="Mission Budget for 1 day"/>
    <s v="Advance"/>
    <s v="Operations"/>
    <m/>
    <n v="150000"/>
    <n v="190000"/>
    <x v="0"/>
  </r>
  <r>
    <d v="2024-06-29T00:00:00"/>
    <s v="Airtime for Lydia"/>
    <s v="Telephone"/>
    <s v="Operations"/>
    <n v="50000"/>
    <m/>
    <n v="140000"/>
    <x v="1"/>
  </r>
  <r>
    <d v="2024-06-29T00:00:00"/>
    <s v="Airtime for Grace"/>
    <s v="Telephone"/>
    <s v="Operations"/>
    <n v="50000"/>
    <m/>
    <n v="90000"/>
    <x v="2"/>
  </r>
  <r>
    <d v="2024-06-29T00:00:00"/>
    <s v="Airtime for i07"/>
    <s v="Telephone"/>
    <s v="Operations"/>
    <n v="50000"/>
    <m/>
    <n v="40000"/>
    <x v="7"/>
  </r>
</pivotCacheRecords>
</file>

<file path=xl/pivotCache/pivotCacheRecords2.xml><?xml version="1.0" encoding="utf-8"?>
<pivotCacheRecords xmlns="http://schemas.openxmlformats.org/spreadsheetml/2006/main" xmlns:r="http://schemas.openxmlformats.org/officeDocument/2006/relationships" count="552">
  <r>
    <d v="2024-06-03T00:00:00"/>
    <s v="Airtime for Lydia"/>
    <x v="0"/>
    <x v="0"/>
    <n v="50000"/>
    <n v="3866"/>
    <n v="12.933264355923436"/>
    <x v="0"/>
  </r>
  <r>
    <d v="2024-06-03T00:00:00"/>
    <s v="Airtime for Grace"/>
    <x v="0"/>
    <x v="1"/>
    <n v="30000"/>
    <n v="3866"/>
    <n v="7.759958613554061"/>
    <x v="1"/>
  </r>
  <r>
    <d v="2024-06-03T00:00:00"/>
    <s v="Airtime for Stacey"/>
    <x v="0"/>
    <x v="1"/>
    <n v="25000"/>
    <n v="3866"/>
    <n v="6.466632177961718"/>
    <x v="2"/>
  </r>
  <r>
    <d v="2024-06-03T00:00:00"/>
    <s v="Airtime for i18"/>
    <x v="0"/>
    <x v="2"/>
    <n v="30000"/>
    <n v="3866"/>
    <n v="7.759958613554061"/>
    <x v="3"/>
  </r>
  <r>
    <d v="2024-06-03T00:00:00"/>
    <s v="Breakfast/Lunch/Supper"/>
    <x v="1"/>
    <x v="0"/>
    <n v="41000"/>
    <n v="3866"/>
    <n v="10.605276771857216"/>
    <x v="4"/>
  </r>
  <r>
    <d v="2024-06-03T00:00:00"/>
    <s v="Local Transport"/>
    <x v="2"/>
    <x v="0"/>
    <n v="4000"/>
    <n v="3866"/>
    <n v="1.0346611484738748"/>
    <x v="4"/>
  </r>
  <r>
    <d v="2024-06-03T00:00:00"/>
    <s v="Special Hire for picking Gaspard"/>
    <x v="2"/>
    <x v="0"/>
    <n v="250000"/>
    <n v="3866"/>
    <n v="64.666321779617178"/>
    <x v="0"/>
  </r>
  <r>
    <d v="2024-06-04T00:00:00"/>
    <s v="Local Transport"/>
    <x v="2"/>
    <x v="0"/>
    <n v="4000"/>
    <n v="3866"/>
    <n v="1.0346611484738748"/>
    <x v="4"/>
  </r>
  <r>
    <d v="2024-06-04T00:00:00"/>
    <s v="Breakfast/Lunch/Supper"/>
    <x v="1"/>
    <x v="0"/>
    <n v="32000"/>
    <n v="3866"/>
    <n v="8.2772891877909984"/>
    <x v="4"/>
  </r>
  <r>
    <d v="2024-06-04T00:00:00"/>
    <s v="3 bottles of soda water"/>
    <x v="1"/>
    <x v="0"/>
    <n v="13500"/>
    <n v="3866"/>
    <n v="3.4919813760993277"/>
    <x v="0"/>
  </r>
  <r>
    <d v="2024-06-04T00:00:00"/>
    <s v="1Coctail Juice"/>
    <x v="1"/>
    <x v="0"/>
    <n v="14000"/>
    <n v="3866"/>
    <n v="3.6213140196585618"/>
    <x v="0"/>
  </r>
  <r>
    <d v="2024-06-04T00:00:00"/>
    <s v="1 chicken porpcorn"/>
    <x v="1"/>
    <x v="0"/>
    <n v="16500"/>
    <n v="3866"/>
    <n v="4.2679772374547333"/>
    <x v="0"/>
  </r>
  <r>
    <d v="2024-06-04T00:00:00"/>
    <s v="1 fish cake"/>
    <x v="1"/>
    <x v="0"/>
    <n v="18500"/>
    <n v="3866"/>
    <n v="4.7853078116916707"/>
    <x v="0"/>
  </r>
  <r>
    <d v="2024-06-04T00:00:00"/>
    <s v="1sadila + roast vegtables"/>
    <x v="1"/>
    <x v="0"/>
    <n v="24500"/>
    <n v="3866"/>
    <n v="6.3372995344024829"/>
    <x v="0"/>
  </r>
  <r>
    <d v="2024-06-04T00:00:00"/>
    <s v="1 Ravioli"/>
    <x v="1"/>
    <x v="0"/>
    <n v="38500"/>
    <n v="3866"/>
    <n v="0.56999999999999995"/>
    <x v="0"/>
  </r>
  <r>
    <d v="2024-06-04T00:00:00"/>
    <s v="Local Transport"/>
    <x v="2"/>
    <x v="1"/>
    <n v="22000"/>
    <n v="3866"/>
    <n v="5.6906363166063114"/>
    <x v="2"/>
  </r>
  <r>
    <d v="2024-06-04T00:00:00"/>
    <s v="Local Transport"/>
    <x v="2"/>
    <x v="1"/>
    <n v="22000"/>
    <n v="3866"/>
    <n v="5.6906363166063114"/>
    <x v="2"/>
  </r>
  <r>
    <d v="2024-06-05T00:00:00"/>
    <s v="May Garbagge collection"/>
    <x v="3"/>
    <x v="3"/>
    <n v="50000"/>
    <n v="3866"/>
    <n v="12.933264355923436"/>
    <x v="0"/>
  </r>
  <r>
    <d v="2024-06-05T00:00:00"/>
    <s v="Local Transport"/>
    <x v="2"/>
    <x v="1"/>
    <n v="22000"/>
    <n v="3866"/>
    <n v="5.6906363166063114"/>
    <x v="2"/>
  </r>
  <r>
    <d v="2024-06-05T00:00:00"/>
    <s v="Local Transport"/>
    <x v="2"/>
    <x v="1"/>
    <n v="22000"/>
    <n v="3866"/>
    <n v="5.6906363166063114"/>
    <x v="2"/>
  </r>
  <r>
    <d v="2024-06-05T00:00:00"/>
    <s v="Breakfast/Lunch/Supper"/>
    <x v="1"/>
    <x v="0"/>
    <n v="40000"/>
    <n v="3866"/>
    <n v="10.346611484738748"/>
    <x v="4"/>
  </r>
  <r>
    <d v="2024-06-05T00:00:00"/>
    <s v="Local Transport"/>
    <x v="2"/>
    <x v="0"/>
    <n v="2000"/>
    <n v="3866"/>
    <n v="0.5173305742369374"/>
    <x v="4"/>
  </r>
  <r>
    <d v="2024-06-06T00:00:00"/>
    <s v="Local Transport"/>
    <x v="2"/>
    <x v="0"/>
    <n v="2000"/>
    <n v="3866"/>
    <n v="0.5173305742369374"/>
    <x v="4"/>
  </r>
  <r>
    <d v="2024-06-06T00:00:00"/>
    <s v="Breakfast/Lunch/Supper"/>
    <x v="1"/>
    <x v="0"/>
    <n v="50000"/>
    <n v="3866"/>
    <n v="12.933264355923436"/>
    <x v="4"/>
  </r>
  <r>
    <d v="2024-06-06T00:00:00"/>
    <s v="Intercity Transport (K'la-Kitugum)"/>
    <x v="2"/>
    <x v="2"/>
    <n v="50000"/>
    <n v="3866"/>
    <n v="12.933264355923436"/>
    <x v="3"/>
  </r>
  <r>
    <d v="2024-06-06T00:00:00"/>
    <s v="Lodging for 3 days"/>
    <x v="1"/>
    <x v="2"/>
    <n v="180000"/>
    <n v="3866"/>
    <n v="46.559751681324364"/>
    <x v="3"/>
  </r>
  <r>
    <d v="2024-06-06T00:00:00"/>
    <s v="Trust Building"/>
    <x v="4"/>
    <x v="2"/>
    <n v="16000"/>
    <n v="3866"/>
    <n v="4.1386445938954992"/>
    <x v="3"/>
  </r>
  <r>
    <d v="2024-06-06T00:00:00"/>
    <s v="Trust Building"/>
    <x v="4"/>
    <x v="2"/>
    <n v="4000"/>
    <n v="3866"/>
    <n v="1.0346611484738748"/>
    <x v="3"/>
  </r>
  <r>
    <d v="2024-06-06T00:00:00"/>
    <s v="Trust Building"/>
    <x v="4"/>
    <x v="2"/>
    <n v="7000"/>
    <n v="3866"/>
    <n v="1.8106570098292809"/>
    <x v="3"/>
  </r>
  <r>
    <d v="2024-06-06T00:00:00"/>
    <s v="Water for i18"/>
    <x v="1"/>
    <x v="2"/>
    <n v="2000"/>
    <n v="3866"/>
    <n v="0.5173305742369374"/>
    <x v="3"/>
  </r>
  <r>
    <d v="2024-06-06T00:00:00"/>
    <s v="Refreshments for  i18"/>
    <x v="1"/>
    <x v="2"/>
    <n v="6000"/>
    <n v="3866"/>
    <n v="1.5519917227108122"/>
    <x v="3"/>
  </r>
  <r>
    <d v="2024-06-06T00:00:00"/>
    <s v="Lunch for i18"/>
    <x v="1"/>
    <x v="2"/>
    <n v="15000"/>
    <n v="3866"/>
    <n v="3.8799793067770305"/>
    <x v="3"/>
  </r>
  <r>
    <d v="2024-06-06T00:00:00"/>
    <s v="Fruits for i18"/>
    <x v="1"/>
    <x v="2"/>
    <n v="6000"/>
    <n v="3866"/>
    <n v="1.5519917227108122"/>
    <x v="3"/>
  </r>
  <r>
    <d v="2024-06-06T00:00:00"/>
    <s v="Local Transport"/>
    <x v="2"/>
    <x v="2"/>
    <n v="8000"/>
    <n v="3866"/>
    <n v="2.0693222969477496"/>
    <x v="3"/>
  </r>
  <r>
    <d v="2024-06-06T00:00:00"/>
    <s v="Local Transport"/>
    <x v="2"/>
    <x v="0"/>
    <n v="1000"/>
    <n v="3866"/>
    <n v="0.2586652871184687"/>
    <x v="0"/>
  </r>
  <r>
    <d v="2024-06-06T00:00:00"/>
    <s v="Local Transport"/>
    <x v="2"/>
    <x v="0"/>
    <n v="1000"/>
    <n v="3866"/>
    <n v="0.2586652871184687"/>
    <x v="0"/>
  </r>
  <r>
    <d v="2024-06-06T00:00:00"/>
    <s v="Local Transport"/>
    <x v="2"/>
    <x v="1"/>
    <n v="22000"/>
    <n v="3866"/>
    <n v="5.6906363166063114"/>
    <x v="2"/>
  </r>
  <r>
    <d v="2024-06-06T00:00:00"/>
    <s v="Local Transport"/>
    <x v="2"/>
    <x v="1"/>
    <n v="21000"/>
    <n v="3866"/>
    <n v="5.4319710294878432"/>
    <x v="2"/>
  </r>
  <r>
    <d v="2024-06-07T00:00:00"/>
    <s v="20lts of Generator fuel"/>
    <x v="5"/>
    <x v="3"/>
    <n v="110000"/>
    <n v="3866"/>
    <n v="28.453181583031558"/>
    <x v="0"/>
  </r>
  <r>
    <d v="2024-06-07T00:00:00"/>
    <s v="Local Transport"/>
    <x v="2"/>
    <x v="0"/>
    <n v="2000"/>
    <n v="3866"/>
    <n v="0.5173305742369374"/>
    <x v="0"/>
  </r>
  <r>
    <d v="2024-06-07T00:00:00"/>
    <s v="Local Transport"/>
    <x v="2"/>
    <x v="0"/>
    <n v="2000"/>
    <n v="3866"/>
    <n v="0.5173305742369374"/>
    <x v="0"/>
  </r>
  <r>
    <d v="2024-06-07T00:00:00"/>
    <s v="Simcard for Gaspard"/>
    <x v="6"/>
    <x v="3"/>
    <n v="4000"/>
    <n v="3866"/>
    <n v="1.0346611484738748"/>
    <x v="0"/>
  </r>
  <r>
    <d v="2024-06-07T00:00:00"/>
    <s v="Local Transport"/>
    <x v="2"/>
    <x v="1"/>
    <n v="8000"/>
    <n v="3866"/>
    <n v="2.0693222969477496"/>
    <x v="2"/>
  </r>
  <r>
    <d v="2024-06-07T00:00:00"/>
    <s v="Local Transport"/>
    <x v="2"/>
    <x v="1"/>
    <n v="7000"/>
    <n v="3866"/>
    <n v="1.8106570098292809"/>
    <x v="2"/>
  </r>
  <r>
    <d v="2024-06-07T00:00:00"/>
    <s v="Local Transport"/>
    <x v="2"/>
    <x v="1"/>
    <n v="7000"/>
    <n v="3866"/>
    <n v="1.8106570098292809"/>
    <x v="2"/>
  </r>
  <r>
    <d v="2024-06-07T00:00:00"/>
    <s v="Local Transport"/>
    <x v="2"/>
    <x v="1"/>
    <n v="6000"/>
    <n v="3865"/>
    <n v="1.5523932729624839"/>
    <x v="2"/>
  </r>
  <r>
    <d v="2024-06-07T00:00:00"/>
    <s v="Local Transport"/>
    <x v="2"/>
    <x v="1"/>
    <n v="12000"/>
    <n v="3866"/>
    <n v="3.1039834454216244"/>
    <x v="2"/>
  </r>
  <r>
    <d v="2024-06-07T00:00:00"/>
    <s v="Airtime for Gaspard"/>
    <x v="0"/>
    <x v="0"/>
    <n v="40000"/>
    <n v="3866"/>
    <n v="10.346611484738748"/>
    <x v="4"/>
  </r>
  <r>
    <d v="2024-06-07T00:00:00"/>
    <s v="Local Transport"/>
    <x v="2"/>
    <x v="2"/>
    <n v="50000"/>
    <n v="3866"/>
    <n v="12.933264355923436"/>
    <x v="3"/>
  </r>
  <r>
    <d v="2024-06-07T00:00:00"/>
    <s v="Local Transport"/>
    <x v="2"/>
    <x v="2"/>
    <n v="45000"/>
    <n v="3866"/>
    <n v="11.639937920331091"/>
    <x v="3"/>
  </r>
  <r>
    <d v="2024-06-07T00:00:00"/>
    <s v="Local Transport"/>
    <x v="2"/>
    <x v="2"/>
    <n v="4000"/>
    <n v="3866"/>
    <n v="1.0346611484738748"/>
    <x v="3"/>
  </r>
  <r>
    <d v="2024-06-07T00:00:00"/>
    <s v="Local Transport"/>
    <x v="2"/>
    <x v="2"/>
    <n v="4000"/>
    <n v="3866"/>
    <n v="1.0346611484738748"/>
    <x v="3"/>
  </r>
  <r>
    <d v="2024-06-07T00:00:00"/>
    <s v="Local Transport"/>
    <x v="2"/>
    <x v="2"/>
    <n v="4000"/>
    <n v="3866"/>
    <n v="1.0346611484738748"/>
    <x v="3"/>
  </r>
  <r>
    <d v="2024-06-07T00:00:00"/>
    <s v="Local Transport"/>
    <x v="2"/>
    <x v="2"/>
    <n v="50000"/>
    <n v="3866"/>
    <n v="12.933264355923436"/>
    <x v="3"/>
  </r>
  <r>
    <d v="2024-06-07T00:00:00"/>
    <s v="Local Transport"/>
    <x v="2"/>
    <x v="2"/>
    <n v="50000"/>
    <n v="3866"/>
    <n v="12.933264355923436"/>
    <x v="3"/>
  </r>
  <r>
    <d v="2024-06-07T00:00:00"/>
    <s v="Local Transport"/>
    <x v="2"/>
    <x v="2"/>
    <n v="6000"/>
    <n v="3866"/>
    <n v="1.5519917227108122"/>
    <x v="3"/>
  </r>
  <r>
    <d v="2024-06-07T00:00:00"/>
    <s v="Local Transport"/>
    <x v="2"/>
    <x v="2"/>
    <n v="5000"/>
    <n v="3866"/>
    <n v="1.2933264355923435"/>
    <x v="3"/>
  </r>
  <r>
    <d v="2024-06-07T00:00:00"/>
    <s v="Trust Building"/>
    <x v="4"/>
    <x v="2"/>
    <n v="16000"/>
    <n v="3866"/>
    <n v="4.1386445938954992"/>
    <x v="3"/>
  </r>
  <r>
    <d v="2024-06-07T00:00:00"/>
    <s v="Trust Building"/>
    <x v="4"/>
    <x v="2"/>
    <n v="4000"/>
    <n v="3866"/>
    <n v="1.0346611484738748"/>
    <x v="3"/>
  </r>
  <r>
    <d v="2024-06-07T00:00:00"/>
    <s v="Trust Building"/>
    <x v="4"/>
    <x v="2"/>
    <n v="7000"/>
    <n v="3866"/>
    <n v="1.8106570098292809"/>
    <x v="3"/>
  </r>
  <r>
    <d v="2024-06-07T00:00:00"/>
    <s v="Trust Building"/>
    <x v="4"/>
    <x v="2"/>
    <n v="50000"/>
    <n v="3866"/>
    <n v="12.933264355923436"/>
    <x v="3"/>
  </r>
  <r>
    <d v="2024-06-07T00:00:00"/>
    <s v="Water for i18"/>
    <x v="1"/>
    <x v="2"/>
    <n v="3000"/>
    <n v="3866"/>
    <n v="0.7759958613554061"/>
    <x v="3"/>
  </r>
  <r>
    <d v="2024-06-07T00:00:00"/>
    <s v="Water for i18"/>
    <x v="1"/>
    <x v="2"/>
    <n v="25000"/>
    <n v="3866"/>
    <n v="6.466632177961718"/>
    <x v="3"/>
  </r>
  <r>
    <d v="2024-06-07T00:00:00"/>
    <s v="Bought water"/>
    <x v="1"/>
    <x v="2"/>
    <n v="3000"/>
    <n v="3866"/>
    <n v="0.7759958613554061"/>
    <x v="3"/>
  </r>
  <r>
    <d v="2024-06-07T00:00:00"/>
    <s v="Juice for i18"/>
    <x v="1"/>
    <x v="2"/>
    <n v="2000"/>
    <n v="3866"/>
    <n v="0.5173305742369374"/>
    <x v="3"/>
  </r>
  <r>
    <d v="2024-06-07T00:00:00"/>
    <s v="Breakfast/Lunch/Supper"/>
    <x v="1"/>
    <x v="0"/>
    <n v="50000"/>
    <n v="3866"/>
    <n v="12.933264355923436"/>
    <x v="4"/>
  </r>
  <r>
    <d v="2024-06-07T00:00:00"/>
    <s v="Local Transport"/>
    <x v="2"/>
    <x v="0"/>
    <n v="2000"/>
    <n v="3866"/>
    <n v="0.5173305742369374"/>
    <x v="4"/>
  </r>
  <r>
    <d v="2024-06-08T00:00:00"/>
    <s v="Local Transport"/>
    <x v="2"/>
    <x v="0"/>
    <n v="10000"/>
    <n v="3866"/>
    <n v="2.586652871184687"/>
    <x v="4"/>
  </r>
  <r>
    <d v="2024-06-08T00:00:00"/>
    <s v="Breakfast/Lunch/Supper"/>
    <x v="1"/>
    <x v="0"/>
    <n v="39000"/>
    <n v="3866"/>
    <n v="10.08794619762028"/>
    <x v="4"/>
  </r>
  <r>
    <d v="2024-06-08T00:00:00"/>
    <s v="Local Transport"/>
    <x v="2"/>
    <x v="0"/>
    <n v="1000"/>
    <n v="3866"/>
    <n v="0.2586652871184687"/>
    <x v="0"/>
  </r>
  <r>
    <d v="2024-06-08T00:00:00"/>
    <s v="Local Transport"/>
    <x v="2"/>
    <x v="0"/>
    <n v="1000"/>
    <n v="3866"/>
    <n v="0.2586652871184687"/>
    <x v="0"/>
  </r>
  <r>
    <d v="2024-06-08T00:00:00"/>
    <s v="Local Transport"/>
    <x v="2"/>
    <x v="0"/>
    <n v="1000"/>
    <n v="3866"/>
    <n v="0.2586652871184687"/>
    <x v="0"/>
  </r>
  <r>
    <d v="2024-06-08T00:00:00"/>
    <s v="Local Transport"/>
    <x v="2"/>
    <x v="0"/>
    <n v="20000"/>
    <n v="3866"/>
    <n v="5.173305742369374"/>
    <x v="0"/>
  </r>
  <r>
    <d v="2024-06-08T00:00:00"/>
    <s v="Local Transport"/>
    <x v="2"/>
    <x v="0"/>
    <n v="6000"/>
    <n v="3866"/>
    <n v="1.5519917227108122"/>
    <x v="0"/>
  </r>
  <r>
    <d v="2024-06-08T00:00:00"/>
    <s v="Local Transport"/>
    <x v="2"/>
    <x v="0"/>
    <n v="20000"/>
    <n v="3866"/>
    <n v="5.173305742369374"/>
    <x v="0"/>
  </r>
  <r>
    <d v="2024-06-08T00:00:00"/>
    <s v="Local Transport"/>
    <x v="2"/>
    <x v="1"/>
    <n v="20000"/>
    <n v="3866"/>
    <n v="5.173305742369374"/>
    <x v="2"/>
  </r>
  <r>
    <d v="2024-06-08T00:00:00"/>
    <s v="Local Transport"/>
    <x v="2"/>
    <x v="1"/>
    <n v="22000"/>
    <n v="3866"/>
    <n v="5.6906363166063114"/>
    <x v="2"/>
  </r>
  <r>
    <d v="2024-06-08T00:00:00"/>
    <s v="Local Transport"/>
    <x v="2"/>
    <x v="2"/>
    <n v="4000"/>
    <n v="3866"/>
    <n v="1.0346611484738748"/>
    <x v="3"/>
  </r>
  <r>
    <d v="2024-06-08T00:00:00"/>
    <s v="Local Transport"/>
    <x v="2"/>
    <x v="2"/>
    <n v="4000"/>
    <n v="3866"/>
    <n v="1.0346611484738748"/>
    <x v="3"/>
  </r>
  <r>
    <d v="2024-06-08T00:00:00"/>
    <s v="Local Transport"/>
    <x v="2"/>
    <x v="2"/>
    <n v="5000"/>
    <n v="3866"/>
    <n v="1.2933264355923435"/>
    <x v="3"/>
  </r>
  <r>
    <d v="2024-06-08T00:00:00"/>
    <s v="Local Transport"/>
    <x v="2"/>
    <x v="2"/>
    <n v="2000"/>
    <n v="3866"/>
    <n v="0.5173305742369374"/>
    <x v="3"/>
  </r>
  <r>
    <d v="2024-06-08T00:00:00"/>
    <s v="Trust Building"/>
    <x v="4"/>
    <x v="2"/>
    <n v="5000"/>
    <n v="3866"/>
    <n v="1.2933264355923435"/>
    <x v="3"/>
  </r>
  <r>
    <d v="2024-06-08T00:00:00"/>
    <s v="Refreshments for  i18"/>
    <x v="1"/>
    <x v="2"/>
    <n v="3000"/>
    <n v="3866"/>
    <n v="0.7759958613554061"/>
    <x v="3"/>
  </r>
  <r>
    <d v="2024-06-08T00:00:00"/>
    <s v="Refreshments for  i18"/>
    <x v="1"/>
    <x v="2"/>
    <n v="15000"/>
    <n v="3866"/>
    <n v="3.8799793067770305"/>
    <x v="3"/>
  </r>
  <r>
    <d v="2024-06-08T00:00:00"/>
    <s v="Lunch for i18"/>
    <x v="1"/>
    <x v="2"/>
    <n v="10000"/>
    <n v="3866"/>
    <n v="2.586652871184687"/>
    <x v="3"/>
  </r>
  <r>
    <d v="2024-06-08T00:00:00"/>
    <s v="Intercity transport (Kitugum/kampala)"/>
    <x v="2"/>
    <x v="2"/>
    <n v="50000"/>
    <n v="3866"/>
    <n v="12.933264355923436"/>
    <x v="3"/>
  </r>
  <r>
    <d v="2024-06-09T00:00:00"/>
    <s v="Breakfast/Lunch/Supper"/>
    <x v="1"/>
    <x v="0"/>
    <n v="50000"/>
    <n v="3866"/>
    <n v="12.933264355923436"/>
    <x v="4"/>
  </r>
  <r>
    <d v="2024-06-09T00:00:00"/>
    <s v="Local Transport"/>
    <x v="2"/>
    <x v="0"/>
    <n v="11000"/>
    <n v="3866"/>
    <n v="2.8453181583031557"/>
    <x v="4"/>
  </r>
  <r>
    <d v="2024-06-09T00:00:00"/>
    <s v="Refreshment"/>
    <x v="1"/>
    <x v="0"/>
    <n v="9000"/>
    <n v="3866"/>
    <n v="2.3279875840662183"/>
    <x v="4"/>
  </r>
  <r>
    <d v="2024-06-10T00:00:00"/>
    <s v="4kgs of sugar"/>
    <x v="5"/>
    <x v="0"/>
    <n v="24000"/>
    <n v="3866"/>
    <n v="6.2079668908432488"/>
    <x v="0"/>
  </r>
  <r>
    <d v="2024-06-10T00:00:00"/>
    <s v="1 tin of instant coffee"/>
    <x v="5"/>
    <x v="0"/>
    <n v="25000"/>
    <n v="3866"/>
    <n v="6.466632177961718"/>
    <x v="0"/>
  </r>
  <r>
    <d v="2024-06-10T00:00:00"/>
    <s v="1 packet of gorilla coffee"/>
    <x v="5"/>
    <x v="0"/>
    <n v="43000"/>
    <n v="3866"/>
    <n v="11.122607346094155"/>
    <x v="0"/>
  </r>
  <r>
    <d v="2024-06-10T00:00:00"/>
    <s v="3 boxes green tea bags"/>
    <x v="5"/>
    <x v="0"/>
    <n v="20000"/>
    <n v="3866"/>
    <n v="5.173305742369374"/>
    <x v="0"/>
  </r>
  <r>
    <d v="2024-06-10T00:00:00"/>
    <s v="4 boxes of Rwenzori water"/>
    <x v="5"/>
    <x v="0"/>
    <n v="72000"/>
    <n v="3866"/>
    <n v="18.623900672529746"/>
    <x v="0"/>
  </r>
  <r>
    <d v="2024-06-10T00:00:00"/>
    <s v="Office pens"/>
    <x v="5"/>
    <x v="0"/>
    <n v="20000"/>
    <n v="3866"/>
    <n v="5.173305742369374"/>
    <x v="0"/>
  </r>
  <r>
    <d v="2024-06-10T00:00:00"/>
    <s v="Local Transport"/>
    <x v="2"/>
    <x v="0"/>
    <n v="5000"/>
    <n v="3866"/>
    <n v="1.2933264355923435"/>
    <x v="0"/>
  </r>
  <r>
    <d v="2024-06-10T00:00:00"/>
    <s v="Local Transport"/>
    <x v="2"/>
    <x v="0"/>
    <n v="4000"/>
    <n v="3866"/>
    <n v="1.0346611484738748"/>
    <x v="0"/>
  </r>
  <r>
    <d v="2024-06-10T00:00:00"/>
    <s v="Local Transport"/>
    <x v="2"/>
    <x v="0"/>
    <n v="4000"/>
    <n v="3866"/>
    <n v="1.0346611484738748"/>
    <x v="0"/>
  </r>
  <r>
    <d v="2024-06-10T00:00:00"/>
    <s v="Local Transport"/>
    <x v="2"/>
    <x v="0"/>
    <n v="3000"/>
    <n v="3866"/>
    <n v="0.7759958613554061"/>
    <x v="0"/>
  </r>
  <r>
    <d v="2024-06-10T00:00:00"/>
    <s v="2 pairs of ink catridges"/>
    <x v="5"/>
    <x v="3"/>
    <n v="340000"/>
    <n v="3866"/>
    <n v="87.946197620279364"/>
    <x v="0"/>
  </r>
  <r>
    <d v="2024-06-10T00:00:00"/>
    <s v="Airtime for Lydia"/>
    <x v="0"/>
    <x v="0"/>
    <n v="40000"/>
    <n v="3866"/>
    <n v="10.346611484738748"/>
    <x v="0"/>
  </r>
  <r>
    <d v="2024-06-10T00:00:00"/>
    <s v="Airtime for Rens"/>
    <x v="0"/>
    <x v="0"/>
    <n v="40000"/>
    <n v="3866"/>
    <n v="10.346611484738748"/>
    <x v="5"/>
  </r>
  <r>
    <d v="2024-06-10T00:00:00"/>
    <s v="Airtime for Gaspard"/>
    <x v="0"/>
    <x v="0"/>
    <n v="40000"/>
    <n v="3866"/>
    <n v="10.346611484738748"/>
    <x v="4"/>
  </r>
  <r>
    <d v="2024-06-10T00:00:00"/>
    <s v="Airtime for Grace"/>
    <x v="0"/>
    <x v="1"/>
    <n v="20000"/>
    <n v="3866"/>
    <n v="5.173305742369374"/>
    <x v="1"/>
  </r>
  <r>
    <d v="2024-06-10T00:00:00"/>
    <s v="Airtime for Stacey"/>
    <x v="0"/>
    <x v="1"/>
    <n v="20000"/>
    <n v="3866"/>
    <n v="5.173305742369374"/>
    <x v="2"/>
  </r>
  <r>
    <d v="2024-06-10T00:00:00"/>
    <s v="Airtime for i18"/>
    <x v="0"/>
    <x v="2"/>
    <n v="25000"/>
    <n v="3866"/>
    <n v="6.466632177961718"/>
    <x v="3"/>
  </r>
  <r>
    <d v="2024-06-10T00:00:00"/>
    <s v="Airtime for i07"/>
    <x v="0"/>
    <x v="2"/>
    <n v="25000"/>
    <n v="3866"/>
    <n v="6.466632177961718"/>
    <x v="6"/>
  </r>
  <r>
    <d v="2024-06-10T00:00:00"/>
    <s v="Refreshment for Rens"/>
    <x v="1"/>
    <x v="0"/>
    <n v="15000"/>
    <n v="3866"/>
    <n v="3.8799793067770305"/>
    <x v="5"/>
  </r>
  <r>
    <d v="2024-06-10T00:00:00"/>
    <s v="Lunch for Rens"/>
    <x v="1"/>
    <x v="0"/>
    <n v="34500"/>
    <n v="3866"/>
    <n v="8.9239524055871708"/>
    <x v="5"/>
  </r>
  <r>
    <d v="2024-06-10T00:00:00"/>
    <s v="Ren's lodging at dancing cup for 8 days"/>
    <x v="1"/>
    <x v="0"/>
    <n v="1064500"/>
    <n v="3866"/>
    <n v="275.34919813760996"/>
    <x v="5"/>
  </r>
  <r>
    <d v="2024-06-10T00:00:00"/>
    <s v="Local Transport"/>
    <x v="2"/>
    <x v="1"/>
    <n v="22000"/>
    <n v="3866"/>
    <n v="5.6906363166063114"/>
    <x v="2"/>
  </r>
  <r>
    <d v="2024-06-10T00:00:00"/>
    <s v="Local Transport"/>
    <x v="2"/>
    <x v="1"/>
    <n v="22000"/>
    <n v="3866"/>
    <n v="5.6906363166063114"/>
    <x v="2"/>
  </r>
  <r>
    <d v="2024-06-10T00:00:00"/>
    <s v="Local Transport"/>
    <x v="2"/>
    <x v="2"/>
    <n v="10000"/>
    <n v="3866"/>
    <n v="2.586652871184687"/>
    <x v="6"/>
  </r>
  <r>
    <d v="2024-06-10T00:00:00"/>
    <s v="Local Transport"/>
    <x v="2"/>
    <x v="2"/>
    <n v="3000"/>
    <n v="3866"/>
    <n v="0.7759958613554061"/>
    <x v="6"/>
  </r>
  <r>
    <d v="2024-06-10T00:00:00"/>
    <s v="Local Transport"/>
    <x v="2"/>
    <x v="2"/>
    <n v="3000"/>
    <n v="3866"/>
    <n v="0.7759958613554061"/>
    <x v="6"/>
  </r>
  <r>
    <d v="2024-06-10T00:00:00"/>
    <s v="Local Transport"/>
    <x v="2"/>
    <x v="2"/>
    <n v="6000"/>
    <n v="3866"/>
    <n v="1.5519917227108122"/>
    <x v="6"/>
  </r>
  <r>
    <d v="2024-06-10T00:00:00"/>
    <s v="Local Transport"/>
    <x v="2"/>
    <x v="2"/>
    <n v="10000"/>
    <n v="3866"/>
    <n v="2.586652871184687"/>
    <x v="6"/>
  </r>
  <r>
    <d v="2024-06-10T00:00:00"/>
    <s v="Local Transport"/>
    <x v="2"/>
    <x v="0"/>
    <n v="20000"/>
    <n v="3866"/>
    <n v="5.173305742369374"/>
    <x v="0"/>
  </r>
  <r>
    <d v="2024-06-10T00:00:00"/>
    <s v="Local Transport"/>
    <x v="2"/>
    <x v="0"/>
    <n v="15000"/>
    <n v="3866"/>
    <n v="3.8799793067770305"/>
    <x v="0"/>
  </r>
  <r>
    <d v="2024-06-10T00:00:00"/>
    <s v="Breakfast/Lunch/Supper"/>
    <x v="1"/>
    <x v="0"/>
    <n v="50000"/>
    <n v="3866"/>
    <n v="12.933264355923436"/>
    <x v="4"/>
  </r>
  <r>
    <d v="2024-06-10T00:00:00"/>
    <s v="Local Transport"/>
    <x v="2"/>
    <x v="0"/>
    <n v="4000"/>
    <n v="3866"/>
    <n v="1.0346611484738748"/>
    <x v="4"/>
  </r>
  <r>
    <d v="2024-06-10T00:00:00"/>
    <s v="May security services:354"/>
    <x v="3"/>
    <x v="3"/>
    <n v="1888000"/>
    <n v="3866"/>
    <n v="488.36006207966892"/>
    <x v="7"/>
  </r>
  <r>
    <d v="2024-06-10T00:00:00"/>
    <s v="Cheque clearance charges: chq 354"/>
    <x v="7"/>
    <x v="3"/>
    <n v="3000"/>
    <n v="3866"/>
    <n v="0.7759958613554061"/>
    <x v="7"/>
  </r>
  <r>
    <d v="2024-06-11T00:00:00"/>
    <s v="Breakfast/Lunch/Supper"/>
    <x v="1"/>
    <x v="0"/>
    <n v="50000"/>
    <n v="3866"/>
    <n v="12.933264355923436"/>
    <x v="4"/>
  </r>
  <r>
    <d v="2024-06-11T00:00:00"/>
    <s v="Local Transport"/>
    <x v="2"/>
    <x v="0"/>
    <n v="2000"/>
    <n v="3866"/>
    <n v="0.5173305742369374"/>
    <x v="4"/>
  </r>
  <r>
    <d v="2024-06-11T00:00:00"/>
    <s v="Local Transport"/>
    <x v="2"/>
    <x v="2"/>
    <n v="10000"/>
    <n v="3866"/>
    <n v="2.586652871184687"/>
    <x v="6"/>
  </r>
  <r>
    <d v="2024-06-11T00:00:00"/>
    <s v="Local Transport"/>
    <x v="2"/>
    <x v="2"/>
    <n v="5000"/>
    <n v="3866"/>
    <n v="1.2933264355923435"/>
    <x v="6"/>
  </r>
  <r>
    <d v="2024-06-11T00:00:00"/>
    <s v="Local Transport"/>
    <x v="2"/>
    <x v="2"/>
    <n v="3000"/>
    <n v="3866"/>
    <n v="0.7759958613554061"/>
    <x v="6"/>
  </r>
  <r>
    <d v="2024-06-11T00:00:00"/>
    <s v="Local Transport"/>
    <x v="2"/>
    <x v="2"/>
    <n v="4000"/>
    <n v="3866"/>
    <n v="1.0346611484738748"/>
    <x v="6"/>
  </r>
  <r>
    <d v="2024-06-11T00:00:00"/>
    <s v="Local Transport"/>
    <x v="2"/>
    <x v="2"/>
    <n v="7000"/>
    <n v="3866"/>
    <n v="1.8106570098292809"/>
    <x v="6"/>
  </r>
  <r>
    <d v="2024-06-11T00:00:00"/>
    <s v="Local Transport"/>
    <x v="2"/>
    <x v="2"/>
    <n v="9500"/>
    <n v="3866"/>
    <n v="2.4573202276254529"/>
    <x v="6"/>
  </r>
  <r>
    <d v="2024-06-11T00:00:00"/>
    <s v="Local Transport"/>
    <x v="2"/>
    <x v="2"/>
    <n v="5000"/>
    <n v="3866"/>
    <n v="1.2933264355923435"/>
    <x v="6"/>
  </r>
  <r>
    <d v="2024-06-11T00:00:00"/>
    <s v="Local Transport"/>
    <x v="2"/>
    <x v="1"/>
    <n v="8000"/>
    <n v="3866"/>
    <n v="2.0693222969477496"/>
    <x v="1"/>
  </r>
  <r>
    <d v="2024-06-11T00:00:00"/>
    <s v="Local Transport"/>
    <x v="2"/>
    <x v="1"/>
    <n v="8000"/>
    <n v="3866"/>
    <n v="2.0693222969477496"/>
    <x v="1"/>
  </r>
  <r>
    <d v="2024-06-11T00:00:00"/>
    <s v="Local Transport"/>
    <x v="2"/>
    <x v="1"/>
    <n v="22000"/>
    <n v="3866"/>
    <n v="5.6906363166063114"/>
    <x v="2"/>
  </r>
  <r>
    <d v="2024-06-11T00:00:00"/>
    <s v="Local Transport"/>
    <x v="2"/>
    <x v="1"/>
    <n v="22000"/>
    <n v="3866"/>
    <n v="5.6906363166063114"/>
    <x v="2"/>
  </r>
  <r>
    <d v="2024-06-11T00:00:00"/>
    <s v="Local Transport"/>
    <x v="2"/>
    <x v="2"/>
    <n v="8000"/>
    <n v="3866"/>
    <n v="2.0693222969477496"/>
    <x v="3"/>
  </r>
  <r>
    <d v="2024-06-11T00:00:00"/>
    <s v="Local Transport"/>
    <x v="2"/>
    <x v="2"/>
    <n v="10000"/>
    <n v="3866"/>
    <n v="2.586652871184687"/>
    <x v="3"/>
  </r>
  <r>
    <d v="2024-06-11T00:00:00"/>
    <s v="Local Transport"/>
    <x v="2"/>
    <x v="2"/>
    <n v="5000"/>
    <n v="3866"/>
    <n v="1.2933264355923435"/>
    <x v="3"/>
  </r>
  <r>
    <d v="2024-06-11T00:00:00"/>
    <s v="Local Transport"/>
    <x v="2"/>
    <x v="2"/>
    <n v="8000"/>
    <n v="3866"/>
    <n v="2.0693222969477496"/>
    <x v="3"/>
  </r>
  <r>
    <d v="2024-06-11T00:00:00"/>
    <s v="Local Transport"/>
    <x v="2"/>
    <x v="0"/>
    <n v="9000"/>
    <n v="3866"/>
    <n v="2.3279875840662183"/>
    <x v="4"/>
  </r>
  <r>
    <d v="2024-06-11T00:00:00"/>
    <s v="2 meals with i18 (Trust Building)"/>
    <x v="4"/>
    <x v="0"/>
    <n v="30000"/>
    <n v="3866"/>
    <n v="7.759958613554061"/>
    <x v="4"/>
  </r>
  <r>
    <d v="2024-06-11T00:00:00"/>
    <s v="Trust Building"/>
    <x v="4"/>
    <x v="0"/>
    <n v="10000"/>
    <n v="3866"/>
    <n v="2.586652871184687"/>
    <x v="4"/>
  </r>
  <r>
    <d v="2024-06-11T00:00:00"/>
    <s v="Trust Building"/>
    <x v="4"/>
    <x v="0"/>
    <n v="2000"/>
    <n v="3866"/>
    <n v="0.5173305742369374"/>
    <x v="4"/>
  </r>
  <r>
    <d v="2024-06-11T00:00:00"/>
    <s v="Trust Building"/>
    <x v="4"/>
    <x v="0"/>
    <n v="3000"/>
    <n v="3866"/>
    <n v="0.7759958613554061"/>
    <x v="4"/>
  </r>
  <r>
    <d v="2024-06-11T00:00:00"/>
    <s v="Trust Building"/>
    <x v="4"/>
    <x v="0"/>
    <n v="10000"/>
    <n v="3866"/>
    <n v="2.586652871184687"/>
    <x v="4"/>
  </r>
  <r>
    <d v="2024-06-11T00:00:00"/>
    <s v="Local Transport"/>
    <x v="2"/>
    <x v="0"/>
    <n v="10000"/>
    <n v="3866"/>
    <n v="2.586652871184687"/>
    <x v="4"/>
  </r>
  <r>
    <d v="2024-06-11T00:00:00"/>
    <s v="Trust Building"/>
    <x v="4"/>
    <x v="0"/>
    <n v="8000"/>
    <n v="3866"/>
    <n v="2.0693222969477496"/>
    <x v="4"/>
  </r>
  <r>
    <d v="2024-06-11T00:00:00"/>
    <s v="Trust Building"/>
    <x v="4"/>
    <x v="0"/>
    <n v="6000"/>
    <n v="3866"/>
    <n v="1.5519917227108122"/>
    <x v="4"/>
  </r>
  <r>
    <d v="2024-06-11T00:00:00"/>
    <s v="Local Transport"/>
    <x v="2"/>
    <x v="0"/>
    <n v="5000"/>
    <n v="3866"/>
    <n v="1.2933264355923435"/>
    <x v="4"/>
  </r>
  <r>
    <d v="2024-06-11T00:00:00"/>
    <s v="Local Transport"/>
    <x v="2"/>
    <x v="0"/>
    <n v="20000"/>
    <n v="3866"/>
    <n v="5.173305742369374"/>
    <x v="0"/>
  </r>
  <r>
    <d v="2024-06-11T00:00:00"/>
    <s v="Local Transport"/>
    <x v="2"/>
    <x v="0"/>
    <n v="10000"/>
    <n v="3866"/>
    <n v="2.586652871184687"/>
    <x v="0"/>
  </r>
  <r>
    <d v="2024-06-11T00:00:00"/>
    <s v="Local Transport"/>
    <x v="2"/>
    <x v="0"/>
    <n v="10000"/>
    <n v="3866"/>
    <n v="2.586652871184687"/>
    <x v="0"/>
  </r>
  <r>
    <d v="2024-06-11T00:00:00"/>
    <s v="Local Transport"/>
    <x v="2"/>
    <x v="0"/>
    <n v="15000"/>
    <n v="3866"/>
    <n v="3.8799793067770305"/>
    <x v="0"/>
  </r>
  <r>
    <d v="2024-06-11T00:00:00"/>
    <s v="Refreshment for Rens"/>
    <x v="1"/>
    <x v="0"/>
    <n v="7200"/>
    <n v="3866"/>
    <n v="1.8623900672529747"/>
    <x v="5"/>
  </r>
  <r>
    <d v="2024-06-11T00:00:00"/>
    <s v="Breakfast for Rens"/>
    <x v="1"/>
    <x v="0"/>
    <n v="14000"/>
    <n v="3866"/>
    <n v="3.6213140196585618"/>
    <x v="5"/>
  </r>
  <r>
    <d v="2024-06-11T00:00:00"/>
    <s v="Breakfast for Rens"/>
    <x v="1"/>
    <x v="0"/>
    <n v="11650"/>
    <n v="3866"/>
    <n v="3.0134505949301604"/>
    <x v="5"/>
  </r>
  <r>
    <d v="2024-06-11T00:00:00"/>
    <s v="Supper for Rens"/>
    <x v="1"/>
    <x v="0"/>
    <n v="24350"/>
    <n v="3866"/>
    <n v="6.2984997413347132"/>
    <x v="5"/>
  </r>
  <r>
    <d v="2024-06-11T00:00:00"/>
    <s v="Grace's phone screen guard"/>
    <x v="8"/>
    <x v="4"/>
    <n v="20000"/>
    <n v="3866"/>
    <n v="5.173305742369374"/>
    <x v="0"/>
  </r>
  <r>
    <d v="2024-06-12T00:00:00"/>
    <s v="Refreshment for Rens"/>
    <x v="1"/>
    <x v="0"/>
    <n v="15000"/>
    <n v="3866"/>
    <n v="3.8799793067770305"/>
    <x v="5"/>
  </r>
  <r>
    <d v="2024-06-12T00:00:00"/>
    <s v="Supper for Rens"/>
    <x v="1"/>
    <x v="0"/>
    <n v="32500"/>
    <n v="3866"/>
    <n v="8.4066218313502326"/>
    <x v="5"/>
  </r>
  <r>
    <d v="2024-06-12T00:00:00"/>
    <s v="Refreshment for Rens"/>
    <x v="1"/>
    <x v="0"/>
    <n v="7250"/>
    <n v="3866"/>
    <n v="1.8753233316088982"/>
    <x v="5"/>
  </r>
  <r>
    <d v="2024-06-12T00:00:00"/>
    <s v="Local Transport"/>
    <x v="2"/>
    <x v="2"/>
    <n v="10000"/>
    <n v="3866"/>
    <n v="2.586652871184687"/>
    <x v="6"/>
  </r>
  <r>
    <d v="2024-06-12T00:00:00"/>
    <s v="Local Transport"/>
    <x v="2"/>
    <x v="2"/>
    <n v="7000"/>
    <n v="3866"/>
    <n v="1.8106570098292809"/>
    <x v="6"/>
  </r>
  <r>
    <d v="2024-06-12T00:00:00"/>
    <s v="Local Transport"/>
    <x v="2"/>
    <x v="2"/>
    <n v="11500"/>
    <n v="3866"/>
    <n v="2.9746508018623903"/>
    <x v="6"/>
  </r>
  <r>
    <d v="2024-06-12T00:00:00"/>
    <s v="Local Transport"/>
    <x v="2"/>
    <x v="2"/>
    <n v="15000"/>
    <n v="3866"/>
    <n v="3.8799793067770305"/>
    <x v="6"/>
  </r>
  <r>
    <d v="2024-06-12T00:00:00"/>
    <s v="Local Transport"/>
    <x v="2"/>
    <x v="2"/>
    <n v="16000"/>
    <n v="3866"/>
    <n v="4.1386445938954992"/>
    <x v="6"/>
  </r>
  <r>
    <d v="2024-06-12T00:00:00"/>
    <s v="Local Transport"/>
    <x v="2"/>
    <x v="2"/>
    <n v="6000"/>
    <n v="3866"/>
    <n v="1.5519917227108122"/>
    <x v="6"/>
  </r>
  <r>
    <d v="2024-06-12T00:00:00"/>
    <s v="Trust Building"/>
    <x v="4"/>
    <x v="2"/>
    <n v="18000"/>
    <n v="3866"/>
    <n v="4.6559751681324366"/>
    <x v="6"/>
  </r>
  <r>
    <d v="2024-06-12T00:00:00"/>
    <s v="Trust Building"/>
    <x v="4"/>
    <x v="2"/>
    <n v="18000"/>
    <n v="3866"/>
    <n v="4.6559751681324366"/>
    <x v="6"/>
  </r>
  <r>
    <d v="2024-06-12T00:00:00"/>
    <s v="Trust Building"/>
    <x v="4"/>
    <x v="2"/>
    <n v="2000"/>
    <n v="3866"/>
    <n v="0.5173305742369374"/>
    <x v="6"/>
  </r>
  <r>
    <d v="2024-06-12T00:00:00"/>
    <s v="Local Transport"/>
    <x v="2"/>
    <x v="1"/>
    <n v="3000"/>
    <n v="3866"/>
    <n v="0.7759958613554061"/>
    <x v="1"/>
  </r>
  <r>
    <d v="2024-06-12T00:00:00"/>
    <s v="Local Transport"/>
    <x v="2"/>
    <x v="1"/>
    <n v="4000"/>
    <n v="3866"/>
    <n v="1.0346611484738748"/>
    <x v="1"/>
  </r>
  <r>
    <d v="2024-06-12T00:00:00"/>
    <s v="Local Transport"/>
    <x v="2"/>
    <x v="0"/>
    <n v="3000"/>
    <n v="3866"/>
    <n v="0.7759958613554061"/>
    <x v="0"/>
  </r>
  <r>
    <d v="2024-06-12T00:00:00"/>
    <s v="Local Transport"/>
    <x v="2"/>
    <x v="0"/>
    <n v="3000"/>
    <n v="3866"/>
    <n v="0.7759958613554061"/>
    <x v="0"/>
  </r>
  <r>
    <d v="2024-06-12T00:00:00"/>
    <s v="Lunch with Grace/Douglas"/>
    <x v="1"/>
    <x v="0"/>
    <n v="30000"/>
    <n v="3866"/>
    <n v="7.759958613554061"/>
    <x v="0"/>
  </r>
  <r>
    <d v="2024-06-12T00:00:00"/>
    <s v="Refreshments"/>
    <x v="1"/>
    <x v="0"/>
    <n v="5000"/>
    <n v="3866"/>
    <n v="1.2933264355923435"/>
    <x v="0"/>
  </r>
  <r>
    <d v="2024-06-12T00:00:00"/>
    <s v="Lunch with Lydia &amp; Douglas"/>
    <x v="1"/>
    <x v="0"/>
    <n v="34000"/>
    <n v="3866"/>
    <n v="8.7946197620279367"/>
    <x v="0"/>
  </r>
  <r>
    <d v="2024-06-12T00:00:00"/>
    <s v="Lunch"/>
    <x v="1"/>
    <x v="0"/>
    <n v="34500"/>
    <n v="3866"/>
    <n v="8.9239524055871708"/>
    <x v="4"/>
  </r>
  <r>
    <d v="2024-06-12T00:00:00"/>
    <s v="Refreshment"/>
    <x v="1"/>
    <x v="0"/>
    <n v="7500"/>
    <n v="3866"/>
    <n v="1.9399896533885153"/>
    <x v="4"/>
  </r>
  <r>
    <d v="2024-06-12T00:00:00"/>
    <s v="Local Transport"/>
    <x v="2"/>
    <x v="0"/>
    <n v="2000"/>
    <n v="3866"/>
    <n v="0.5173305742369374"/>
    <x v="4"/>
  </r>
  <r>
    <d v="2024-06-12T00:00:00"/>
    <s v="Local Transport"/>
    <x v="2"/>
    <x v="1"/>
    <n v="8000"/>
    <n v="3866"/>
    <n v="2.0693222969477496"/>
    <x v="2"/>
  </r>
  <r>
    <d v="2024-06-12T00:00:00"/>
    <s v="Local Transport"/>
    <x v="2"/>
    <x v="1"/>
    <n v="7000"/>
    <n v="3866"/>
    <n v="1.8106570098292809"/>
    <x v="2"/>
  </r>
  <r>
    <d v="2024-06-12T00:00:00"/>
    <s v="Local Transport"/>
    <x v="2"/>
    <x v="1"/>
    <n v="21000"/>
    <n v="3866"/>
    <n v="5.4319710294878432"/>
    <x v="2"/>
  </r>
  <r>
    <d v="2024-06-13T00:00:00"/>
    <s v="Local Transport"/>
    <x v="2"/>
    <x v="2"/>
    <n v="12000"/>
    <n v="3866"/>
    <n v="3.1039834454216244"/>
    <x v="3"/>
  </r>
  <r>
    <d v="2024-06-13T00:00:00"/>
    <s v="Intercity transport (K'la-Hoima)0"/>
    <x v="2"/>
    <x v="2"/>
    <n v="20000"/>
    <n v="3866"/>
    <n v="5.173305742369374"/>
    <x v="3"/>
  </r>
  <r>
    <d v="2024-06-13T00:00:00"/>
    <s v="Local Transport"/>
    <x v="2"/>
    <x v="2"/>
    <n v="3000"/>
    <n v="3866"/>
    <n v="0.7759958613554061"/>
    <x v="3"/>
  </r>
  <r>
    <d v="2024-06-13T00:00:00"/>
    <s v="Lodging in hoima for 1 night"/>
    <x v="1"/>
    <x v="2"/>
    <n v="70000"/>
    <n v="3866"/>
    <n v="18.10657009829281"/>
    <x v="3"/>
  </r>
  <r>
    <d v="2024-06-13T00:00:00"/>
    <s v="Lunch &amp; refreshments"/>
    <x v="1"/>
    <x v="2"/>
    <n v="25000"/>
    <n v="3866"/>
    <n v="6.466632177961718"/>
    <x v="3"/>
  </r>
  <r>
    <d v="2024-06-13T00:00:00"/>
    <s v="Lunch for Luka"/>
    <x v="4"/>
    <x v="2"/>
    <n v="10000"/>
    <n v="3866"/>
    <n v="2.586652871184687"/>
    <x v="3"/>
  </r>
  <r>
    <d v="2024-06-13T00:00:00"/>
    <s v="Trust Building"/>
    <x v="4"/>
    <x v="2"/>
    <n v="15000"/>
    <n v="3866"/>
    <n v="3.8799793067770305"/>
    <x v="3"/>
  </r>
  <r>
    <d v="2024-06-13T00:00:00"/>
    <s v="Lunch for Gaspard"/>
    <x v="1"/>
    <x v="0"/>
    <n v="32500"/>
    <n v="3866"/>
    <n v="8.4066218313502326"/>
    <x v="4"/>
  </r>
  <r>
    <d v="2024-06-13T00:00:00"/>
    <s v="Refreshment"/>
    <x v="1"/>
    <x v="0"/>
    <n v="15000"/>
    <n v="3866"/>
    <n v="3.8799793067770305"/>
    <x v="4"/>
  </r>
  <r>
    <d v="2024-06-13T00:00:00"/>
    <s v="Local Transport"/>
    <x v="2"/>
    <x v="0"/>
    <n v="4000"/>
    <n v="3866"/>
    <n v="1.0346611484738748"/>
    <x v="4"/>
  </r>
  <r>
    <d v="2024-06-13T00:00:00"/>
    <s v="Local Transport"/>
    <x v="2"/>
    <x v="1"/>
    <n v="22000"/>
    <n v="3866"/>
    <n v="5.6906363166063114"/>
    <x v="2"/>
  </r>
  <r>
    <d v="2024-06-13T00:00:00"/>
    <s v="Local Transport"/>
    <x v="2"/>
    <x v="1"/>
    <n v="22000"/>
    <n v="3866"/>
    <n v="5.6906363166063114"/>
    <x v="2"/>
  </r>
  <r>
    <d v="2024-06-13T00:00:00"/>
    <s v="Refreshment for Rens"/>
    <x v="1"/>
    <x v="0"/>
    <n v="14000"/>
    <n v="3866"/>
    <n v="3.6213140196585618"/>
    <x v="5"/>
  </r>
  <r>
    <d v="2024-06-13T00:00:00"/>
    <s v="Lunch for Rens"/>
    <x v="1"/>
    <x v="0"/>
    <n v="24250"/>
    <n v="3866"/>
    <n v="6.2726332126228659"/>
    <x v="5"/>
  </r>
  <r>
    <d v="2024-06-13T00:00:00"/>
    <s v="Supper for Rens"/>
    <x v="1"/>
    <x v="0"/>
    <n v="11750"/>
    <n v="3866"/>
    <n v="3.0393171236420073"/>
    <x v="5"/>
  </r>
  <r>
    <d v="2024-06-13T00:00:00"/>
    <s v="Local Transport"/>
    <x v="2"/>
    <x v="2"/>
    <n v="10000"/>
    <n v="3866"/>
    <n v="2.586652871184687"/>
    <x v="6"/>
  </r>
  <r>
    <d v="2024-06-13T00:00:00"/>
    <s v="Local Transport"/>
    <x v="2"/>
    <x v="2"/>
    <n v="6000"/>
    <n v="3866"/>
    <n v="1.5519917227108122"/>
    <x v="6"/>
  </r>
  <r>
    <d v="2024-06-13T00:00:00"/>
    <s v="Local Transport"/>
    <x v="2"/>
    <x v="2"/>
    <n v="7000"/>
    <n v="3866"/>
    <n v="1.8106570098292809"/>
    <x v="6"/>
  </r>
  <r>
    <d v="2024-06-13T00:00:00"/>
    <s v="Local Transport"/>
    <x v="2"/>
    <x v="2"/>
    <n v="7000"/>
    <n v="3866"/>
    <n v="1.8106570098292809"/>
    <x v="6"/>
  </r>
  <r>
    <d v="2024-06-13T00:00:00"/>
    <s v="Local Transport"/>
    <x v="2"/>
    <x v="2"/>
    <n v="6000"/>
    <n v="3866"/>
    <n v="1.5519917227108122"/>
    <x v="6"/>
  </r>
  <r>
    <d v="2024-06-13T00:00:00"/>
    <s v="Local Transport"/>
    <x v="2"/>
    <x v="2"/>
    <n v="7000"/>
    <n v="3866"/>
    <n v="1.8106570098292809"/>
    <x v="6"/>
  </r>
  <r>
    <d v="2024-06-13T00:00:00"/>
    <s v="Local Transport"/>
    <x v="2"/>
    <x v="2"/>
    <n v="11000"/>
    <n v="3866"/>
    <n v="2.8453181583031557"/>
    <x v="6"/>
  </r>
  <r>
    <d v="2024-06-13T00:00:00"/>
    <s v="Trust Building"/>
    <x v="4"/>
    <x v="2"/>
    <n v="10000"/>
    <n v="3866"/>
    <n v="2.586652871184687"/>
    <x v="6"/>
  </r>
  <r>
    <d v="2024-06-13T00:00:00"/>
    <s v="Trust Building"/>
    <x v="4"/>
    <x v="2"/>
    <n v="10000"/>
    <n v="3866"/>
    <n v="2.586652871184687"/>
    <x v="6"/>
  </r>
  <r>
    <d v="2024-06-13T00:00:00"/>
    <s v="Trust Building"/>
    <x v="4"/>
    <x v="2"/>
    <n v="30400"/>
    <n v="3866"/>
    <n v="7.8634247284014487"/>
    <x v="6"/>
  </r>
  <r>
    <d v="2024-06-14T00:00:00"/>
    <s v="Refreshment for Rens"/>
    <x v="1"/>
    <x v="0"/>
    <n v="14000"/>
    <n v="3866"/>
    <n v="3.6213140196585618"/>
    <x v="5"/>
  </r>
  <r>
    <d v="2024-06-14T00:00:00"/>
    <s v="Breakfast for Rens"/>
    <x v="1"/>
    <x v="0"/>
    <n v="24250"/>
    <n v="3866"/>
    <n v="6.2726332126228659"/>
    <x v="5"/>
  </r>
  <r>
    <d v="2024-06-14T00:00:00"/>
    <s v="Lunch for Gaspard"/>
    <x v="1"/>
    <x v="0"/>
    <n v="24500"/>
    <n v="3866"/>
    <n v="6.3372995344024829"/>
    <x v="4"/>
  </r>
  <r>
    <d v="2024-06-14T00:00:00"/>
    <s v="Lunch for Gaspard"/>
    <x v="1"/>
    <x v="0"/>
    <n v="10000"/>
    <n v="3866"/>
    <n v="2.586652871184687"/>
    <x v="4"/>
  </r>
  <r>
    <d v="2024-06-14T00:00:00"/>
    <s v="Refreshment"/>
    <x v="1"/>
    <x v="0"/>
    <n v="2000"/>
    <n v="3866"/>
    <n v="0.5173305742369374"/>
    <x v="4"/>
  </r>
  <r>
    <d v="2024-06-14T00:00:00"/>
    <s v="Refreshment"/>
    <x v="1"/>
    <x v="0"/>
    <n v="3000"/>
    <n v="3866"/>
    <n v="0.7759958613554061"/>
    <x v="4"/>
  </r>
  <r>
    <d v="2024-06-14T00:00:00"/>
    <s v="Local Transport"/>
    <x v="2"/>
    <x v="0"/>
    <n v="2000"/>
    <n v="3866"/>
    <n v="0.5173305742369374"/>
    <x v="4"/>
  </r>
  <r>
    <d v="2024-06-14T00:00:00"/>
    <s v="Local Transport"/>
    <x v="2"/>
    <x v="2"/>
    <n v="3000"/>
    <n v="3866"/>
    <n v="0.7759958613554061"/>
    <x v="3"/>
  </r>
  <r>
    <d v="2024-06-14T00:00:00"/>
    <s v="Local Transport"/>
    <x v="2"/>
    <x v="2"/>
    <n v="40000"/>
    <n v="3866"/>
    <n v="10.346611484738748"/>
    <x v="3"/>
  </r>
  <r>
    <d v="2024-06-14T00:00:00"/>
    <s v="Local Transport"/>
    <x v="2"/>
    <x v="2"/>
    <n v="3000"/>
    <n v="3866"/>
    <n v="0.7759958613554061"/>
    <x v="3"/>
  </r>
  <r>
    <d v="2024-06-14T00:00:00"/>
    <s v="Lodging in Masindi"/>
    <x v="1"/>
    <x v="2"/>
    <n v="25000"/>
    <n v="3866"/>
    <n v="6.466632177961718"/>
    <x v="3"/>
  </r>
  <r>
    <d v="2024-06-14T00:00:00"/>
    <s v="Trust Building"/>
    <x v="4"/>
    <x v="2"/>
    <n v="25000"/>
    <n v="3866"/>
    <n v="6.466632177961718"/>
    <x v="3"/>
  </r>
  <r>
    <d v="2024-06-14T00:00:00"/>
    <s v="Lunch for i18"/>
    <x v="1"/>
    <x v="2"/>
    <n v="10000"/>
    <n v="3866"/>
    <n v="2.586652871184687"/>
    <x v="3"/>
  </r>
  <r>
    <d v="2024-06-14T00:00:00"/>
    <s v="Refreshments for  i18"/>
    <x v="1"/>
    <x v="2"/>
    <n v="7000"/>
    <n v="3866"/>
    <n v="1.8106570098292809"/>
    <x v="3"/>
  </r>
  <r>
    <d v="2024-06-14T00:00:00"/>
    <s v="Refreshments for  i18"/>
    <x v="1"/>
    <x v="2"/>
    <n v="10000"/>
    <n v="3866"/>
    <n v="2.586652871184687"/>
    <x v="3"/>
  </r>
  <r>
    <d v="2024-06-14T00:00:00"/>
    <s v="Intercity Transport(Masindi/Kla)"/>
    <x v="2"/>
    <x v="2"/>
    <n v="25000"/>
    <n v="3866"/>
    <n v="6.466632177961718"/>
    <x v="3"/>
  </r>
  <r>
    <d v="2024-06-14T00:00:00"/>
    <s v="Local Transport"/>
    <x v="2"/>
    <x v="2"/>
    <n v="17000"/>
    <n v="3866"/>
    <n v="4.3973098810139684"/>
    <x v="3"/>
  </r>
  <r>
    <d v="2024-06-14T00:00:00"/>
    <s v="Driving &amp; testing"/>
    <x v="8"/>
    <x v="4"/>
    <n v="150000"/>
    <n v="3866"/>
    <n v="38.799793067770302"/>
    <x v="1"/>
  </r>
  <r>
    <d v="2024-06-14T00:00:00"/>
    <s v="Local Transport"/>
    <x v="2"/>
    <x v="0"/>
    <n v="1000"/>
    <n v="3866"/>
    <n v="0.2586652871184687"/>
    <x v="0"/>
  </r>
  <r>
    <d v="2024-06-14T00:00:00"/>
    <s v="Local Transport"/>
    <x v="2"/>
    <x v="0"/>
    <n v="2000"/>
    <n v="3866"/>
    <n v="0.5173305742369374"/>
    <x v="0"/>
  </r>
  <r>
    <d v="2024-06-14T00:00:00"/>
    <s v="Local Transport"/>
    <x v="2"/>
    <x v="0"/>
    <n v="1000"/>
    <n v="3866"/>
    <n v="0.2586652871184687"/>
    <x v="0"/>
  </r>
  <r>
    <d v="2024-06-14T00:00:00"/>
    <s v="Local Transport"/>
    <x v="2"/>
    <x v="0"/>
    <n v="8000"/>
    <n v="3866"/>
    <n v="2.0693222969477496"/>
    <x v="0"/>
  </r>
  <r>
    <d v="2024-06-14T00:00:00"/>
    <s v="Local Transport"/>
    <x v="2"/>
    <x v="0"/>
    <n v="1000"/>
    <n v="3866"/>
    <n v="0.2586652871184687"/>
    <x v="0"/>
  </r>
  <r>
    <d v="2024-06-14T00:00:00"/>
    <s v="Local Transport"/>
    <x v="2"/>
    <x v="0"/>
    <n v="1000"/>
    <n v="3866"/>
    <n v="0.2586652871184687"/>
    <x v="0"/>
  </r>
  <r>
    <d v="2024-06-14T00:00:00"/>
    <s v="Local Transport"/>
    <x v="2"/>
    <x v="0"/>
    <n v="1000"/>
    <n v="3866"/>
    <n v="0.2586652871184687"/>
    <x v="0"/>
  </r>
  <r>
    <d v="2024-06-14T00:00:00"/>
    <s v="Local Transport"/>
    <x v="2"/>
    <x v="0"/>
    <n v="10000"/>
    <n v="3866"/>
    <n v="2.586652871184687"/>
    <x v="0"/>
  </r>
  <r>
    <d v="2024-06-14T00:00:00"/>
    <s v="Meeting with Micheal"/>
    <x v="1"/>
    <x v="0"/>
    <n v="34000"/>
    <n v="3866"/>
    <n v="8.7946197620279367"/>
    <x v="8"/>
  </r>
  <r>
    <d v="2024-06-14T00:00:00"/>
    <s v="Meeting with Rens &amp; Gaspard"/>
    <x v="1"/>
    <x v="0"/>
    <n v="93000"/>
    <n v="3866"/>
    <n v="24.055871702017591"/>
    <x v="8"/>
  </r>
  <r>
    <d v="2024-06-14T00:00:00"/>
    <s v="Local Transport"/>
    <x v="2"/>
    <x v="1"/>
    <n v="22000"/>
    <n v="3866"/>
    <n v="5.6906363166063114"/>
    <x v="2"/>
  </r>
  <r>
    <d v="2024-06-14T00:00:00"/>
    <s v="Local Transport"/>
    <x v="2"/>
    <x v="1"/>
    <n v="22000"/>
    <n v="3866"/>
    <n v="5.6906363166063114"/>
    <x v="2"/>
  </r>
  <r>
    <d v="2024-06-15T00:00:00"/>
    <s v="Refreshment for Rens"/>
    <x v="1"/>
    <x v="0"/>
    <n v="14000"/>
    <n v="3866"/>
    <n v="3.6213140196585618"/>
    <x v="5"/>
  </r>
  <r>
    <d v="2024-06-15T00:00:00"/>
    <s v="Lunch for Rens"/>
    <x v="1"/>
    <x v="0"/>
    <n v="18500"/>
    <n v="3866"/>
    <n v="4.7853078116916707"/>
    <x v="5"/>
  </r>
  <r>
    <d v="2024-06-15T00:00:00"/>
    <s v="Refreshment for Rens"/>
    <x v="1"/>
    <x v="0"/>
    <n v="4500"/>
    <n v="3866"/>
    <n v="1.1639937920331092"/>
    <x v="5"/>
  </r>
  <r>
    <d v="2024-06-15T00:00:00"/>
    <s v="Lunch for Rens"/>
    <x v="1"/>
    <x v="0"/>
    <n v="19350"/>
    <n v="3866"/>
    <n v="5.0051733057423693"/>
    <x v="5"/>
  </r>
  <r>
    <d v="2024-06-15T00:00:00"/>
    <s v="Local Transport"/>
    <x v="2"/>
    <x v="0"/>
    <n v="10000"/>
    <n v="3866"/>
    <n v="2.586652871184687"/>
    <x v="4"/>
  </r>
  <r>
    <d v="2024-06-15T00:00:00"/>
    <s v="Lunch"/>
    <x v="1"/>
    <x v="0"/>
    <n v="18500"/>
    <n v="3866"/>
    <n v="4.7853078116916707"/>
    <x v="4"/>
  </r>
  <r>
    <d v="2024-06-15T00:00:00"/>
    <s v="Refreshment"/>
    <x v="1"/>
    <x v="0"/>
    <n v="20000"/>
    <n v="3866"/>
    <n v="5.173305742369374"/>
    <x v="4"/>
  </r>
  <r>
    <d v="2024-06-15T00:00:00"/>
    <s v="Refreshment"/>
    <x v="1"/>
    <x v="0"/>
    <n v="11500"/>
    <n v="3866"/>
    <n v="2.9746508018623903"/>
    <x v="4"/>
  </r>
  <r>
    <d v="2024-06-16T00:00:00"/>
    <s v="Refreshment for Rens"/>
    <x v="1"/>
    <x v="0"/>
    <n v="14000"/>
    <n v="3866"/>
    <n v="3.6213140196585618"/>
    <x v="5"/>
  </r>
  <r>
    <d v="2024-06-16T00:00:00"/>
    <s v="Breakfast for Rens"/>
    <x v="1"/>
    <x v="0"/>
    <n v="28500"/>
    <n v="3866"/>
    <n v="7.3719606828763578"/>
    <x v="5"/>
  </r>
  <r>
    <d v="2024-06-16T00:00:00"/>
    <s v="Refreshment for Rens"/>
    <x v="1"/>
    <x v="0"/>
    <n v="4500"/>
    <n v="3866"/>
    <n v="1.1639937920331092"/>
    <x v="5"/>
  </r>
  <r>
    <d v="2024-06-16T00:00:00"/>
    <s v="Supper for Rens"/>
    <x v="1"/>
    <x v="0"/>
    <n v="3000"/>
    <n v="3866"/>
    <n v="0.7759958613554061"/>
    <x v="5"/>
  </r>
  <r>
    <d v="2024-06-16T00:00:00"/>
    <s v="Local Transport"/>
    <x v="2"/>
    <x v="0"/>
    <n v="10000"/>
    <n v="3866"/>
    <n v="2.586652871184687"/>
    <x v="4"/>
  </r>
  <r>
    <d v="2024-06-16T00:00:00"/>
    <s v="Breakfast"/>
    <x v="1"/>
    <x v="0"/>
    <n v="20000"/>
    <n v="3866"/>
    <n v="5.173305742369374"/>
    <x v="4"/>
  </r>
  <r>
    <d v="2024-06-17T00:00:00"/>
    <s v="Airtime for Lydia"/>
    <x v="0"/>
    <x v="0"/>
    <n v="50000"/>
    <n v="3866"/>
    <n v="12.933264355923436"/>
    <x v="0"/>
  </r>
  <r>
    <d v="2024-06-17T00:00:00"/>
    <s v="Airtime for Rens"/>
    <x v="0"/>
    <x v="0"/>
    <n v="50000"/>
    <n v="3866"/>
    <n v="12.933264355923436"/>
    <x v="5"/>
  </r>
  <r>
    <d v="2024-06-17T00:00:00"/>
    <s v="Airtime for Rebeca"/>
    <x v="0"/>
    <x v="0"/>
    <n v="50000"/>
    <n v="3866"/>
    <n v="12.933264355923436"/>
    <x v="8"/>
  </r>
  <r>
    <d v="2024-06-17T00:00:00"/>
    <s v="Airtime for Grace"/>
    <x v="0"/>
    <x v="1"/>
    <n v="20000"/>
    <n v="3866"/>
    <n v="5.173305742369374"/>
    <x v="1"/>
  </r>
  <r>
    <d v="2024-06-17T00:00:00"/>
    <s v="Airtime for Stacey"/>
    <x v="0"/>
    <x v="1"/>
    <n v="20000"/>
    <n v="3866"/>
    <n v="5.173305742369374"/>
    <x v="2"/>
  </r>
  <r>
    <d v="2024-06-17T00:00:00"/>
    <s v="Airtime for i18"/>
    <x v="0"/>
    <x v="2"/>
    <n v="25000"/>
    <n v="3866"/>
    <n v="6.466632177961718"/>
    <x v="3"/>
  </r>
  <r>
    <d v="2024-06-17T00:00:00"/>
    <s v="Airtime for i07"/>
    <x v="0"/>
    <x v="2"/>
    <n v="25000"/>
    <n v="3866"/>
    <n v="6.466632177961718"/>
    <x v="6"/>
  </r>
  <r>
    <d v="2024-06-17T00:00:00"/>
    <s v="1pork chips"/>
    <x v="8"/>
    <x v="4"/>
    <n v="47000"/>
    <n v="3866"/>
    <n v="12.157268494568029"/>
    <x v="0"/>
  </r>
  <r>
    <d v="2024-06-17T00:00:00"/>
    <s v="1pork Ritis"/>
    <x v="8"/>
    <x v="4"/>
    <n v="47000"/>
    <n v="3866"/>
    <n v="12.157268494568029"/>
    <x v="0"/>
  </r>
  <r>
    <d v="2024-06-17T00:00:00"/>
    <s v="1 whole Fish"/>
    <x v="8"/>
    <x v="4"/>
    <n v="46000"/>
    <n v="3866"/>
    <n v="11.898603207449561"/>
    <x v="0"/>
  </r>
  <r>
    <d v="2024-06-17T00:00:00"/>
    <s v="1 choclate milk"/>
    <x v="8"/>
    <x v="4"/>
    <n v="19000"/>
    <n v="3866"/>
    <n v="4.9146404552509058"/>
    <x v="0"/>
  </r>
  <r>
    <d v="2024-06-17T00:00:00"/>
    <s v="1 fish +chips"/>
    <x v="8"/>
    <x v="4"/>
    <n v="40000"/>
    <n v="3866"/>
    <n v="10.346611484738748"/>
    <x v="0"/>
  </r>
  <r>
    <d v="2024-06-17T00:00:00"/>
    <s v="1 whole fish"/>
    <x v="8"/>
    <x v="4"/>
    <n v="46000"/>
    <n v="3866"/>
    <n v="11.898603207449561"/>
    <x v="0"/>
  </r>
  <r>
    <d v="2024-06-17T00:00:00"/>
    <s v="1pork rits"/>
    <x v="8"/>
    <x v="4"/>
    <n v="47000"/>
    <n v="3866"/>
    <n v="12.157268494568029"/>
    <x v="0"/>
  </r>
  <r>
    <d v="2024-06-17T00:00:00"/>
    <s v="1 schnitzel"/>
    <x v="8"/>
    <x v="4"/>
    <n v="40000"/>
    <n v="3866"/>
    <n v="10.346611484738748"/>
    <x v="0"/>
  </r>
  <r>
    <d v="2024-06-17T00:00:00"/>
    <s v="1 Americano single"/>
    <x v="8"/>
    <x v="4"/>
    <n v="9000"/>
    <n v="3866"/>
    <n v="2.3279875840662183"/>
    <x v="0"/>
  </r>
  <r>
    <d v="2024-06-17T00:00:00"/>
    <s v="1 Americano double"/>
    <x v="8"/>
    <x v="4"/>
    <n v="10000"/>
    <n v="3866"/>
    <n v="2.586652871184687"/>
    <x v="0"/>
  </r>
  <r>
    <d v="2024-06-17T00:00:00"/>
    <s v="1 pork chips"/>
    <x v="8"/>
    <x v="4"/>
    <n v="47000"/>
    <n v="3866"/>
    <n v="12.157268494568029"/>
    <x v="0"/>
  </r>
  <r>
    <d v="2024-06-17T00:00:00"/>
    <s v="1 lemonade"/>
    <x v="8"/>
    <x v="4"/>
    <n v="15000"/>
    <n v="3866"/>
    <n v="3.8799793067770305"/>
    <x v="0"/>
  </r>
  <r>
    <d v="2024-06-17T00:00:00"/>
    <s v="2 pineapple mint"/>
    <x v="8"/>
    <x v="4"/>
    <n v="26000"/>
    <n v="3866"/>
    <n v="6.7252974650801862"/>
    <x v="0"/>
  </r>
  <r>
    <d v="2024-06-17T00:00:00"/>
    <s v="1 Tonic water"/>
    <x v="8"/>
    <x v="4"/>
    <n v="5000"/>
    <n v="3866"/>
    <n v="1.2933264355923435"/>
    <x v="0"/>
  </r>
  <r>
    <d v="2024-06-17T00:00:00"/>
    <s v="1 small water"/>
    <x v="8"/>
    <x v="4"/>
    <n v="4000"/>
    <n v="3866"/>
    <n v="1.0346611484738748"/>
    <x v="0"/>
  </r>
  <r>
    <d v="2024-06-17T00:00:00"/>
    <s v="Tip to waitress"/>
    <x v="8"/>
    <x v="4"/>
    <n v="2000"/>
    <n v="3866"/>
    <n v="0.5173305742369374"/>
    <x v="0"/>
  </r>
  <r>
    <d v="2024-06-17T00:00:00"/>
    <s v="Local Transport"/>
    <x v="2"/>
    <x v="1"/>
    <n v="22000"/>
    <n v="3866"/>
    <n v="5.6906363166063114"/>
    <x v="2"/>
  </r>
  <r>
    <d v="2024-06-17T00:00:00"/>
    <s v="Local Transport"/>
    <x v="2"/>
    <x v="1"/>
    <n v="21000"/>
    <n v="3866"/>
    <n v="5.4319710294878432"/>
    <x v="2"/>
  </r>
  <r>
    <d v="2024-06-17T00:00:00"/>
    <s v="Hire of curb for Gaspard to the airport"/>
    <x v="2"/>
    <x v="0"/>
    <n v="50000"/>
    <n v="3866"/>
    <n v="12.933264355923436"/>
    <x v="0"/>
  </r>
  <r>
    <d v="2024-06-17T00:00:00"/>
    <s v="Local Transport"/>
    <x v="2"/>
    <x v="2"/>
    <n v="10000"/>
    <n v="3866"/>
    <n v="2.586652871184687"/>
    <x v="6"/>
  </r>
  <r>
    <d v="2024-06-17T00:00:00"/>
    <s v="Local Transport"/>
    <x v="2"/>
    <x v="2"/>
    <n v="10000"/>
    <n v="3866"/>
    <n v="2.586652871184687"/>
    <x v="6"/>
  </r>
  <r>
    <d v="2024-06-18T00:00:00"/>
    <s v="Refreshment for Rens"/>
    <x v="1"/>
    <x v="0"/>
    <n v="14000"/>
    <n v="3866"/>
    <n v="3.6213140196585618"/>
    <x v="5"/>
  </r>
  <r>
    <d v="2024-06-18T00:00:00"/>
    <s v="Breakfast for Rens"/>
    <x v="1"/>
    <x v="0"/>
    <n v="18500"/>
    <n v="3866"/>
    <n v="4.7853078116916707"/>
    <x v="5"/>
  </r>
  <r>
    <d v="2024-06-18T00:00:00"/>
    <s v="Refreshment for Rens"/>
    <x v="1"/>
    <x v="0"/>
    <n v="14000"/>
    <n v="3866"/>
    <n v="3.6213140196585618"/>
    <x v="5"/>
  </r>
  <r>
    <d v="2024-06-18T00:00:00"/>
    <s v="Breakfast for Rens"/>
    <x v="1"/>
    <x v="0"/>
    <n v="3500"/>
    <n v="3866"/>
    <n v="0.90532850491464045"/>
    <x v="5"/>
  </r>
  <r>
    <d v="2024-06-18T00:00:00"/>
    <s v="Lunch for Rens"/>
    <x v="1"/>
    <x v="0"/>
    <n v="29500"/>
    <n v="3866"/>
    <n v="7.6306259699948269"/>
    <x v="5"/>
  </r>
  <r>
    <d v="2024-06-18T00:00:00"/>
    <s v="Refreshment for Rens"/>
    <x v="1"/>
    <x v="0"/>
    <n v="9000"/>
    <n v="3866"/>
    <n v="2.3279875840662183"/>
    <x v="5"/>
  </r>
  <r>
    <d v="2024-06-18T00:00:00"/>
    <s v="Local Transport"/>
    <x v="2"/>
    <x v="1"/>
    <n v="10000"/>
    <n v="3866"/>
    <n v="2.586652871184687"/>
    <x v="1"/>
  </r>
  <r>
    <d v="2024-06-18T00:00:00"/>
    <s v="Local Transport"/>
    <x v="2"/>
    <x v="1"/>
    <n v="11000"/>
    <n v="3866"/>
    <n v="2.8453181583031557"/>
    <x v="1"/>
  </r>
  <r>
    <d v="2024-06-18T00:00:00"/>
    <s v="Local Transport"/>
    <x v="2"/>
    <x v="1"/>
    <n v="21000"/>
    <n v="3866"/>
    <n v="5.4319710294878432"/>
    <x v="2"/>
  </r>
  <r>
    <d v="2024-06-18T00:00:00"/>
    <s v="Local Transport"/>
    <x v="2"/>
    <x v="1"/>
    <n v="22000"/>
    <n v="3866"/>
    <n v="5.6906363166063114"/>
    <x v="2"/>
  </r>
  <r>
    <d v="2024-06-18T00:00:00"/>
    <s v="Local Transport"/>
    <x v="2"/>
    <x v="0"/>
    <n v="7000"/>
    <n v="3866"/>
    <n v="1.8106570098292809"/>
    <x v="0"/>
  </r>
  <r>
    <d v="2024-06-18T00:00:00"/>
    <s v="Local Transport"/>
    <x v="2"/>
    <x v="0"/>
    <n v="7000"/>
    <n v="3866"/>
    <n v="1.8106570098292809"/>
    <x v="0"/>
  </r>
  <r>
    <d v="2024-06-18T00:00:00"/>
    <s v="Local Transport"/>
    <x v="2"/>
    <x v="2"/>
    <n v="10000"/>
    <n v="3866"/>
    <n v="2.586652871184687"/>
    <x v="6"/>
  </r>
  <r>
    <d v="2024-06-18T00:00:00"/>
    <s v="Local Transport"/>
    <x v="2"/>
    <x v="2"/>
    <n v="10000"/>
    <n v="3866"/>
    <n v="2.586652871184687"/>
    <x v="6"/>
  </r>
  <r>
    <d v="2024-06-18T00:00:00"/>
    <s v="Lydia's phone screen guard"/>
    <x v="8"/>
    <x v="4"/>
    <n v="30000"/>
    <n v="3866"/>
    <n v="7.759958613554061"/>
    <x v="0"/>
  </r>
  <r>
    <d v="2024-06-18T00:00:00"/>
    <s v="Bank Transfer fees"/>
    <x v="7"/>
    <x v="3"/>
    <n v="2000"/>
    <n v="3866"/>
    <n v="0.5173305742369374"/>
    <x v="9"/>
  </r>
  <r>
    <d v="2024-06-18T00:00:00"/>
    <s v="Cash withdraw charges"/>
    <x v="7"/>
    <x v="3"/>
    <n v="30000"/>
    <n v="3866"/>
    <n v="7.759958613554061"/>
    <x v="7"/>
  </r>
  <r>
    <d v="2024-06-19T00:00:00"/>
    <s v="Local Transport"/>
    <x v="2"/>
    <x v="2"/>
    <n v="15000"/>
    <n v="3866"/>
    <n v="3.8799793067770305"/>
    <x v="3"/>
  </r>
  <r>
    <d v="2024-06-19T00:00:00"/>
    <s v="Local Transport"/>
    <x v="2"/>
    <x v="2"/>
    <n v="10000"/>
    <n v="3866"/>
    <n v="2.586652871184687"/>
    <x v="3"/>
  </r>
  <r>
    <d v="2024-06-19T00:00:00"/>
    <s v="Local Transport"/>
    <x v="2"/>
    <x v="2"/>
    <n v="4000"/>
    <n v="3866"/>
    <n v="1.0346611484738748"/>
    <x v="3"/>
  </r>
  <r>
    <d v="2024-06-19T00:00:00"/>
    <s v="Local Transport"/>
    <x v="2"/>
    <x v="2"/>
    <n v="8000"/>
    <n v="3866"/>
    <n v="2.0693222969477496"/>
    <x v="3"/>
  </r>
  <r>
    <d v="2024-06-19T00:00:00"/>
    <s v="Small boxes of Rwenzori water"/>
    <x v="5"/>
    <x v="3"/>
    <n v="70000"/>
    <n v="3866"/>
    <n v="18.10657009829281"/>
    <x v="0"/>
  </r>
  <r>
    <d v="2024-06-19T00:00:00"/>
    <s v="2 Rwenzori water bottles"/>
    <x v="5"/>
    <x v="3"/>
    <n v="22000"/>
    <n v="3866"/>
    <n v="5.6906363166063114"/>
    <x v="0"/>
  </r>
  <r>
    <d v="2024-06-19T00:00:00"/>
    <s v="Local Transport"/>
    <x v="2"/>
    <x v="3"/>
    <n v="4000"/>
    <n v="3866"/>
    <n v="1.0346611484738748"/>
    <x v="0"/>
  </r>
  <r>
    <d v="2024-06-19T00:00:00"/>
    <s v="Local Transport"/>
    <x v="2"/>
    <x v="0"/>
    <n v="7000"/>
    <n v="3866"/>
    <n v="1.8106570098292809"/>
    <x v="0"/>
  </r>
  <r>
    <d v="2024-06-19T00:00:00"/>
    <s v="Local Transport"/>
    <x v="2"/>
    <x v="0"/>
    <n v="7000"/>
    <n v="3866"/>
    <n v="1.8106570098292809"/>
    <x v="0"/>
  </r>
  <r>
    <d v="2024-06-19T00:00:00"/>
    <s v="Local Transport"/>
    <x v="2"/>
    <x v="2"/>
    <n v="10000"/>
    <n v="3866"/>
    <n v="2.586652871184687"/>
    <x v="6"/>
  </r>
  <r>
    <d v="2024-06-19T00:00:00"/>
    <s v="Local Transport"/>
    <x v="2"/>
    <x v="2"/>
    <n v="10000"/>
    <n v="3866"/>
    <n v="2.586652871184687"/>
    <x v="6"/>
  </r>
  <r>
    <d v="2024-06-19T00:00:00"/>
    <s v="French Bread"/>
    <x v="1"/>
    <x v="0"/>
    <n v="5000"/>
    <n v="3866"/>
    <n v="1.2933264355923435"/>
    <x v="5"/>
  </r>
  <r>
    <d v="2024-06-19T00:00:00"/>
    <s v="President Garl"/>
    <x v="1"/>
    <x v="0"/>
    <n v="31700"/>
    <n v="3866"/>
    <n v="8.1996896016554572"/>
    <x v="5"/>
  </r>
  <r>
    <d v="2024-06-19T00:00:00"/>
    <s v="Godrej"/>
    <x v="1"/>
    <x v="0"/>
    <n v="12200"/>
    <n v="3866"/>
    <n v="3.1557165028453182"/>
    <x v="5"/>
  </r>
  <r>
    <d v="2024-06-19T00:00:00"/>
    <s v="Carefour bag"/>
    <x v="1"/>
    <x v="0"/>
    <n v="400"/>
    <n v="3866"/>
    <n v="0.10346611484738748"/>
    <x v="5"/>
  </r>
  <r>
    <d v="2024-06-19T00:00:00"/>
    <s v="Local Transport"/>
    <x v="2"/>
    <x v="1"/>
    <n v="8000"/>
    <n v="3886"/>
    <n v="2.058672156459084"/>
    <x v="2"/>
  </r>
  <r>
    <d v="2024-06-19T00:00:00"/>
    <s v="Local Transport"/>
    <x v="2"/>
    <x v="1"/>
    <n v="10000"/>
    <n v="3886"/>
    <n v="2.5733401955738548"/>
    <x v="2"/>
  </r>
  <r>
    <d v="2024-06-20T00:00:00"/>
    <s v="Local Transport"/>
    <x v="2"/>
    <x v="0"/>
    <n v="4000"/>
    <n v="3866"/>
    <n v="1.0346611484738748"/>
    <x v="0"/>
  </r>
  <r>
    <d v="2024-06-20T00:00:00"/>
    <s v="Local Transport"/>
    <x v="2"/>
    <x v="0"/>
    <n v="3000"/>
    <n v="3866"/>
    <n v="0.7759958613554061"/>
    <x v="0"/>
  </r>
  <r>
    <d v="2024-06-20T00:00:00"/>
    <s v="Local Transport"/>
    <x v="2"/>
    <x v="0"/>
    <n v="7000"/>
    <n v="3866"/>
    <n v="1.8106570098292809"/>
    <x v="0"/>
  </r>
  <r>
    <d v="2024-06-20T00:00:00"/>
    <s v="Local Transport"/>
    <x v="2"/>
    <x v="1"/>
    <n v="22000"/>
    <n v="3866"/>
    <n v="5.6906363166063114"/>
    <x v="2"/>
  </r>
  <r>
    <d v="2024-06-20T00:00:00"/>
    <s v="Local Transport"/>
    <x v="2"/>
    <x v="1"/>
    <n v="7000"/>
    <n v="3866"/>
    <n v="1.8106570098292809"/>
    <x v="2"/>
  </r>
  <r>
    <d v="2024-06-20T00:00:00"/>
    <s v="Local Transport"/>
    <x v="2"/>
    <x v="1"/>
    <n v="7000"/>
    <n v="3866"/>
    <n v="1.8106570098292809"/>
    <x v="2"/>
  </r>
  <r>
    <d v="2024-06-20T00:00:00"/>
    <s v="Local Transport"/>
    <x v="2"/>
    <x v="1"/>
    <n v="22000"/>
    <n v="3866"/>
    <n v="5.6906363166063114"/>
    <x v="2"/>
  </r>
  <r>
    <d v="2024-06-20T00:00:00"/>
    <s v="Local Transport"/>
    <x v="2"/>
    <x v="2"/>
    <n v="10000"/>
    <n v="3866"/>
    <n v="2.586652871184687"/>
    <x v="3"/>
  </r>
  <r>
    <d v="2024-06-20T00:00:00"/>
    <s v="Local Transport"/>
    <x v="2"/>
    <x v="2"/>
    <n v="5000"/>
    <n v="3866"/>
    <n v="1.2933264355923435"/>
    <x v="3"/>
  </r>
  <r>
    <d v="2024-06-20T00:00:00"/>
    <s v="Local Transport"/>
    <x v="2"/>
    <x v="2"/>
    <n v="3000"/>
    <n v="3866"/>
    <n v="0.7759958613554061"/>
    <x v="3"/>
  </r>
  <r>
    <d v="2024-06-20T00:00:00"/>
    <s v="Local Transport"/>
    <x v="2"/>
    <x v="2"/>
    <n v="5000"/>
    <n v="3866"/>
    <n v="1.2933264355923435"/>
    <x v="3"/>
  </r>
  <r>
    <d v="2024-06-20T00:00:00"/>
    <s v="Trust Building"/>
    <x v="4"/>
    <x v="2"/>
    <n v="5000"/>
    <n v="3866"/>
    <n v="1.2933264355923435"/>
    <x v="3"/>
  </r>
  <r>
    <d v="2024-06-20T00:00:00"/>
    <s v="Trust Building"/>
    <x v="4"/>
    <x v="2"/>
    <n v="5000"/>
    <n v="3866"/>
    <n v="1.2933264355923435"/>
    <x v="3"/>
  </r>
  <r>
    <d v="2024-06-20T00:00:00"/>
    <s v="Trust Building"/>
    <x v="4"/>
    <x v="2"/>
    <n v="10000"/>
    <n v="3866"/>
    <n v="2.586652871184687"/>
    <x v="3"/>
  </r>
  <r>
    <d v="2024-06-20T00:00:00"/>
    <s v="Local Transport"/>
    <x v="2"/>
    <x v="2"/>
    <n v="10000"/>
    <n v="3866"/>
    <n v="2.586652871184687"/>
    <x v="6"/>
  </r>
  <r>
    <d v="2024-06-20T00:00:00"/>
    <s v="Local Transport"/>
    <x v="2"/>
    <x v="2"/>
    <n v="18000"/>
    <n v="3866"/>
    <n v="4.6559751681324366"/>
    <x v="6"/>
  </r>
  <r>
    <d v="2024-06-20T00:00:00"/>
    <s v="Local Transport"/>
    <x v="2"/>
    <x v="2"/>
    <n v="15000"/>
    <n v="3866"/>
    <n v="3.8799793067770305"/>
    <x v="6"/>
  </r>
  <r>
    <d v="2024-06-20T00:00:00"/>
    <s v="Local Transport"/>
    <x v="2"/>
    <x v="2"/>
    <n v="8000"/>
    <n v="3866"/>
    <n v="2.0693222969477496"/>
    <x v="6"/>
  </r>
  <r>
    <d v="2024-06-20T00:00:00"/>
    <s v="Local Transport"/>
    <x v="2"/>
    <x v="2"/>
    <n v="6000"/>
    <n v="3866"/>
    <n v="1.5519917227108122"/>
    <x v="6"/>
  </r>
  <r>
    <d v="2024-06-20T00:00:00"/>
    <s v="Trust Building"/>
    <x v="4"/>
    <x v="2"/>
    <n v="5000"/>
    <n v="3866"/>
    <n v="1.2933264355923435"/>
    <x v="6"/>
  </r>
  <r>
    <d v="2024-06-20T00:00:00"/>
    <s v="Trust Building"/>
    <x v="4"/>
    <x v="2"/>
    <n v="2000"/>
    <n v="3866"/>
    <n v="0.5173305742369374"/>
    <x v="6"/>
  </r>
  <r>
    <d v="2024-06-20T00:00:00"/>
    <s v="Local Transport"/>
    <x v="2"/>
    <x v="0"/>
    <n v="3000"/>
    <n v="3866"/>
    <n v="0.7759958613554061"/>
    <x v="0"/>
  </r>
  <r>
    <d v="2024-06-20T00:00:00"/>
    <s v="Local Transport"/>
    <x v="2"/>
    <x v="0"/>
    <n v="7000"/>
    <n v="3866"/>
    <n v="1.8106570098292809"/>
    <x v="0"/>
  </r>
  <r>
    <d v="2024-06-20T00:00:00"/>
    <s v="Lunch for Rens"/>
    <x v="1"/>
    <x v="0"/>
    <n v="47000"/>
    <n v="3866"/>
    <n v="12.157268494568029"/>
    <x v="5"/>
  </r>
  <r>
    <d v="2024-06-20T00:00:00"/>
    <s v="Refreshment for Rens"/>
    <x v="1"/>
    <x v="0"/>
    <n v="6000"/>
    <n v="3866"/>
    <n v="1.5519917227108122"/>
    <x v="5"/>
  </r>
  <r>
    <d v="2024-06-21T00:00:00"/>
    <s v="Local Transport"/>
    <x v="2"/>
    <x v="2"/>
    <n v="10000"/>
    <n v="3866"/>
    <n v="2.586652871184687"/>
    <x v="6"/>
  </r>
  <r>
    <d v="2024-06-21T00:00:00"/>
    <s v="Local Transport"/>
    <x v="2"/>
    <x v="2"/>
    <n v="6000"/>
    <n v="3866"/>
    <n v="1.5519917227108122"/>
    <x v="6"/>
  </r>
  <r>
    <d v="2024-06-21T00:00:00"/>
    <s v="Local Transport"/>
    <x v="2"/>
    <x v="2"/>
    <n v="6000"/>
    <n v="3866"/>
    <n v="1.5519917227108122"/>
    <x v="6"/>
  </r>
  <r>
    <d v="2024-06-21T00:00:00"/>
    <s v="Local Transport"/>
    <x v="2"/>
    <x v="2"/>
    <n v="5000"/>
    <n v="3866"/>
    <n v="1.2933264355923435"/>
    <x v="6"/>
  </r>
  <r>
    <d v="2024-06-21T00:00:00"/>
    <s v="Local Transport"/>
    <x v="2"/>
    <x v="2"/>
    <n v="4000"/>
    <n v="3866"/>
    <n v="1.0346611484738748"/>
    <x v="6"/>
  </r>
  <r>
    <d v="2024-06-21T00:00:00"/>
    <s v="Local Transport"/>
    <x v="2"/>
    <x v="2"/>
    <n v="14000"/>
    <n v="3866"/>
    <n v="3.6213140196585618"/>
    <x v="6"/>
  </r>
  <r>
    <d v="2024-06-21T00:00:00"/>
    <s v="Local Transport"/>
    <x v="2"/>
    <x v="2"/>
    <n v="14000"/>
    <n v="3866"/>
    <n v="3.6213140196585618"/>
    <x v="6"/>
  </r>
  <r>
    <d v="2024-06-21T00:00:00"/>
    <s v="Trust Building"/>
    <x v="4"/>
    <x v="2"/>
    <n v="2000"/>
    <n v="3866"/>
    <n v="0.5173305742369374"/>
    <x v="6"/>
  </r>
  <r>
    <d v="2024-06-21T00:00:00"/>
    <s v="Trust Building"/>
    <x v="4"/>
    <x v="2"/>
    <n v="5000"/>
    <n v="3866"/>
    <n v="1.2933264355923435"/>
    <x v="6"/>
  </r>
  <r>
    <d v="2024-06-21T00:00:00"/>
    <s v="Trust Building"/>
    <x v="4"/>
    <x v="2"/>
    <n v="8000"/>
    <n v="3866"/>
    <n v="2.0693222969477496"/>
    <x v="6"/>
  </r>
  <r>
    <d v="2024-06-21T00:00:00"/>
    <s v="Trust Building"/>
    <x v="4"/>
    <x v="2"/>
    <n v="5000"/>
    <n v="3866"/>
    <n v="1.2933264355923435"/>
    <x v="6"/>
  </r>
  <r>
    <d v="2024-06-21T00:00:00"/>
    <s v="Local Transport"/>
    <x v="2"/>
    <x v="1"/>
    <n v="22000"/>
    <n v="3866"/>
    <n v="5.6906363166063114"/>
    <x v="2"/>
  </r>
  <r>
    <d v="2024-06-21T00:00:00"/>
    <s v="Local Transport"/>
    <x v="2"/>
    <x v="1"/>
    <n v="21000"/>
    <n v="3866"/>
    <n v="5.4319710294878432"/>
    <x v="2"/>
  </r>
  <r>
    <d v="2024-06-21T00:00:00"/>
    <s v="Local Transport"/>
    <x v="2"/>
    <x v="2"/>
    <n v="8000"/>
    <n v="3866"/>
    <n v="2.0693222969477496"/>
    <x v="3"/>
  </r>
  <r>
    <d v="2024-06-21T00:00:00"/>
    <s v="Local Transport"/>
    <x v="2"/>
    <x v="2"/>
    <n v="16000"/>
    <n v="3866"/>
    <n v="4.1386445938954992"/>
    <x v="3"/>
  </r>
  <r>
    <d v="2024-06-21T00:00:00"/>
    <s v="Local Transport"/>
    <x v="2"/>
    <x v="2"/>
    <n v="16000"/>
    <n v="3866"/>
    <n v="4.1386445938954992"/>
    <x v="3"/>
  </r>
  <r>
    <d v="2024-06-21T00:00:00"/>
    <s v="Trust Building"/>
    <x v="4"/>
    <x v="2"/>
    <n v="10000"/>
    <n v="3866"/>
    <n v="2.586652871184687"/>
    <x v="3"/>
  </r>
  <r>
    <d v="2024-06-21T00:00:00"/>
    <s v="Trust Building"/>
    <x v="4"/>
    <x v="2"/>
    <n v="10000"/>
    <n v="3866"/>
    <n v="2.586652871184687"/>
    <x v="3"/>
  </r>
  <r>
    <d v="2024-06-21T00:00:00"/>
    <s v="Local Transport"/>
    <x v="2"/>
    <x v="0"/>
    <n v="7000"/>
    <n v="3866"/>
    <n v="1.8106570098292809"/>
    <x v="0"/>
  </r>
  <r>
    <d v="2024-06-21T00:00:00"/>
    <s v="Local Transport"/>
    <x v="2"/>
    <x v="0"/>
    <n v="3000"/>
    <n v="3866"/>
    <n v="0.7759958613554061"/>
    <x v="0"/>
  </r>
  <r>
    <d v="2024-06-21T00:00:00"/>
    <s v="1 grilled chicken"/>
    <x v="1"/>
    <x v="0"/>
    <n v="32000"/>
    <n v="3866"/>
    <n v="8.2772891877909984"/>
    <x v="8"/>
  </r>
  <r>
    <d v="2024-06-21T00:00:00"/>
    <s v=" nicoise salaad"/>
    <x v="1"/>
    <x v="0"/>
    <n v="33000"/>
    <n v="3866"/>
    <n v="8.5359544749094667"/>
    <x v="8"/>
  </r>
  <r>
    <d v="2024-06-21T00:00:00"/>
    <s v="1 extra chips"/>
    <x v="1"/>
    <x v="0"/>
    <n v="7000"/>
    <n v="3866"/>
    <n v="1.8106570098292809"/>
    <x v="8"/>
  </r>
  <r>
    <d v="2024-06-21T00:00:00"/>
    <s v="1 water"/>
    <x v="1"/>
    <x v="0"/>
    <n v="4000"/>
    <n v="3866"/>
    <n v="1.0346611484738748"/>
    <x v="8"/>
  </r>
  <r>
    <d v="2024-06-21T00:00:00"/>
    <s v="1 passion juice"/>
    <x v="1"/>
    <x v="0"/>
    <n v="15000"/>
    <n v="3866"/>
    <n v="3.8799793067770305"/>
    <x v="8"/>
  </r>
  <r>
    <d v="2024-06-21T00:00:00"/>
    <s v="1 soarling"/>
    <x v="1"/>
    <x v="0"/>
    <n v="6000"/>
    <n v="3866"/>
    <n v="1.5519917227108122"/>
    <x v="8"/>
  </r>
  <r>
    <d v="2024-06-22T00:00:00"/>
    <s v="Local Transport"/>
    <x v="2"/>
    <x v="2"/>
    <n v="10000"/>
    <n v="3866"/>
    <n v="2.586652871184687"/>
    <x v="6"/>
  </r>
  <r>
    <d v="2024-06-22T00:00:00"/>
    <s v="Local Transport"/>
    <x v="2"/>
    <x v="2"/>
    <n v="7000"/>
    <n v="3866"/>
    <n v="1.8106570098292809"/>
    <x v="6"/>
  </r>
  <r>
    <d v="2024-06-22T00:00:00"/>
    <s v="Local Transport"/>
    <x v="2"/>
    <x v="2"/>
    <n v="8000"/>
    <n v="3866"/>
    <n v="2.0693222969477496"/>
    <x v="6"/>
  </r>
  <r>
    <d v="2024-06-22T00:00:00"/>
    <s v="Trust Building"/>
    <x v="4"/>
    <x v="2"/>
    <n v="12000"/>
    <n v="3866"/>
    <n v="3.1039834454216244"/>
    <x v="6"/>
  </r>
  <r>
    <d v="2024-06-22T00:00:00"/>
    <s v="Trust Building"/>
    <x v="4"/>
    <x v="2"/>
    <n v="8000"/>
    <n v="3866"/>
    <n v="2.0693222969477496"/>
    <x v="6"/>
  </r>
  <r>
    <d v="2024-06-22T00:00:00"/>
    <s v="Local Transport"/>
    <x v="2"/>
    <x v="2"/>
    <n v="8000"/>
    <n v="3866"/>
    <n v="2.0693222969477496"/>
    <x v="3"/>
  </r>
  <r>
    <d v="2024-06-22T00:00:00"/>
    <s v="Local Transport"/>
    <x v="2"/>
    <x v="2"/>
    <n v="10000"/>
    <n v="3866"/>
    <n v="2.586652871184687"/>
    <x v="3"/>
  </r>
  <r>
    <d v="2024-06-22T00:00:00"/>
    <s v="Local Transport"/>
    <x v="2"/>
    <x v="2"/>
    <n v="5000"/>
    <n v="3866"/>
    <n v="1.2933264355923435"/>
    <x v="3"/>
  </r>
  <r>
    <d v="2024-06-22T00:00:00"/>
    <s v="Trust Building"/>
    <x v="4"/>
    <x v="2"/>
    <n v="10000"/>
    <n v="3866"/>
    <n v="2.586652871184687"/>
    <x v="3"/>
  </r>
  <r>
    <d v="2024-06-22T00:00:00"/>
    <s v="Trust Building"/>
    <x v="4"/>
    <x v="2"/>
    <n v="10000"/>
    <n v="3866"/>
    <n v="2.586652871184687"/>
    <x v="3"/>
  </r>
  <r>
    <d v="2024-06-22T00:00:00"/>
    <s v="Local Transport"/>
    <x v="2"/>
    <x v="1"/>
    <n v="22000"/>
    <n v="3866"/>
    <n v="5.6906363166063114"/>
    <x v="2"/>
  </r>
  <r>
    <d v="2024-06-22T00:00:00"/>
    <s v="Local Transport"/>
    <x v="2"/>
    <x v="1"/>
    <n v="21000"/>
    <n v="3866"/>
    <n v="5.4319710294878432"/>
    <x v="2"/>
  </r>
  <r>
    <d v="2024-06-22T00:00:00"/>
    <s v="Breakfast for Rens"/>
    <x v="1"/>
    <x v="0"/>
    <n v="14000"/>
    <n v="3866"/>
    <n v="3.6213140196585618"/>
    <x v="5"/>
  </r>
  <r>
    <d v="2024-06-22T00:00:00"/>
    <s v="Breakfast for Rens"/>
    <x v="1"/>
    <x v="0"/>
    <n v="28500"/>
    <n v="3866"/>
    <n v="7.3719606828763578"/>
    <x v="5"/>
  </r>
  <r>
    <d v="2024-06-22T00:00:00"/>
    <s v="Refreshment for Rens"/>
    <x v="1"/>
    <x v="0"/>
    <n v="7500"/>
    <n v="3866"/>
    <n v="1.9399896533885153"/>
    <x v="5"/>
  </r>
  <r>
    <d v="2024-06-22T00:00:00"/>
    <s v="Local Transport"/>
    <x v="2"/>
    <x v="0"/>
    <n v="5000"/>
    <n v="3866"/>
    <n v="1.2933264355923435"/>
    <x v="0"/>
  </r>
  <r>
    <d v="2024-06-22T00:00:00"/>
    <s v="Local Transport"/>
    <x v="2"/>
    <x v="0"/>
    <n v="5000"/>
    <n v="3866"/>
    <n v="1.2933264355923435"/>
    <x v="0"/>
  </r>
  <r>
    <d v="2024-06-22T00:00:00"/>
    <s v="Payment for Grace's 3 years permit"/>
    <x v="8"/>
    <x v="4"/>
    <n v="310000"/>
    <n v="3866"/>
    <n v="80.186239006725302"/>
    <x v="1"/>
  </r>
  <r>
    <d v="2024-06-22T00:00:00"/>
    <s v="Transfer Charges"/>
    <x v="9"/>
    <x v="3"/>
    <n v="2300"/>
    <n v="3866"/>
    <n v="0.59493016037247803"/>
    <x v="1"/>
  </r>
  <r>
    <d v="2024-06-22T00:00:00"/>
    <s v="June internet subscription"/>
    <x v="10"/>
    <x v="3"/>
    <n v="319000"/>
    <n v="3866"/>
    <n v="82.514226590791509"/>
    <x v="0"/>
  </r>
  <r>
    <d v="2024-06-23T00:00:00"/>
    <s v="1pork rits"/>
    <x v="1"/>
    <x v="0"/>
    <n v="47000"/>
    <n v="3866"/>
    <n v="12.157268494568029"/>
    <x v="5"/>
  </r>
  <r>
    <d v="2024-06-23T00:00:00"/>
    <s v="Refreshment for Rens"/>
    <x v="1"/>
    <x v="0"/>
    <n v="6000"/>
    <n v="3866"/>
    <n v="1.5519917227108122"/>
    <x v="5"/>
  </r>
  <r>
    <d v="2024-06-23T00:00:00"/>
    <s v="June fuel for Rebeca"/>
    <x v="2"/>
    <x v="0"/>
    <n v="100000"/>
    <n v="3866"/>
    <n v="25.866528711846872"/>
    <x v="8"/>
  </r>
  <r>
    <d v="2024-06-24T00:00:00"/>
    <s v="Local Transport"/>
    <x v="2"/>
    <x v="0"/>
    <n v="10000"/>
    <n v="3866"/>
    <n v="2.586652871184687"/>
    <x v="0"/>
  </r>
  <r>
    <d v="2024-06-24T00:00:00"/>
    <s v="Local Transport"/>
    <x v="2"/>
    <x v="0"/>
    <n v="10000"/>
    <n v="3866"/>
    <n v="2.586652871184687"/>
    <x v="0"/>
  </r>
  <r>
    <d v="2024-06-24T00:00:00"/>
    <s v="Local Transport"/>
    <x v="2"/>
    <x v="0"/>
    <n v="1500"/>
    <n v="3866"/>
    <n v="0.38799793067770305"/>
    <x v="0"/>
  </r>
  <r>
    <d v="2024-06-24T00:00:00"/>
    <s v="Local Transport"/>
    <x v="2"/>
    <x v="0"/>
    <n v="1500"/>
    <n v="3866"/>
    <n v="0.38799793067770305"/>
    <x v="0"/>
  </r>
  <r>
    <d v="2024-06-24T00:00:00"/>
    <s v="Local Transport"/>
    <x v="2"/>
    <x v="0"/>
    <n v="1000"/>
    <n v="3866"/>
    <n v="0.2586652871184687"/>
    <x v="0"/>
  </r>
  <r>
    <d v="2024-06-24T00:00:00"/>
    <s v="Local Transport"/>
    <x v="2"/>
    <x v="0"/>
    <n v="1000"/>
    <n v="3866"/>
    <n v="0.2586652871184687"/>
    <x v="0"/>
  </r>
  <r>
    <d v="2024-06-24T00:00:00"/>
    <s v="Refreshment for Rens"/>
    <x v="1"/>
    <x v="0"/>
    <n v="4500"/>
    <n v="3866"/>
    <n v="1.1639937920331092"/>
    <x v="5"/>
  </r>
  <r>
    <d v="2024-06-24T00:00:00"/>
    <s v="Lunch for Rens"/>
    <x v="1"/>
    <x v="0"/>
    <n v="26500"/>
    <n v="3866"/>
    <n v="6.8546301086394203"/>
    <x v="5"/>
  </r>
  <r>
    <d v="2024-06-24T00:00:00"/>
    <s v="Refreshment for Rens"/>
    <x v="1"/>
    <x v="0"/>
    <n v="8000"/>
    <n v="3866"/>
    <n v="2.0693222969477496"/>
    <x v="5"/>
  </r>
  <r>
    <d v="2024-06-24T00:00:00"/>
    <s v="Refreshment for Rens"/>
    <x v="1"/>
    <x v="0"/>
    <n v="8000"/>
    <n v="3866"/>
    <n v="2.0693222969477496"/>
    <x v="5"/>
  </r>
  <r>
    <d v="2024-06-24T00:00:00"/>
    <s v="Refreshment for Rens"/>
    <x v="1"/>
    <x v="0"/>
    <n v="8000"/>
    <n v="3866"/>
    <n v="2.0693222969477496"/>
    <x v="5"/>
  </r>
  <r>
    <d v="2024-06-24T00:00:00"/>
    <s v="Refreshment for Rens"/>
    <x v="1"/>
    <x v="0"/>
    <n v="4500"/>
    <n v="3866"/>
    <n v="1.1639937920331092"/>
    <x v="5"/>
  </r>
  <r>
    <d v="2024-06-24T00:00:00"/>
    <s v="Local Transport"/>
    <x v="2"/>
    <x v="0"/>
    <n v="10000"/>
    <n v="3866"/>
    <n v="2.586652871184687"/>
    <x v="5"/>
  </r>
  <r>
    <d v="2024-06-24T00:00:00"/>
    <s v="Local Transport"/>
    <x v="2"/>
    <x v="1"/>
    <n v="22000"/>
    <n v="3866"/>
    <n v="5.6906363166063114"/>
    <x v="2"/>
  </r>
  <r>
    <d v="2024-06-24T00:00:00"/>
    <s v="Local Transport"/>
    <x v="2"/>
    <x v="1"/>
    <n v="17000"/>
    <n v="3866"/>
    <n v="4.3973098810139684"/>
    <x v="2"/>
  </r>
  <r>
    <d v="2024-06-24T00:00:00"/>
    <s v="Local Transport"/>
    <x v="2"/>
    <x v="1"/>
    <n v="6000"/>
    <n v="3866"/>
    <n v="1.5519917227108122"/>
    <x v="2"/>
  </r>
  <r>
    <d v="2024-06-24T00:00:00"/>
    <s v="Local Transport"/>
    <x v="2"/>
    <x v="1"/>
    <n v="7000"/>
    <n v="3866"/>
    <n v="1.8106570098292809"/>
    <x v="2"/>
  </r>
  <r>
    <d v="2024-06-24T00:00:00"/>
    <s v="Local Transport"/>
    <x v="2"/>
    <x v="1"/>
    <n v="6000"/>
    <n v="3866"/>
    <n v="1.5519917227108122"/>
    <x v="2"/>
  </r>
  <r>
    <d v="2024-06-24T00:00:00"/>
    <s v="Local Transport"/>
    <x v="2"/>
    <x v="1"/>
    <n v="10000"/>
    <n v="3866"/>
    <n v="2.586652871184687"/>
    <x v="2"/>
  </r>
  <r>
    <d v="2024-06-24T00:00:00"/>
    <s v="Local Transport"/>
    <x v="2"/>
    <x v="1"/>
    <n v="22000"/>
    <n v="3866"/>
    <n v="5.6906363166063114"/>
    <x v="2"/>
  </r>
  <r>
    <d v="2024-06-24T00:00:00"/>
    <s v="Local Transport"/>
    <x v="2"/>
    <x v="2"/>
    <n v="6000"/>
    <n v="3866"/>
    <n v="1.5519917227108122"/>
    <x v="3"/>
  </r>
  <r>
    <d v="2024-06-24T00:00:00"/>
    <s v="Local Transport"/>
    <x v="2"/>
    <x v="2"/>
    <n v="6000"/>
    <n v="3866"/>
    <n v="1.5519917227108122"/>
    <x v="3"/>
  </r>
  <r>
    <d v="2024-06-24T00:00:00"/>
    <s v="Local Transport"/>
    <x v="2"/>
    <x v="2"/>
    <n v="9000"/>
    <n v="3866"/>
    <n v="2.3279875840662183"/>
    <x v="3"/>
  </r>
  <r>
    <d v="2024-06-24T00:00:00"/>
    <s v="Local Transport"/>
    <x v="2"/>
    <x v="2"/>
    <n v="6000"/>
    <n v="3866"/>
    <n v="1.5519917227108122"/>
    <x v="3"/>
  </r>
  <r>
    <d v="2024-06-24T00:00:00"/>
    <s v="Local Transport"/>
    <x v="2"/>
    <x v="2"/>
    <n v="9000"/>
    <n v="3866"/>
    <n v="2.3279875840662183"/>
    <x v="3"/>
  </r>
  <r>
    <d v="2024-06-24T00:00:00"/>
    <s v="Hire of curb for Rens"/>
    <x v="2"/>
    <x v="0"/>
    <n v="120000"/>
    <n v="3866"/>
    <n v="31.039834454216244"/>
    <x v="5"/>
  </r>
  <r>
    <d v="2024-06-24T00:00:00"/>
    <s v="May PAYE (Lydia)"/>
    <x v="11"/>
    <x v="0"/>
    <n v="1402000"/>
    <n v="3866"/>
    <n v="362.64873254009314"/>
    <x v="7"/>
  </r>
  <r>
    <d v="2024-06-24T00:00:00"/>
    <s v="May PAYE (Grace)"/>
    <x v="11"/>
    <x v="1"/>
    <n v="549085"/>
    <n v="3866"/>
    <n v="142.02922917744439"/>
    <x v="7"/>
  </r>
  <r>
    <d v="2024-06-24T00:00:00"/>
    <s v="Bank Fees"/>
    <x v="7"/>
    <x v="3"/>
    <n v="2500"/>
    <n v="3866"/>
    <n v="0.64666321779617175"/>
    <x v="7"/>
  </r>
  <r>
    <d v="2024-06-24T00:00:00"/>
    <s v="May NSSF (Lydia)"/>
    <x v="11"/>
    <x v="0"/>
    <n v="750000"/>
    <n v="3866"/>
    <n v="193.99896533885152"/>
    <x v="7"/>
  </r>
  <r>
    <d v="2024-06-24T00:00:00"/>
    <s v="May NSSF (Grace)"/>
    <x v="11"/>
    <x v="1"/>
    <n v="323543"/>
    <n v="3866"/>
    <n v="83.689342990170715"/>
    <x v="7"/>
  </r>
  <r>
    <d v="2024-06-24T00:00:00"/>
    <s v="Airtime for Lydia"/>
    <x v="0"/>
    <x v="0"/>
    <n v="40000"/>
    <n v="3866"/>
    <n v="10.346611484738748"/>
    <x v="0"/>
  </r>
  <r>
    <d v="2024-06-24T00:00:00"/>
    <s v="Airtime for Rens"/>
    <x v="0"/>
    <x v="0"/>
    <n v="30000"/>
    <n v="3866"/>
    <n v="7.759958613554061"/>
    <x v="5"/>
  </r>
  <r>
    <d v="2024-06-24T00:00:00"/>
    <s v="Airtime for Rebeca"/>
    <x v="0"/>
    <x v="0"/>
    <n v="50000"/>
    <n v="3866"/>
    <n v="12.933264355923436"/>
    <x v="8"/>
  </r>
  <r>
    <d v="2024-06-24T00:00:00"/>
    <s v="Airtime for Grace"/>
    <x v="0"/>
    <x v="1"/>
    <n v="20000"/>
    <n v="3866"/>
    <n v="5.173305742369374"/>
    <x v="1"/>
  </r>
  <r>
    <d v="2024-06-24T00:00:00"/>
    <s v="Airtime for Stacey"/>
    <x v="0"/>
    <x v="1"/>
    <n v="20000"/>
    <n v="3866"/>
    <n v="5.173305742369374"/>
    <x v="2"/>
  </r>
  <r>
    <d v="2024-06-24T00:00:00"/>
    <s v="Airtime for i18"/>
    <x v="0"/>
    <x v="2"/>
    <n v="25000"/>
    <n v="3866"/>
    <n v="6.466632177961718"/>
    <x v="3"/>
  </r>
  <r>
    <d v="2024-06-24T00:00:00"/>
    <s v="Airtime for i07"/>
    <x v="0"/>
    <x v="2"/>
    <n v="25000"/>
    <n v="3866"/>
    <n v="6.466632177961718"/>
    <x v="6"/>
  </r>
  <r>
    <d v="2024-06-24T00:00:00"/>
    <s v="Local Transport"/>
    <x v="2"/>
    <x v="2"/>
    <n v="10000"/>
    <n v="3866"/>
    <n v="2.586652871184687"/>
    <x v="6"/>
  </r>
  <r>
    <d v="2024-06-24T00:00:00"/>
    <s v="Local Transport"/>
    <x v="2"/>
    <x v="2"/>
    <n v="7000"/>
    <n v="3866"/>
    <n v="1.8106570098292809"/>
    <x v="6"/>
  </r>
  <r>
    <d v="2024-06-24T00:00:00"/>
    <s v="Local Transport"/>
    <x v="2"/>
    <x v="2"/>
    <n v="5000"/>
    <n v="3866"/>
    <n v="1.2933264355923435"/>
    <x v="6"/>
  </r>
  <r>
    <d v="2024-06-24T00:00:00"/>
    <s v="Local Transport"/>
    <x v="2"/>
    <x v="2"/>
    <n v="4000"/>
    <n v="3866"/>
    <n v="1.0346611484738748"/>
    <x v="6"/>
  </r>
  <r>
    <d v="2024-06-24T00:00:00"/>
    <s v="Local Transport"/>
    <x v="2"/>
    <x v="2"/>
    <n v="8000"/>
    <n v="3866"/>
    <n v="2.0693222969477496"/>
    <x v="6"/>
  </r>
  <r>
    <d v="2024-06-24T00:00:00"/>
    <s v="Trust Building"/>
    <x v="4"/>
    <x v="2"/>
    <n v="20000"/>
    <n v="3866"/>
    <n v="5.173305742369374"/>
    <x v="6"/>
  </r>
  <r>
    <d v="2024-06-24T00:00:00"/>
    <s v="Lunch meeting with Blanshe"/>
    <x v="1"/>
    <x v="0"/>
    <n v="26500"/>
    <n v="3866"/>
    <n v="6.8546301086394203"/>
    <x v="8"/>
  </r>
  <r>
    <d v="2024-06-25T00:00:00"/>
    <s v="Refreshment for Rens"/>
    <x v="1"/>
    <x v="0"/>
    <n v="4500"/>
    <n v="3866"/>
    <n v="1.1639937920331092"/>
    <x v="5"/>
  </r>
  <r>
    <d v="2024-06-25T00:00:00"/>
    <s v="Lunch for Rens"/>
    <x v="1"/>
    <x v="0"/>
    <n v="34500"/>
    <n v="3866"/>
    <n v="8.9239524055871708"/>
    <x v="5"/>
  </r>
  <r>
    <d v="2024-06-25T00:00:00"/>
    <s v="Refreshment for Rens"/>
    <x v="1"/>
    <x v="0"/>
    <n v="11000"/>
    <n v="3866"/>
    <n v="2.8453181583031557"/>
    <x v="5"/>
  </r>
  <r>
    <d v="2024-06-25T00:00:00"/>
    <s v="Local Transport"/>
    <x v="2"/>
    <x v="0"/>
    <n v="10000"/>
    <n v="3866"/>
    <n v="2.586652871184687"/>
    <x v="5"/>
  </r>
  <r>
    <d v="2024-06-25T00:00:00"/>
    <s v="Local Transport"/>
    <x v="2"/>
    <x v="2"/>
    <n v="8000"/>
    <n v="3866"/>
    <n v="2.0693222969477496"/>
    <x v="3"/>
  </r>
  <r>
    <d v="2024-06-25T00:00:00"/>
    <s v="Local Transport"/>
    <x v="2"/>
    <x v="2"/>
    <n v="4000"/>
    <n v="3866"/>
    <n v="1.0346611484738748"/>
    <x v="3"/>
  </r>
  <r>
    <d v="2024-06-25T00:00:00"/>
    <s v="Local Transport"/>
    <x v="2"/>
    <x v="2"/>
    <n v="4000"/>
    <n v="3866"/>
    <n v="1.0346611484738748"/>
    <x v="3"/>
  </r>
  <r>
    <d v="2024-06-25T00:00:00"/>
    <s v="Local Transport"/>
    <x v="2"/>
    <x v="2"/>
    <n v="4000"/>
    <n v="3866"/>
    <n v="1.0346611484738748"/>
    <x v="3"/>
  </r>
  <r>
    <d v="2024-06-25T00:00:00"/>
    <s v="Local Transport"/>
    <x v="2"/>
    <x v="2"/>
    <n v="7000"/>
    <n v="3866"/>
    <n v="1.8106570098292809"/>
    <x v="3"/>
  </r>
  <r>
    <d v="2024-06-25T00:00:00"/>
    <s v="Local Transport"/>
    <x v="2"/>
    <x v="2"/>
    <n v="8000"/>
    <n v="3866"/>
    <n v="2.0693222969477496"/>
    <x v="3"/>
  </r>
  <r>
    <d v="2024-06-25T00:00:00"/>
    <s v="Local Transport"/>
    <x v="2"/>
    <x v="1"/>
    <n v="21000"/>
    <n v="3866"/>
    <n v="5.4319710294878432"/>
    <x v="2"/>
  </r>
  <r>
    <d v="2024-06-25T00:00:00"/>
    <s v="Local Transport"/>
    <x v="2"/>
    <x v="1"/>
    <n v="10000"/>
    <n v="3866"/>
    <n v="2.586652871184687"/>
    <x v="2"/>
  </r>
  <r>
    <d v="2024-06-25T00:00:00"/>
    <s v="Local Transport"/>
    <x v="2"/>
    <x v="1"/>
    <n v="8000"/>
    <n v="3866"/>
    <n v="2.0693222969477496"/>
    <x v="2"/>
  </r>
  <r>
    <d v="2024-06-25T00:00:00"/>
    <s v="Local Transport"/>
    <x v="2"/>
    <x v="1"/>
    <n v="10000"/>
    <n v="3866"/>
    <n v="2.586652871184687"/>
    <x v="2"/>
  </r>
  <r>
    <d v="2024-06-25T00:00:00"/>
    <s v="Local Transport"/>
    <x v="2"/>
    <x v="1"/>
    <n v="22000"/>
    <n v="3866"/>
    <n v="5.6906363166063114"/>
    <x v="2"/>
  </r>
  <r>
    <d v="2024-06-25T00:00:00"/>
    <s v="Printing of crime scene photos by the soco"/>
    <x v="5"/>
    <x v="3"/>
    <n v="20000"/>
    <n v="3866"/>
    <n v="5.173305742369374"/>
    <x v="0"/>
  </r>
  <r>
    <d v="2024-06-25T00:00:00"/>
    <s v="MM transfer charges"/>
    <x v="9"/>
    <x v="3"/>
    <n v="2000"/>
    <n v="3866"/>
    <n v="0.5173305742369374"/>
    <x v="0"/>
  </r>
  <r>
    <d v="2024-06-25T00:00:00"/>
    <s v="Local Transport"/>
    <x v="2"/>
    <x v="2"/>
    <n v="10000"/>
    <n v="3866"/>
    <n v="2.586652871184687"/>
    <x v="6"/>
  </r>
  <r>
    <d v="2024-06-25T00:00:00"/>
    <s v="Local Transport"/>
    <x v="2"/>
    <x v="2"/>
    <n v="7000"/>
    <n v="3866"/>
    <n v="1.8106570098292809"/>
    <x v="6"/>
  </r>
  <r>
    <d v="2024-06-25T00:00:00"/>
    <s v="Local Transport"/>
    <x v="2"/>
    <x v="2"/>
    <n v="10000"/>
    <n v="3866"/>
    <n v="2.586652871184687"/>
    <x v="6"/>
  </r>
  <r>
    <d v="2024-06-25T00:00:00"/>
    <s v="Local Transport"/>
    <x v="2"/>
    <x v="2"/>
    <n v="5000"/>
    <n v="3866"/>
    <n v="1.2933264355923435"/>
    <x v="6"/>
  </r>
  <r>
    <d v="2024-06-25T00:00:00"/>
    <s v="Trust Building"/>
    <x v="4"/>
    <x v="2"/>
    <n v="10000"/>
    <n v="3866"/>
    <n v="2.586652871184687"/>
    <x v="6"/>
  </r>
  <r>
    <d v="2024-06-25T00:00:00"/>
    <s v="Trust Building"/>
    <x v="4"/>
    <x v="2"/>
    <n v="10000"/>
    <n v="3866"/>
    <n v="2.586652871184687"/>
    <x v="6"/>
  </r>
  <r>
    <d v="2024-06-25T00:00:00"/>
    <s v="Local Transport"/>
    <x v="2"/>
    <x v="0"/>
    <n v="6000"/>
    <n v="3866"/>
    <n v="1.5519917227108122"/>
    <x v="0"/>
  </r>
  <r>
    <d v="2024-06-25T00:00:00"/>
    <s v="Local Transport"/>
    <x v="2"/>
    <x v="0"/>
    <n v="4000"/>
    <n v="3866"/>
    <n v="1.0346611484738748"/>
    <x v="0"/>
  </r>
  <r>
    <d v="2024-06-25T00:00:00"/>
    <s v="Local Transport"/>
    <x v="2"/>
    <x v="0"/>
    <n v="12000"/>
    <n v="3866"/>
    <n v="3.1039834454216244"/>
    <x v="0"/>
  </r>
  <r>
    <d v="2024-06-25T00:00:00"/>
    <s v="Local Transport"/>
    <x v="2"/>
    <x v="0"/>
    <n v="2000"/>
    <n v="3866"/>
    <n v="0.5173305742369374"/>
    <x v="0"/>
  </r>
  <r>
    <d v="2024-06-25T00:00:00"/>
    <s v="Local Transport"/>
    <x v="2"/>
    <x v="0"/>
    <n v="10000"/>
    <n v="3866"/>
    <n v="2.586652871184687"/>
    <x v="0"/>
  </r>
  <r>
    <d v="2024-06-25T00:00:00"/>
    <s v="Local Transport"/>
    <x v="2"/>
    <x v="0"/>
    <n v="2000"/>
    <n v="3866"/>
    <n v="0.5173305742369374"/>
    <x v="0"/>
  </r>
  <r>
    <d v="2024-06-25T00:00:00"/>
    <s v="Trust Building"/>
    <x v="12"/>
    <x v="0"/>
    <n v="20000"/>
    <n v="3866"/>
    <n v="5.173305742369374"/>
    <x v="0"/>
  </r>
  <r>
    <d v="2024-06-26T00:00:00"/>
    <s v="Local Transport"/>
    <x v="2"/>
    <x v="0"/>
    <n v="3000"/>
    <n v="3866"/>
    <n v="0.7759958613554061"/>
    <x v="0"/>
  </r>
  <r>
    <d v="2024-06-26T00:00:00"/>
    <s v="Local Transport"/>
    <x v="2"/>
    <x v="0"/>
    <n v="3000"/>
    <n v="3866"/>
    <n v="0.7759958613554061"/>
    <x v="0"/>
  </r>
  <r>
    <d v="2024-06-26T00:00:00"/>
    <s v="Local Transport"/>
    <x v="2"/>
    <x v="2"/>
    <n v="10000"/>
    <n v="3866"/>
    <n v="2.586652871184687"/>
    <x v="6"/>
  </r>
  <r>
    <d v="2024-06-26T00:00:00"/>
    <s v="Local Transport"/>
    <x v="2"/>
    <x v="2"/>
    <n v="10000"/>
    <n v="3866"/>
    <n v="2.586652871184687"/>
    <x v="6"/>
  </r>
  <r>
    <d v="2024-06-26T00:00:00"/>
    <s v="Local Transport"/>
    <x v="2"/>
    <x v="1"/>
    <n v="21000"/>
    <n v="3866"/>
    <n v="5.4319710294878432"/>
    <x v="2"/>
  </r>
  <r>
    <d v="2024-06-26T00:00:00"/>
    <s v="Local Transport"/>
    <x v="2"/>
    <x v="1"/>
    <n v="21000"/>
    <n v="3866"/>
    <n v="5.4319710294878432"/>
    <x v="2"/>
  </r>
  <r>
    <d v="2024-06-26T00:00:00"/>
    <s v="Local Transport"/>
    <x v="2"/>
    <x v="0"/>
    <n v="3000"/>
    <n v="3866"/>
    <n v="0.7759958613554061"/>
    <x v="0"/>
  </r>
  <r>
    <d v="2024-06-26T00:00:00"/>
    <s v="Local Transport"/>
    <x v="2"/>
    <x v="0"/>
    <n v="3000"/>
    <n v="3866"/>
    <n v="0.7759958613554061"/>
    <x v="0"/>
  </r>
  <r>
    <d v="2024-06-26T00:00:00"/>
    <s v="Local Transport"/>
    <x v="2"/>
    <x v="0"/>
    <n v="4000"/>
    <n v="3866"/>
    <n v="1.0346611484738748"/>
    <x v="0"/>
  </r>
  <r>
    <d v="2024-06-26T00:00:00"/>
    <s v="Local Transport"/>
    <x v="2"/>
    <x v="0"/>
    <n v="4000"/>
    <n v="3866"/>
    <n v="1.0346611484738748"/>
    <x v="0"/>
  </r>
  <r>
    <d v="2024-06-26T00:00:00"/>
    <s v="Local Transport"/>
    <x v="2"/>
    <x v="0"/>
    <n v="4000"/>
    <n v="3866"/>
    <n v="1.0346611484738748"/>
    <x v="0"/>
  </r>
  <r>
    <d v="2024-06-26T00:00:00"/>
    <s v="Lunch for Rens Refreshments"/>
    <x v="1"/>
    <x v="0"/>
    <n v="59000"/>
    <n v="3866"/>
    <n v="15.261251939989654"/>
    <x v="5"/>
  </r>
  <r>
    <d v="2024-06-26T00:00:00"/>
    <s v="Local Transport"/>
    <x v="2"/>
    <x v="0"/>
    <n v="10000"/>
    <n v="3866"/>
    <n v="2.586652871184687"/>
    <x v="5"/>
  </r>
  <r>
    <d v="2024-06-27T00:00:00"/>
    <s v="Local Transport"/>
    <x v="2"/>
    <x v="2"/>
    <n v="10000"/>
    <n v="3866"/>
    <n v="2.586652871184687"/>
    <x v="6"/>
  </r>
  <r>
    <d v="2024-06-27T00:00:00"/>
    <s v="Local Transport"/>
    <x v="2"/>
    <x v="2"/>
    <n v="10000"/>
    <n v="3866"/>
    <n v="2.586652871184687"/>
    <x v="6"/>
  </r>
  <r>
    <d v="2024-06-27T00:00:00"/>
    <s v="Local Transport"/>
    <x v="2"/>
    <x v="1"/>
    <n v="22000"/>
    <n v="3866"/>
    <n v="5.6906363166063114"/>
    <x v="2"/>
  </r>
  <r>
    <d v="2024-06-27T00:00:00"/>
    <s v="Local Transport"/>
    <x v="2"/>
    <x v="1"/>
    <n v="22000"/>
    <n v="3866"/>
    <n v="5.6906363166063114"/>
    <x v="2"/>
  </r>
  <r>
    <d v="2024-06-28T00:00:00"/>
    <s v="Local Transport"/>
    <x v="2"/>
    <x v="1"/>
    <n v="22000"/>
    <n v="3866"/>
    <n v="5.6906363166063114"/>
    <x v="2"/>
  </r>
  <r>
    <d v="2024-06-28T00:00:00"/>
    <s v="Local Transport"/>
    <x v="2"/>
    <x v="1"/>
    <n v="22000"/>
    <n v="3866"/>
    <n v="5.6906363166063114"/>
    <x v="2"/>
  </r>
  <r>
    <d v="2024-06-28T00:00:00"/>
    <s v="Local Transport"/>
    <x v="2"/>
    <x v="2"/>
    <n v="10000"/>
    <n v="3866"/>
    <n v="2.586652871184687"/>
    <x v="6"/>
  </r>
  <r>
    <d v="2024-06-28T00:00:00"/>
    <s v="Local Transport"/>
    <x v="2"/>
    <x v="2"/>
    <n v="16000"/>
    <n v="3866"/>
    <n v="4.1386445938954992"/>
    <x v="6"/>
  </r>
  <r>
    <d v="2024-06-28T00:00:00"/>
    <s v="Local Transport"/>
    <x v="2"/>
    <x v="2"/>
    <n v="17000"/>
    <n v="3866"/>
    <n v="4.3973098810139684"/>
    <x v="6"/>
  </r>
  <r>
    <d v="2024-06-28T00:00:00"/>
    <s v="Local Transport"/>
    <x v="2"/>
    <x v="2"/>
    <n v="10000"/>
    <n v="3866"/>
    <n v="2.586652871184687"/>
    <x v="6"/>
  </r>
  <r>
    <d v="2024-06-28T00:00:00"/>
    <s v="Local Transport"/>
    <x v="2"/>
    <x v="2"/>
    <n v="20000"/>
    <n v="3866"/>
    <n v="5.173305742369374"/>
    <x v="6"/>
  </r>
  <r>
    <d v="2024-06-28T00:00:00"/>
    <s v="Local Transport"/>
    <x v="2"/>
    <x v="0"/>
    <n v="5000"/>
    <n v="3866"/>
    <n v="1.2933264355923435"/>
    <x v="0"/>
  </r>
  <r>
    <d v="2024-06-28T00:00:00"/>
    <s v="Local Transport"/>
    <x v="2"/>
    <x v="0"/>
    <n v="6000"/>
    <n v="3866"/>
    <n v="1.5519917227108122"/>
    <x v="0"/>
  </r>
  <r>
    <d v="2024-06-28T00:00:00"/>
    <s v="Cash transfer charges"/>
    <x v="7"/>
    <x v="3"/>
    <n v="2000"/>
    <n v="3866"/>
    <n v="0.5173305742369374"/>
    <x v="9"/>
  </r>
  <r>
    <d v="2024-06-28T00:00:00"/>
    <s v="Bank charges"/>
    <x v="7"/>
    <x v="3"/>
    <n v="20000"/>
    <n v="3866"/>
    <n v="5.173305742369374"/>
    <x v="7"/>
  </r>
  <r>
    <d v="2024-06-28T00:00:00"/>
    <s v="Local Transport"/>
    <x v="2"/>
    <x v="2"/>
    <n v="10000"/>
    <n v="3866"/>
    <n v="2.586652871184687"/>
    <x v="3"/>
  </r>
  <r>
    <d v="2024-06-28T00:00:00"/>
    <s v="Local Transport"/>
    <x v="2"/>
    <x v="1"/>
    <n v="10000"/>
    <n v="3866"/>
    <n v="2.586652871184687"/>
    <x v="1"/>
  </r>
  <r>
    <d v="2024-06-28T00:00:00"/>
    <s v="Local Transport"/>
    <x v="2"/>
    <x v="0"/>
    <n v="10000"/>
    <n v="3866"/>
    <n v="2.586652871184687"/>
    <x v="0"/>
  </r>
  <r>
    <d v="2024-06-28T00:00:00"/>
    <s v="Local Transport"/>
    <x v="2"/>
    <x v="0"/>
    <n v="15000"/>
    <n v="3866"/>
    <n v="3.8799793067770305"/>
    <x v="0"/>
  </r>
  <r>
    <d v="2024-06-28T00:00:00"/>
    <s v="Local Transport"/>
    <x v="2"/>
    <x v="0"/>
    <n v="8000"/>
    <n v="3866"/>
    <n v="2.0693222969477496"/>
    <x v="0"/>
  </r>
  <r>
    <d v="2024-06-28T00:00:00"/>
    <s v="Grants Transfer Charges"/>
    <x v="7"/>
    <x v="3"/>
    <n v="33634.199999999997"/>
    <n v="3866"/>
    <n v="8.6999999999999993"/>
    <x v="10"/>
  </r>
  <r>
    <d v="2024-06-28T00:00:00"/>
    <s v="Interest charge on account"/>
    <x v="7"/>
    <x v="3"/>
    <n v="20296.5"/>
    <n v="3866"/>
    <n v="5.25"/>
    <x v="10"/>
  </r>
  <r>
    <d v="2024-06-29T00:00:00"/>
    <s v="Local Transport"/>
    <x v="2"/>
    <x v="5"/>
    <n v="130000"/>
    <n v="3866"/>
    <n v="33.62648732540093"/>
    <x v="0"/>
  </r>
  <r>
    <d v="2024-06-29T00:00:00"/>
    <s v="Airtime for Lydia"/>
    <x v="0"/>
    <x v="5"/>
    <n v="50000"/>
    <n v="3866"/>
    <n v="12.933264355923436"/>
    <x v="0"/>
  </r>
  <r>
    <d v="2024-06-29T00:00:00"/>
    <s v="Airtime for Grace"/>
    <x v="0"/>
    <x v="5"/>
    <n v="50000"/>
    <n v="3866"/>
    <n v="12.933264355923436"/>
    <x v="1"/>
  </r>
  <r>
    <d v="2024-06-29T00:00:00"/>
    <s v="Airtime for i07"/>
    <x v="0"/>
    <x v="5"/>
    <n v="50000"/>
    <n v="3866"/>
    <n v="12.933264355923436"/>
    <x v="6"/>
  </r>
  <r>
    <d v="2024-06-29T00:00:00"/>
    <s v="Local Transport"/>
    <x v="2"/>
    <x v="2"/>
    <n v="20000"/>
    <n v="3866"/>
    <n v="5.173305742369374"/>
    <x v="6"/>
  </r>
  <r>
    <d v="2024-06-29T00:00:00"/>
    <s v="Local Transport"/>
    <x v="2"/>
    <x v="2"/>
    <n v="3500"/>
    <n v="3866"/>
    <n v="0.90532850491464045"/>
    <x v="6"/>
  </r>
  <r>
    <d v="2024-06-29T00:00:00"/>
    <s v="Local Transport"/>
    <x v="2"/>
    <x v="2"/>
    <n v="3500"/>
    <n v="3866"/>
    <n v="0.90532850491464045"/>
    <x v="6"/>
  </r>
  <r>
    <d v="2024-06-29T00:00:00"/>
    <s v="Local Transport"/>
    <x v="2"/>
    <x v="2"/>
    <n v="15000"/>
    <n v="3866"/>
    <n v="3.8799793067770305"/>
    <x v="6"/>
  </r>
  <r>
    <d v="2024-06-29T00:00:00"/>
    <s v="Local Transport"/>
    <x v="2"/>
    <x v="2"/>
    <n v="10000"/>
    <n v="3866"/>
    <n v="2.586652871184687"/>
    <x v="6"/>
  </r>
  <r>
    <d v="2024-06-29T00:00:00"/>
    <s v="Local Transport"/>
    <x v="2"/>
    <x v="2"/>
    <n v="2000"/>
    <n v="3866"/>
    <n v="0.5173305742369374"/>
    <x v="6"/>
  </r>
  <r>
    <d v="2024-06-29T00:00:00"/>
    <s v="Chapati"/>
    <x v="1"/>
    <x v="5"/>
    <n v="1400"/>
    <n v="3866"/>
    <n v="0.36213140196585619"/>
    <x v="6"/>
  </r>
  <r>
    <d v="2024-06-29T00:00:00"/>
    <s v="Chapati"/>
    <x v="1"/>
    <x v="5"/>
    <n v="1400"/>
    <n v="3866"/>
    <n v="0.36213140196585619"/>
    <x v="6"/>
  </r>
  <r>
    <d v="2024-06-29T00:00:00"/>
    <s v="Bread"/>
    <x v="1"/>
    <x v="5"/>
    <n v="3500"/>
    <n v="3866"/>
    <n v="0.90532850491464045"/>
    <x v="6"/>
  </r>
  <r>
    <d v="2024-06-29T00:00:00"/>
    <s v="1 milk"/>
    <x v="1"/>
    <x v="5"/>
    <n v="5000"/>
    <n v="3866"/>
    <n v="1.2933264355923435"/>
    <x v="6"/>
  </r>
  <r>
    <d v="2024-06-29T00:00:00"/>
    <s v="1 Bread"/>
    <x v="1"/>
    <x v="5"/>
    <n v="4900"/>
    <n v="3866"/>
    <n v="1.2674599068804966"/>
    <x v="6"/>
  </r>
  <r>
    <d v="2024-06-29T00:00:00"/>
    <s v="Rexona"/>
    <x v="1"/>
    <x v="5"/>
    <n v="11000"/>
    <n v="3866"/>
    <n v="2.8453181583031557"/>
    <x v="6"/>
  </r>
  <r>
    <d v="2024-06-29T00:00:00"/>
    <s v="Salt Bread"/>
    <x v="1"/>
    <x v="5"/>
    <n v="2900"/>
    <n v="3866"/>
    <n v="0.75012933264355919"/>
    <x v="6"/>
  </r>
  <r>
    <d v="2024-06-29T00:00:00"/>
    <s v="1 T/shirt"/>
    <x v="1"/>
    <x v="5"/>
    <n v="50000"/>
    <n v="3866"/>
    <n v="12.933264355923436"/>
    <x v="6"/>
  </r>
  <r>
    <d v="2024-06-29T00:00:00"/>
    <s v="Lodging"/>
    <x v="1"/>
    <x v="5"/>
    <n v="122000"/>
    <n v="3866"/>
    <n v="31.557165028453181"/>
    <x v="6"/>
  </r>
  <r>
    <d v="2024-06-29T00:00:00"/>
    <s v="Trust Building"/>
    <x v="4"/>
    <x v="5"/>
    <n v="10000"/>
    <n v="3866"/>
    <n v="2.586652871184687"/>
    <x v="6"/>
  </r>
  <r>
    <d v="2024-06-29T00:00:00"/>
    <s v="Trust Building"/>
    <x v="4"/>
    <x v="5"/>
    <n v="10000"/>
    <n v="3866"/>
    <n v="2.586652871184687"/>
    <x v="6"/>
  </r>
  <r>
    <d v="2024-06-29T00:00:00"/>
    <s v="Lunch for Grace"/>
    <x v="1"/>
    <x v="5"/>
    <n v="50000"/>
    <n v="3866"/>
    <n v="12.933264355923436"/>
    <x v="1"/>
  </r>
  <r>
    <d v="2024-06-29T00:00:00"/>
    <s v="Lunch for George"/>
    <x v="1"/>
    <x v="5"/>
    <n v="50000"/>
    <n v="3866"/>
    <n v="12.933264355923436"/>
    <x v="1"/>
  </r>
  <r>
    <d v="2024-06-29T00:00:00"/>
    <s v="Hire of 3 special curbs for 1 day @200,000/="/>
    <x v="2"/>
    <x v="5"/>
    <n v="600000"/>
    <n v="3866"/>
    <n v="155.19917227108121"/>
    <x v="0"/>
  </r>
  <r>
    <d v="2024-06-29T00:00:00"/>
    <s v="Fuel for the 3 cars"/>
    <x v="2"/>
    <x v="5"/>
    <n v="150000"/>
    <n v="3866"/>
    <n v="38.799793067770302"/>
    <x v="0"/>
  </r>
  <r>
    <d v="2024-06-29T00:00:00"/>
    <s v="Lunch for Officer Mary"/>
    <x v="1"/>
    <x v="5"/>
    <n v="50000"/>
    <n v="3866"/>
    <n v="12.933264355923436"/>
    <x v="0"/>
  </r>
  <r>
    <d v="2024-06-29T00:00:00"/>
    <s v="Lunch for Officer Martin"/>
    <x v="1"/>
    <x v="5"/>
    <n v="50000"/>
    <n v="3866"/>
    <n v="12.933264355923436"/>
    <x v="0"/>
  </r>
  <r>
    <d v="2024-06-29T00:00:00"/>
    <s v="Lunch for Officer Joshua"/>
    <x v="1"/>
    <x v="5"/>
    <n v="50000"/>
    <n v="3866"/>
    <n v="12.933264355923436"/>
    <x v="0"/>
  </r>
  <r>
    <d v="2024-06-29T00:00:00"/>
    <s v="Lunch for the driver"/>
    <x v="1"/>
    <x v="5"/>
    <n v="50000"/>
    <n v="3866"/>
    <n v="12.933264355923436"/>
    <x v="0"/>
  </r>
  <r>
    <d v="2024-06-29T00:00:00"/>
    <s v="Lunch for Jonan &amp; Mary"/>
    <x v="1"/>
    <x v="5"/>
    <n v="87500"/>
    <n v="3866"/>
    <n v="22.633212622866012"/>
    <x v="0"/>
  </r>
  <r>
    <d v="2024-06-29T00:00:00"/>
    <s v="Food for Lydia &amp; Soco"/>
    <x v="1"/>
    <x v="5"/>
    <n v="85000"/>
    <n v="3866"/>
    <n v="21.986549405069841"/>
    <x v="0"/>
  </r>
  <r>
    <d v="2024-06-29T00:00:00"/>
    <s v="Food for Anderson &amp; Chuma"/>
    <x v="1"/>
    <x v="5"/>
    <n v="100000"/>
    <n v="3866"/>
    <n v="25.866528711846872"/>
    <x v="0"/>
  </r>
  <r>
    <d v="2024-06-29T00:00:00"/>
    <s v="Local Transport"/>
    <x v="2"/>
    <x v="5"/>
    <n v="8000"/>
    <n v="3866"/>
    <n v="2.0693222969477496"/>
    <x v="0"/>
  </r>
  <r>
    <d v="2024-06-29T00:00:00"/>
    <s v="Local Transport"/>
    <x v="2"/>
    <x v="5"/>
    <n v="4000"/>
    <n v="3866"/>
    <n v="1.0346611484738748"/>
    <x v="0"/>
  </r>
  <r>
    <d v="2024-06-29T00:00:00"/>
    <s v="Local Transport"/>
    <x v="2"/>
    <x v="5"/>
    <n v="4000"/>
    <n v="3866"/>
    <n v="1.0346611484738748"/>
    <x v="0"/>
  </r>
  <r>
    <d v="2024-06-29T00:00:00"/>
    <s v="Local Transport"/>
    <x v="2"/>
    <x v="5"/>
    <n v="20000"/>
    <n v="3866"/>
    <n v="5.173305742369374"/>
    <x v="0"/>
  </r>
  <r>
    <d v="2024-06-29T00:00:00"/>
    <s v="Local Transport"/>
    <x v="2"/>
    <x v="5"/>
    <n v="15000"/>
    <n v="3866"/>
    <n v="3.8799793067770305"/>
    <x v="0"/>
  </r>
  <r>
    <d v="2024-06-29T00:00:00"/>
    <s v="Local Transport"/>
    <x v="2"/>
    <x v="2"/>
    <n v="9000"/>
    <n v="3866"/>
    <n v="2.3279875840662183"/>
    <x v="3"/>
  </r>
  <r>
    <d v="2024-06-29T00:00:00"/>
    <s v="Local Transport"/>
    <x v="2"/>
    <x v="2"/>
    <n v="9000"/>
    <n v="3866"/>
    <n v="2.3279875840662183"/>
    <x v="3"/>
  </r>
  <r>
    <d v="2024-06-30T00:00:00"/>
    <s v="Local Transport"/>
    <x v="2"/>
    <x v="1"/>
    <n v="5000"/>
    <n v="3866"/>
    <n v="1.2933264355923435"/>
    <x v="1"/>
  </r>
  <r>
    <d v="2024-06-30T00:00:00"/>
    <s v="Local Transport"/>
    <x v="2"/>
    <x v="1"/>
    <n v="5000"/>
    <n v="3866"/>
    <n v="1.2933264355923435"/>
    <x v="1"/>
  </r>
  <r>
    <d v="2024-06-30T00:00:00"/>
    <s v="Trust Building"/>
    <x v="4"/>
    <x v="5"/>
    <n v="4000"/>
    <n v="3866"/>
    <n v="1.0346611484738748"/>
    <x v="1"/>
  </r>
  <r>
    <d v="2024-06-30T00:00:00"/>
    <s v="Trust Building"/>
    <x v="4"/>
    <x v="5"/>
    <n v="4000"/>
    <n v="3866"/>
    <n v="1.0346611484738748"/>
    <x v="1"/>
  </r>
  <r>
    <d v="2024-06-30T00:00:00"/>
    <s v="Trust Building"/>
    <x v="4"/>
    <x v="5"/>
    <n v="4000"/>
    <n v="3866"/>
    <n v="1.0346611484738748"/>
    <x v="1"/>
  </r>
  <r>
    <d v="2024-06-30T00:00:00"/>
    <s v="Trust Building"/>
    <x v="4"/>
    <x v="5"/>
    <n v="4000"/>
    <n v="3866"/>
    <n v="1.0346611484738748"/>
    <x v="1"/>
  </r>
  <r>
    <d v="2024-06-30T00:00:00"/>
    <s v="Trust Building"/>
    <x v="4"/>
    <x v="5"/>
    <n v="4000"/>
    <n v="3866"/>
    <n v="1.0346611484738748"/>
    <x v="1"/>
  </r>
  <r>
    <d v="2024-06-30T00:00:00"/>
    <s v="Trust Building"/>
    <x v="4"/>
    <x v="5"/>
    <n v="8500"/>
    <n v="3866"/>
    <n v="2.1986549405069842"/>
    <x v="1"/>
  </r>
  <r>
    <d v="2024-06-30T00:00:00"/>
    <s v="Trust Building"/>
    <x v="4"/>
    <x v="5"/>
    <n v="9000"/>
    <n v="3866"/>
    <n v="2.3279875840662183"/>
    <x v="1"/>
  </r>
  <r>
    <d v="2024-06-30T00:00:00"/>
    <s v="Local Transport"/>
    <x v="2"/>
    <x v="5"/>
    <n v="4000"/>
    <n v="3866"/>
    <n v="1.0346611484738748"/>
    <x v="1"/>
  </r>
  <r>
    <d v="2024-06-30T00:00:00"/>
    <s v="Local Transport"/>
    <x v="2"/>
    <x v="5"/>
    <n v="5000"/>
    <n v="3866"/>
    <n v="1.2933264355923435"/>
    <x v="1"/>
  </r>
  <r>
    <d v="2024-06-30T00:00:00"/>
    <s v="Local Transport"/>
    <x v="2"/>
    <x v="5"/>
    <n v="5000"/>
    <n v="3866"/>
    <n v="1.2933264355923435"/>
    <x v="1"/>
  </r>
  <r>
    <d v="2024-06-30T00:00:00"/>
    <s v="Trust Building"/>
    <x v="4"/>
    <x v="5"/>
    <n v="6000"/>
    <n v="3866"/>
    <n v="1.5519917227108122"/>
    <x v="1"/>
  </r>
  <r>
    <d v="2024-06-30T00:00:00"/>
    <s v="Trust Building"/>
    <x v="4"/>
    <x v="5"/>
    <n v="2000"/>
    <n v="3866"/>
    <n v="0.5173305742369374"/>
    <x v="1"/>
  </r>
</pivotCacheRecords>
</file>

<file path=xl/pivotCache/pivotCacheRecords3.xml><?xml version="1.0" encoding="utf-8"?>
<pivotCacheRecords xmlns="http://schemas.openxmlformats.org/spreadsheetml/2006/main" xmlns:r="http://schemas.openxmlformats.org/officeDocument/2006/relationships" count="148">
  <r>
    <d v="2024-06-01T00:00:00"/>
    <s v="Cash Box April 2024"/>
    <m/>
    <m/>
    <m/>
    <m/>
    <n v="8690526"/>
    <x v="0"/>
  </r>
  <r>
    <d v="2024-06-03T00:00:00"/>
    <s v="Mission Budget for 1 day"/>
    <s v="Advance"/>
    <s v="Management"/>
    <n v="350000"/>
    <m/>
    <n v="8340526"/>
    <x v="1"/>
  </r>
  <r>
    <d v="2024-06-03T00:00:00"/>
    <s v="Mission Budget for 1 day"/>
    <s v="Advance"/>
    <s v="Management"/>
    <n v="70000"/>
    <m/>
    <n v="8270526"/>
    <x v="1"/>
  </r>
  <r>
    <d v="2024-06-04T00:00:00"/>
    <s v="Mission Budget for 1 day"/>
    <s v="Advance"/>
    <s v="Management"/>
    <n v="100000"/>
    <m/>
    <n v="8170526"/>
    <x v="2"/>
  </r>
  <r>
    <d v="2024-06-04T00:00:00"/>
    <s v="Reimbursement to the project"/>
    <s v="Advance"/>
    <s v="Management"/>
    <m/>
    <n v="100000"/>
    <n v="8270526"/>
    <x v="2"/>
  </r>
  <r>
    <d v="2024-06-04T00:00:00"/>
    <s v="Mission Budget for 1 day"/>
    <s v="Advance"/>
    <s v="Management"/>
    <n v="100000"/>
    <m/>
    <n v="8170526"/>
    <x v="2"/>
  </r>
  <r>
    <d v="2024-06-04T00:00:00"/>
    <s v="Mission Budget for 1 day"/>
    <s v="Advance"/>
    <s v="Legal"/>
    <n v="130000"/>
    <m/>
    <n v="8040526"/>
    <x v="3"/>
  </r>
  <r>
    <d v="2024-06-05T00:00:00"/>
    <s v="Mission Budget for 1 day"/>
    <s v="Advance"/>
    <s v="Management"/>
    <n v="50000"/>
    <m/>
    <n v="7990526"/>
    <x v="2"/>
  </r>
  <r>
    <d v="2024-06-05T00:00:00"/>
    <s v="Mission Budget for 1 day"/>
    <s v="Advance"/>
    <s v="Management"/>
    <n v="580000"/>
    <m/>
    <n v="7410526"/>
    <x v="4"/>
  </r>
  <r>
    <d v="2024-06-06T00:00:00"/>
    <s v="Mission Budget for 1 day"/>
    <s v="Advance"/>
    <s v="Management"/>
    <n v="11000"/>
    <m/>
    <n v="7399526"/>
    <x v="2"/>
  </r>
  <r>
    <d v="2024-06-06T00:00:00"/>
    <s v="Mission Budget for 1 day"/>
    <s v="Advance"/>
    <s v="Legal"/>
    <n v="88000"/>
    <m/>
    <n v="7311526"/>
    <x v="3"/>
  </r>
  <r>
    <d v="2024-06-06T00:00:00"/>
    <s v="Reimbursement to the project"/>
    <s v="Advance"/>
    <s v="Management"/>
    <m/>
    <n v="9000"/>
    <n v="7320526"/>
    <x v="2"/>
  </r>
  <r>
    <d v="2024-06-07T00:00:00"/>
    <s v="Mission Budget for 1 day"/>
    <s v="Advance"/>
    <s v="Management"/>
    <n v="110000"/>
    <m/>
    <n v="7210526"/>
    <x v="2"/>
  </r>
  <r>
    <d v="2024-06-07T00:00:00"/>
    <s v="Mission Budget for 1 day"/>
    <s v="Advance"/>
    <s v="Management"/>
    <n v="4000"/>
    <m/>
    <n v="7206526"/>
    <x v="2"/>
  </r>
  <r>
    <d v="2024-06-07T00:00:00"/>
    <s v="Mission Budget for 1 day"/>
    <s v="Advance"/>
    <s v="Legal"/>
    <n v="72000"/>
    <m/>
    <n v="7134526"/>
    <x v="3"/>
  </r>
  <r>
    <d v="2024-06-07T00:00:00"/>
    <s v="Mission Budget for 1 day"/>
    <s v="Advance"/>
    <s v="Management"/>
    <n v="40000"/>
    <m/>
    <n v="7094526"/>
    <x v="5"/>
  </r>
  <r>
    <d v="2024-06-07T00:00:00"/>
    <s v="Reimbursement to the project"/>
    <s v="Advance"/>
    <s v="Legal"/>
    <m/>
    <n v="1000"/>
    <n v="7095526"/>
    <x v="3"/>
  </r>
  <r>
    <d v="2024-06-08T00:00:00"/>
    <s v="Mission Budget for 1 day"/>
    <s v="Advance"/>
    <s v="Management"/>
    <n v="45000"/>
    <m/>
    <n v="7050526"/>
    <x v="2"/>
  </r>
  <r>
    <d v="2024-06-08T00:00:00"/>
    <s v="Reimbursement to the project"/>
    <s v="Advance"/>
    <s v="Legal"/>
    <m/>
    <n v="32000"/>
    <n v="7082526"/>
    <x v="3"/>
  </r>
  <r>
    <d v="2024-06-08T00:00:00"/>
    <s v="Mission Budget for 1 day"/>
    <s v="Advance"/>
    <s v="Legal"/>
    <n v="42000"/>
    <m/>
    <n v="7040526"/>
    <x v="3"/>
  </r>
  <r>
    <d v="2024-06-08T00:00:00"/>
    <s v="Mission Budget for 1 day"/>
    <s v="Advance"/>
    <s v="Management"/>
    <n v="40000"/>
    <m/>
    <n v="7000526"/>
    <x v="2"/>
  </r>
  <r>
    <d v="2024-06-10T00:00:00"/>
    <s v="Mission Budget for 1 day"/>
    <s v="Advance"/>
    <s v="Management"/>
    <n v="100000"/>
    <m/>
    <n v="6900526"/>
    <x v="2"/>
  </r>
  <r>
    <d v="2024-06-10T00:00:00"/>
    <s v="Mission Budget for 1 day"/>
    <s v="Advance"/>
    <s v="Management"/>
    <n v="206000"/>
    <m/>
    <n v="6694526"/>
    <x v="2"/>
  </r>
  <r>
    <d v="2024-06-10T00:00:00"/>
    <s v="Mission Budget for 1 day"/>
    <s v="Advance"/>
    <s v="Management"/>
    <n v="15000"/>
    <m/>
    <n v="6679526"/>
    <x v="2"/>
  </r>
  <r>
    <d v="2024-06-10T00:00:00"/>
    <s v="Mission Budget for 1 day"/>
    <s v="Advance"/>
    <s v="Management"/>
    <n v="340000"/>
    <m/>
    <n v="6339526"/>
    <x v="2"/>
  </r>
  <r>
    <d v="2024-06-10T00:00:00"/>
    <s v="Mission Budget for 1 day"/>
    <s v="Advance"/>
    <s v="Management"/>
    <n v="210000"/>
    <m/>
    <n v="6129526"/>
    <x v="5"/>
  </r>
  <r>
    <d v="2024-06-10T00:00:00"/>
    <s v="Mission Budget for 1 day"/>
    <s v="Advance"/>
    <s v="Management"/>
    <n v="70000"/>
    <m/>
    <n v="6059526"/>
    <x v="6"/>
  </r>
  <r>
    <d v="2024-06-10T00:00:00"/>
    <s v="Mission Budget for 1 day"/>
    <s v="Advance"/>
    <s v="Management"/>
    <n v="350000"/>
    <m/>
    <n v="5709526"/>
    <x v="6"/>
  </r>
  <r>
    <d v="2024-06-10T00:00:00"/>
    <s v="Reimbursement to the project"/>
    <s v="Advance"/>
    <s v="Management"/>
    <m/>
    <n v="125000"/>
    <n v="5834526"/>
    <x v="1"/>
  </r>
  <r>
    <d v="2024-06-10T00:00:00"/>
    <s v="Mission Budget for 1 day"/>
    <s v="Advance"/>
    <s v="Management"/>
    <n v="1064500"/>
    <m/>
    <n v="4770026"/>
    <x v="6"/>
  </r>
  <r>
    <d v="2024-06-10T00:00:00"/>
    <s v="Mission Budget for 1 day"/>
    <s v="Advance"/>
    <s v="Legal"/>
    <n v="44000"/>
    <m/>
    <n v="4726026"/>
    <x v="3"/>
  </r>
  <r>
    <d v="2024-06-10T00:00:00"/>
    <s v="Mission Budget for 1 day"/>
    <s v="Advance"/>
    <s v="Investigations"/>
    <n v="34000"/>
    <m/>
    <n v="4692026"/>
    <x v="7"/>
  </r>
  <r>
    <d v="2024-06-10T00:00:00"/>
    <s v="Reimbursement to the project"/>
    <s v="Advance"/>
    <s v="Management"/>
    <m/>
    <n v="100000"/>
    <n v="4792026"/>
    <x v="2"/>
  </r>
  <r>
    <d v="2024-06-11T00:00:00"/>
    <s v="Mission Budget for 1 day"/>
    <s v="Advance"/>
    <s v="Investigations"/>
    <n v="36000"/>
    <m/>
    <n v="4756026"/>
    <x v="7"/>
  </r>
  <r>
    <d v="2024-06-11T00:00:00"/>
    <s v="Mission Budget for 1 day"/>
    <s v="Advance"/>
    <s v="Legal"/>
    <n v="20000"/>
    <m/>
    <n v="4736026"/>
    <x v="8"/>
  </r>
  <r>
    <d v="2024-06-11T00:00:00"/>
    <s v="Mission Budget for 1 day"/>
    <s v="Advance"/>
    <s v="Legal"/>
    <n v="44000"/>
    <m/>
    <n v="4692026"/>
    <x v="3"/>
  </r>
  <r>
    <d v="2024-06-11T00:00:00"/>
    <s v="Mission Budget for 1 day"/>
    <s v="Advance"/>
    <s v="Investigations"/>
    <n v="48000"/>
    <m/>
    <n v="4644026"/>
    <x v="4"/>
  </r>
  <r>
    <d v="2024-06-11T00:00:00"/>
    <s v="Mission Budget for 1 day"/>
    <s v="Advance"/>
    <s v="Management"/>
    <n v="238000"/>
    <m/>
    <n v="4406026"/>
    <x v="1"/>
  </r>
  <r>
    <d v="2024-06-11T00:00:00"/>
    <s v="Mission Budget for 1 day"/>
    <s v="Advance"/>
    <s v="Management"/>
    <n v="90000"/>
    <m/>
    <n v="4316026"/>
    <x v="2"/>
  </r>
  <r>
    <d v="2024-06-11T00:00:00"/>
    <s v="Reimbursement to the project"/>
    <s v="Advance"/>
    <s v="Investigations"/>
    <m/>
    <n v="2000"/>
    <n v="4318026"/>
    <x v="7"/>
  </r>
  <r>
    <d v="2024-06-12T00:00:00"/>
    <s v="Mission Budget for 1 day"/>
    <s v="Advance"/>
    <s v="Investigations"/>
    <n v="103000"/>
    <m/>
    <n v="4215026"/>
    <x v="7"/>
  </r>
  <r>
    <d v="2024-06-12T00:00:00"/>
    <s v="Mission Budget for 1 day"/>
    <s v="Advance"/>
    <s v="Legal"/>
    <n v="10000"/>
    <m/>
    <n v="4205026"/>
    <x v="8"/>
  </r>
  <r>
    <d v="2024-06-12T00:00:00"/>
    <s v="Mission Budget for 1 day"/>
    <s v="Advance"/>
    <s v="Management"/>
    <n v="156000"/>
    <m/>
    <n v="4049026"/>
    <x v="2"/>
  </r>
  <r>
    <d v="2024-06-12T00:00:00"/>
    <s v="Mission Budget for 1 day"/>
    <s v="Advance"/>
    <s v="Management"/>
    <n v="350000"/>
    <m/>
    <n v="3699026"/>
    <x v="1"/>
  </r>
  <r>
    <d v="2024-06-12T00:00:00"/>
    <s v="Mission Budget for 1 day"/>
    <s v="Advance"/>
    <s v="Management"/>
    <n v="70000"/>
    <m/>
    <n v="3629026"/>
    <x v="1"/>
  </r>
  <r>
    <d v="2024-06-12T00:00:00"/>
    <s v="Reimbursement to the project"/>
    <s v="Advance"/>
    <s v="Management"/>
    <m/>
    <n v="145000"/>
    <n v="3774026"/>
    <x v="1"/>
  </r>
  <r>
    <d v="2024-06-12T00:00:00"/>
    <s v="Reimbursement to the project"/>
    <s v="Advance"/>
    <s v="Investigations"/>
    <m/>
    <n v="17000"/>
    <n v="3791026"/>
    <x v="4"/>
  </r>
  <r>
    <d v="2024-06-12T00:00:00"/>
    <s v="Reimbursement to the project"/>
    <s v="Advance"/>
    <s v="Management"/>
    <m/>
    <n v="20000"/>
    <n v="3811026"/>
    <x v="2"/>
  </r>
  <r>
    <d v="2024-06-12T00:00:00"/>
    <s v="Reimbursement to i07"/>
    <s v="Advance"/>
    <s v="Investigations"/>
    <n v="7500"/>
    <m/>
    <n v="3803526"/>
    <x v="7"/>
  </r>
  <r>
    <d v="2024-06-13T00:00:00"/>
    <s v="Reimbursement to the project"/>
    <s v="Advance"/>
    <s v="Management"/>
    <m/>
    <n v="81000"/>
    <n v="3884526"/>
    <x v="2"/>
  </r>
  <r>
    <d v="2024-06-13T00:00:00"/>
    <s v="Mission Budget for 1 day"/>
    <s v="Advance"/>
    <s v="Investigations"/>
    <n v="340000"/>
    <m/>
    <n v="3544526"/>
    <x v="4"/>
  </r>
  <r>
    <d v="2024-06-13T00:00:00"/>
    <s v="Mission Budget for 1 day"/>
    <s v="Advance"/>
    <s v="Legal"/>
    <n v="80000"/>
    <m/>
    <n v="3464526"/>
    <x v="3"/>
  </r>
  <r>
    <d v="2024-06-13T00:00:00"/>
    <s v="Mission Budget for 1 day"/>
    <s v="Advance"/>
    <s v="Investigations"/>
    <n v="75000"/>
    <m/>
    <n v="3389526"/>
    <x v="7"/>
  </r>
  <r>
    <d v="2024-06-14T00:00:00"/>
    <s v="Reimbursement to i07"/>
    <s v="Advance"/>
    <s v="Investigations"/>
    <n v="500"/>
    <m/>
    <n v="3389026"/>
    <x v="7"/>
  </r>
  <r>
    <d v="2024-06-14T00:00:00"/>
    <s v="Mission Budget for 1 day"/>
    <s v="Advance"/>
    <s v="Investigations"/>
    <n v="150000"/>
    <m/>
    <n v="3239026"/>
    <x v="8"/>
  </r>
  <r>
    <d v="2024-06-14T00:00:00"/>
    <s v="Mission Budget for 1 day"/>
    <s v="Advance"/>
    <s v="Management"/>
    <n v="16000"/>
    <m/>
    <n v="3223026"/>
    <x v="2"/>
  </r>
  <r>
    <d v="2024-06-14T00:00:00"/>
    <s v="Mission Budget for 1 day"/>
    <s v="Advance"/>
    <s v="Management"/>
    <n v="34000"/>
    <m/>
    <n v="3189026"/>
    <x v="9"/>
  </r>
  <r>
    <d v="2024-06-14T00:00:00"/>
    <s v="Mission Budget for 1 day"/>
    <s v="Advance"/>
    <s v="Management"/>
    <n v="93000"/>
    <m/>
    <n v="3096026"/>
    <x v="9"/>
  </r>
  <r>
    <d v="2024-06-14T00:00:00"/>
    <s v="Mission Budget for 1 day"/>
    <s v="Advance"/>
    <s v="Management"/>
    <n v="250000"/>
    <m/>
    <n v="2846026"/>
    <x v="2"/>
  </r>
  <r>
    <d v="2024-06-14T00:00:00"/>
    <s v="Reimbursement to i07"/>
    <s v="Advance"/>
    <s v="Investigations"/>
    <n v="29400"/>
    <m/>
    <n v="2816626"/>
    <x v="7"/>
  </r>
  <r>
    <d v="2024-06-14T00:00:00"/>
    <s v="Mission Budget for 1 day"/>
    <s v="Advance"/>
    <s v="Legal"/>
    <n v="44000"/>
    <m/>
    <n v="2772626"/>
    <x v="3"/>
  </r>
  <r>
    <d v="2024-06-17T00:00:00"/>
    <s v="Mission Budget for 1 day"/>
    <s v="Advance"/>
    <s v="Management"/>
    <n v="260000"/>
    <m/>
    <n v="2512626"/>
    <x v="5"/>
  </r>
  <r>
    <d v="2024-06-17T00:00:00"/>
    <s v="Mission Budget for 1 day"/>
    <s v="Advance"/>
    <s v="Management"/>
    <n v="450000"/>
    <m/>
    <n v="2062626"/>
    <x v="2"/>
  </r>
  <r>
    <d v="2024-06-17T00:00:00"/>
    <s v="Mission Budget for 1 day"/>
    <s v="Advance"/>
    <s v="Legal"/>
    <n v="44000"/>
    <m/>
    <n v="2018626"/>
    <x v="3"/>
  </r>
  <r>
    <d v="2024-06-17T00:00:00"/>
    <s v="Mission Budget for 1 day"/>
    <s v="Advance"/>
    <s v="Management"/>
    <n v="350000"/>
    <m/>
    <n v="1668626"/>
    <x v="6"/>
  </r>
  <r>
    <d v="2024-06-17T00:00:00"/>
    <s v="Mission Budget for 1 day"/>
    <s v="Advance"/>
    <s v="Management"/>
    <n v="70000"/>
    <m/>
    <n v="1598626"/>
    <x v="6"/>
  </r>
  <r>
    <d v="2024-06-17T00:00:00"/>
    <s v="Mission Budget for 1 day"/>
    <s v="Advance"/>
    <s v="Management"/>
    <n v="50000"/>
    <m/>
    <n v="1548626"/>
    <x v="2"/>
  </r>
  <r>
    <d v="2024-06-17T00:00:00"/>
    <s v="Reimbursement to the project"/>
    <s v="Advance"/>
    <s v="Management"/>
    <m/>
    <n v="36000"/>
    <n v="1584626"/>
    <x v="1"/>
  </r>
  <r>
    <d v="2024-06-17T00:00:00"/>
    <s v="Reimbursement to the project"/>
    <s v="Advance"/>
    <s v="Management"/>
    <m/>
    <n v="70000"/>
    <n v="1654626"/>
    <x v="6"/>
  </r>
  <r>
    <d v="2024-06-18T00:00:00"/>
    <s v="Reimbursement to the project"/>
    <s v="Advance"/>
    <s v="Legal"/>
    <m/>
    <n v="1000"/>
    <n v="1655626"/>
    <x v="3"/>
  </r>
  <r>
    <d v="2024-06-18T00:00:00"/>
    <s v="Mission Budget for 1 day"/>
    <s v="Advance"/>
    <s v="Legal"/>
    <n v="30000"/>
    <m/>
    <n v="1625626"/>
    <x v="8"/>
  </r>
  <r>
    <d v="2024-06-18T00:00:00"/>
    <s v="Mission Budget for 1 day"/>
    <s v="Advance"/>
    <s v="Legal"/>
    <n v="44000"/>
    <m/>
    <n v="1581626"/>
    <x v="3"/>
  </r>
  <r>
    <d v="2024-06-18T00:00:00"/>
    <s v="Mission Budget for 1 day"/>
    <s v="Advance"/>
    <s v="Management"/>
    <n v="34000"/>
    <m/>
    <n v="1547626"/>
    <x v="2"/>
  </r>
  <r>
    <d v="2024-06-18T00:00:00"/>
    <s v="Mission Budget for 1 day"/>
    <s v="Advance"/>
    <s v="Investigations"/>
    <n v="40000"/>
    <m/>
    <n v="1507626"/>
    <x v="7"/>
  </r>
  <r>
    <d v="2024-06-18T00:00:00"/>
    <s v="Cash withdraw chq"/>
    <s v="Internal Transfer"/>
    <m/>
    <m/>
    <n v="7559000"/>
    <n v="9066626"/>
    <x v="0"/>
  </r>
  <r>
    <d v="2024-06-18T00:00:00"/>
    <s v="Reimbursement to the project"/>
    <s v="Advance"/>
    <s v="Management"/>
    <m/>
    <n v="20000"/>
    <n v="9086626"/>
    <x v="2"/>
  </r>
  <r>
    <d v="2024-06-19T00:00:00"/>
    <s v="Mission Budget for 1 day"/>
    <s v="Advance"/>
    <s v="Investigations"/>
    <n v="52000"/>
    <m/>
    <n v="9034626"/>
    <x v="4"/>
  </r>
  <r>
    <d v="2024-06-19T00:00:00"/>
    <s v="Mission Budget for 1 day"/>
    <s v="Advance"/>
    <s v="Management"/>
    <n v="96000"/>
    <m/>
    <n v="8938626"/>
    <x v="2"/>
  </r>
  <r>
    <d v="2024-06-19T00:00:00"/>
    <s v="Mission Budget for 1 day"/>
    <s v="Advance"/>
    <s v="Management"/>
    <n v="14000"/>
    <m/>
    <n v="8924626"/>
    <x v="2"/>
  </r>
  <r>
    <d v="2024-06-19T00:00:00"/>
    <s v="Mission Budget for 1 day"/>
    <s v="Advance"/>
    <s v="Investigations"/>
    <n v="20000"/>
    <m/>
    <n v="8904626"/>
    <x v="7"/>
  </r>
  <r>
    <d v="2024-06-19T00:00:00"/>
    <s v="Mission Budget for 1 day"/>
    <s v="Advance"/>
    <s v="Management"/>
    <n v="200000"/>
    <m/>
    <n v="8704626"/>
    <x v="2"/>
  </r>
  <r>
    <d v="2024-06-19T00:00:00"/>
    <s v="Reimbursement to the project"/>
    <s v="Advance"/>
    <s v="Legal"/>
    <m/>
    <n v="9000"/>
    <n v="8713626"/>
    <x v="8"/>
  </r>
  <r>
    <d v="2024-06-19T00:00:00"/>
    <s v="Reimbursement to the project"/>
    <s v="Advance"/>
    <s v="Legal"/>
    <m/>
    <n v="1000"/>
    <n v="8714626"/>
    <x v="3"/>
  </r>
  <r>
    <d v="2024-06-19T00:00:00"/>
    <s v="Reimbursement to the project"/>
    <s v="Advance"/>
    <s v="Management"/>
    <m/>
    <n v="200000"/>
    <n v="8914626"/>
    <x v="2"/>
  </r>
  <r>
    <d v="2024-06-20T00:00:00"/>
    <s v="Mission Budget for 1 day"/>
    <s v="Advance"/>
    <s v="Management"/>
    <n v="13000"/>
    <m/>
    <n v="8901626"/>
    <x v="2"/>
  </r>
  <r>
    <d v="2024-06-20T00:00:00"/>
    <s v="Mission Budget for 1 day"/>
    <s v="Advance"/>
    <s v="Legal"/>
    <n v="77000"/>
    <m/>
    <n v="8824626"/>
    <x v="3"/>
  </r>
  <r>
    <d v="2024-06-20T00:00:00"/>
    <s v="Mission Budget for 1 day"/>
    <s v="Advance"/>
    <s v="Investigations"/>
    <n v="69000"/>
    <m/>
    <n v="8755626"/>
    <x v="4"/>
  </r>
  <r>
    <d v="2024-06-20T00:00:00"/>
    <s v="Mission Budget for 1 day"/>
    <s v="Advance"/>
    <s v="Investigations"/>
    <n v="76000"/>
    <m/>
    <n v="8679626"/>
    <x v="7"/>
  </r>
  <r>
    <d v="2024-06-20T00:00:00"/>
    <s v="Mission Budget for 1 day"/>
    <s v="Advance"/>
    <s v="Management"/>
    <n v="10000"/>
    <m/>
    <n v="8669626"/>
    <x v="2"/>
  </r>
  <r>
    <d v="2024-06-21T00:00:00"/>
    <s v="Reimbursement to the project"/>
    <s v="Advance"/>
    <s v="Legal"/>
    <m/>
    <n v="1000"/>
    <n v="8670626"/>
    <x v="3"/>
  </r>
  <r>
    <d v="2024-06-21T00:00:00"/>
    <s v="Reimbursement to the project"/>
    <s v="Advance"/>
    <s v="Investigations"/>
    <m/>
    <n v="12000"/>
    <n v="8682626"/>
    <x v="7"/>
  </r>
  <r>
    <d v="2024-06-21T00:00:00"/>
    <s v="Mission Budget for 1 day"/>
    <s v="Advance"/>
    <s v="Investigations"/>
    <n v="70000"/>
    <m/>
    <n v="8612626"/>
    <x v="7"/>
  </r>
  <r>
    <d v="2024-06-21T00:00:00"/>
    <s v="Mission Budget for 1 day"/>
    <s v="Advance"/>
    <s v="Legal"/>
    <n v="44000"/>
    <m/>
    <n v="8568626"/>
    <x v="3"/>
  </r>
  <r>
    <d v="2024-06-21T00:00:00"/>
    <s v="Mission Budget for 1 day"/>
    <s v="Advance"/>
    <s v="Investigations"/>
    <n v="63000"/>
    <m/>
    <n v="8505626"/>
    <x v="4"/>
  </r>
  <r>
    <d v="2024-06-21T00:00:00"/>
    <s v="Mission Budget for 1 day"/>
    <s v="Advance"/>
    <s v="Management"/>
    <n v="20000"/>
    <m/>
    <n v="8485626"/>
    <x v="2"/>
  </r>
  <r>
    <d v="2024-06-22T00:00:00"/>
    <s v="Reimbursement to the project"/>
    <s v="Advance"/>
    <s v="Legal"/>
    <m/>
    <n v="1000"/>
    <n v="8486626"/>
    <x v="3"/>
  </r>
  <r>
    <d v="2024-06-22T00:00:00"/>
    <s v="Mission Budget for 1 day"/>
    <s v="Advance"/>
    <s v="Investigations"/>
    <n v="44000"/>
    <m/>
    <n v="8442626"/>
    <x v="7"/>
  </r>
  <r>
    <d v="2024-06-22T00:00:00"/>
    <s v="Mission Budget for 1 day"/>
    <s v="Advance"/>
    <s v="Investigations"/>
    <n v="43000"/>
    <m/>
    <n v="8399626"/>
    <x v="4"/>
  </r>
  <r>
    <d v="2024-06-22T00:00:00"/>
    <s v="Mission Budget for 1 day"/>
    <s v="Advance"/>
    <s v="Legal"/>
    <n v="44000"/>
    <m/>
    <n v="8355626"/>
    <x v="3"/>
  </r>
  <r>
    <d v="2024-06-22T00:00:00"/>
    <s v="Mission Budget for 1 day"/>
    <s v="Advance"/>
    <s v="Management"/>
    <n v="30000"/>
    <m/>
    <n v="8325626"/>
    <x v="2"/>
  </r>
  <r>
    <d v="2024-06-22T00:00:00"/>
    <s v="Mission Budget for 1 day"/>
    <s v="Advance"/>
    <s v="Management"/>
    <n v="319000"/>
    <m/>
    <n v="8006626"/>
    <x v="2"/>
  </r>
  <r>
    <d v="2024-06-24T00:00:00"/>
    <s v="Mission Budget for 1 day"/>
    <s v="Advance"/>
    <s v="Management"/>
    <n v="4000"/>
    <m/>
    <n v="8002626"/>
    <x v="2"/>
  </r>
  <r>
    <d v="2024-06-24T00:00:00"/>
    <s v="Mission Budget for 1 day"/>
    <s v="Advance"/>
    <s v="Management"/>
    <n v="30000"/>
    <m/>
    <n v="7972626"/>
    <x v="6"/>
  </r>
  <r>
    <d v="2024-06-24T00:00:00"/>
    <s v="Mission Budget for 1 day"/>
    <s v="Advance"/>
    <s v="Management"/>
    <n v="150000"/>
    <m/>
    <n v="7822626"/>
    <x v="6"/>
  </r>
  <r>
    <d v="2024-06-24T00:00:00"/>
    <s v="Reimbursement to the project"/>
    <s v="Advance"/>
    <s v="Legal"/>
    <m/>
    <n v="1000"/>
    <n v="7823626"/>
    <x v="3"/>
  </r>
  <r>
    <d v="2024-06-24T00:00:00"/>
    <s v="Mission Budget for 1 day"/>
    <s v="Advance"/>
    <s v="Legal"/>
    <n v="90000"/>
    <m/>
    <n v="7733626"/>
    <x v="3"/>
  </r>
  <r>
    <d v="2024-06-24T00:00:00"/>
    <s v="Mission Budget for 1 day"/>
    <s v="Advance"/>
    <s v="Investigations"/>
    <n v="34000"/>
    <m/>
    <n v="7699626"/>
    <x v="4"/>
  </r>
  <r>
    <d v="2024-06-24T00:00:00"/>
    <s v="Mission Budget for 1 day"/>
    <s v="Advance"/>
    <s v="Management"/>
    <n v="120000"/>
    <m/>
    <n v="7579626"/>
    <x v="6"/>
  </r>
  <r>
    <d v="2024-06-24T00:00:00"/>
    <s v="Mission Budget for 1 day"/>
    <s v="Advance"/>
    <s v="Management"/>
    <n v="230000"/>
    <m/>
    <n v="7349626"/>
    <x v="5"/>
  </r>
  <r>
    <d v="2024-06-24T00:00:00"/>
    <s v="Mission Budget for 1 day"/>
    <s v="Advance"/>
    <s v="Management"/>
    <n v="97000"/>
    <m/>
    <n v="7252626"/>
    <x v="9"/>
  </r>
  <r>
    <d v="2024-06-24T00:00:00"/>
    <s v="Mission Budget for 1 day"/>
    <s v="Advance"/>
    <s v="Investigations"/>
    <n v="44000"/>
    <m/>
    <n v="7208626"/>
    <x v="7"/>
  </r>
  <r>
    <d v="2024-06-24T00:00:00"/>
    <s v="Mission Budget for 1 day"/>
    <s v="Advance"/>
    <s v="Management"/>
    <n v="26500"/>
    <m/>
    <n v="7182126"/>
    <x v="9"/>
  </r>
  <r>
    <d v="2024-06-24T00:00:00"/>
    <s v="Mission Budget for 1 day"/>
    <s v="Advance"/>
    <s v="Management"/>
    <n v="100000"/>
    <m/>
    <n v="7082126"/>
    <x v="9"/>
  </r>
  <r>
    <d v="2024-06-24T00:00:00"/>
    <s v="Reimbursement to the project"/>
    <s v="Advance"/>
    <s v="Management"/>
    <m/>
    <n v="70000"/>
    <n v="7152126"/>
    <x v="6"/>
  </r>
  <r>
    <d v="2024-06-24T00:00:00"/>
    <s v="Reimbursement to i07"/>
    <s v="Advance"/>
    <s v="Investigations"/>
    <n v="10000"/>
    <m/>
    <n v="7142126"/>
    <x v="7"/>
  </r>
  <r>
    <d v="2024-06-24T00:00:00"/>
    <s v="Reimbursement to the project"/>
    <s v="Advance"/>
    <s v="Management"/>
    <m/>
    <n v="10000"/>
    <n v="7152126"/>
    <x v="2"/>
  </r>
  <r>
    <d v="2024-06-25T00:00:00"/>
    <s v="Mission Budget for 1 day"/>
    <s v="Advance"/>
    <s v="Investigations"/>
    <n v="34000"/>
    <m/>
    <n v="7118126"/>
    <x v="4"/>
  </r>
  <r>
    <d v="2024-06-25T00:00:00"/>
    <s v="Mission Budget for 1 day"/>
    <s v="Advance"/>
    <s v="Legal"/>
    <n v="84000"/>
    <m/>
    <n v="7034126"/>
    <x v="3"/>
  </r>
  <r>
    <d v="2024-06-25T00:00:00"/>
    <s v="Mission Budget for 1 day"/>
    <s v="Advance"/>
    <s v="Management"/>
    <n v="22000"/>
    <m/>
    <n v="7012126"/>
    <x v="2"/>
  </r>
  <r>
    <d v="2024-06-25T00:00:00"/>
    <s v="Mission Budget for 1 day"/>
    <s v="Advance"/>
    <s v="Investigations"/>
    <n v="52000"/>
    <m/>
    <n v="6960126"/>
    <x v="7"/>
  </r>
  <r>
    <d v="2024-06-25T00:00:00"/>
    <s v="Mission Budget for 1 day"/>
    <s v="Advance"/>
    <s v="Management"/>
    <n v="78000"/>
    <m/>
    <n v="6882126"/>
    <x v="2"/>
  </r>
  <r>
    <d v="2024-06-25T00:00:00"/>
    <s v="Reimbursement to i07"/>
    <s v="Advance"/>
    <s v="Investigations"/>
    <n v="10000"/>
    <m/>
    <n v="6872126"/>
    <x v="7"/>
  </r>
  <r>
    <d v="2024-06-26T00:00:00"/>
    <s v="Mission Budget for 1 day"/>
    <s v="Advance"/>
    <s v="Management"/>
    <n v="6000"/>
    <m/>
    <n v="6866126"/>
    <x v="2"/>
  </r>
  <r>
    <d v="2024-06-26T00:00:00"/>
    <s v="Mission Budget for 1 day"/>
    <s v="Advance"/>
    <s v="Investigations"/>
    <n v="20000"/>
    <m/>
    <n v="6846126"/>
    <x v="7"/>
  </r>
  <r>
    <d v="2024-06-26T00:00:00"/>
    <s v="Mission Budget for 1 day"/>
    <s v="Advance"/>
    <s v="Legal"/>
    <n v="44000"/>
    <m/>
    <n v="6802126"/>
    <x v="3"/>
  </r>
  <r>
    <d v="2024-06-26T00:00:00"/>
    <s v="Reimbursement to the project"/>
    <s v="Advance"/>
    <s v="Investigations"/>
    <m/>
    <n v="13000"/>
    <n v="6815126"/>
    <x v="3"/>
  </r>
  <r>
    <d v="2024-06-26T00:00:00"/>
    <s v="Reimbursement to the project"/>
    <s v="Advance"/>
    <s v="Management"/>
    <m/>
    <n v="18000"/>
    <n v="6833126"/>
    <x v="2"/>
  </r>
  <r>
    <d v="2024-06-26T00:00:00"/>
    <s v="Reimbursement to the project"/>
    <s v="Advance"/>
    <s v="Management"/>
    <m/>
    <n v="31650"/>
    <n v="6864776"/>
    <x v="6"/>
  </r>
  <r>
    <d v="2024-06-26T00:00:00"/>
    <s v="Reimbursement to the project"/>
    <s v="Advance"/>
    <s v="Legal"/>
    <m/>
    <n v="2000"/>
    <n v="6866776"/>
    <x v="3"/>
  </r>
  <r>
    <d v="2024-06-27T00:00:00"/>
    <s v="Mission Budget for 1 day"/>
    <s v="Advance"/>
    <s v="Management"/>
    <n v="6000"/>
    <m/>
    <n v="6860776"/>
    <x v="2"/>
  </r>
  <r>
    <d v="2024-06-27T00:00:00"/>
    <s v="Mission Budget for 1 day"/>
    <s v="Advance"/>
    <s v="Investigations"/>
    <n v="20000"/>
    <m/>
    <n v="6840776"/>
    <x v="7"/>
  </r>
  <r>
    <d v="2024-06-27T00:00:00"/>
    <s v="Mission Budget for 1 day"/>
    <s v="Advance"/>
    <s v="Legal"/>
    <n v="44000"/>
    <m/>
    <n v="6796776"/>
    <x v="3"/>
  </r>
  <r>
    <d v="2024-06-28T00:00:00"/>
    <s v="Mission Budget for 1 day"/>
    <s v="Advance"/>
    <s v="Legal"/>
    <n v="44000"/>
    <m/>
    <n v="6752776"/>
    <x v="3"/>
  </r>
  <r>
    <d v="2024-06-28T00:00:00"/>
    <s v="Mission Budget for 1 day"/>
    <s v="Advance"/>
    <s v="Investigations"/>
    <n v="80000"/>
    <m/>
    <n v="6672776"/>
    <x v="7"/>
  </r>
  <r>
    <d v="2024-06-28T00:00:00"/>
    <s v="Mission Budget for 1 day"/>
    <s v="Advance"/>
    <s v="Management"/>
    <n v="10000"/>
    <m/>
    <n v="6662776"/>
    <x v="2"/>
  </r>
  <r>
    <d v="2024-06-28T00:00:00"/>
    <s v="Cash withdraw chq"/>
    <s v="Internal Transfer"/>
    <m/>
    <m/>
    <n v="2700000"/>
    <n v="9362776"/>
    <x v="0"/>
  </r>
  <r>
    <d v="2024-06-28T00:00:00"/>
    <s v="Mission Budget for 1 day"/>
    <s v="Advance"/>
    <s v="Operations"/>
    <n v="500000"/>
    <m/>
    <n v="8862776"/>
    <x v="7"/>
  </r>
  <r>
    <d v="2024-06-28T00:00:00"/>
    <s v="Mission Budget for 1 day"/>
    <s v="Advance"/>
    <s v="Operations"/>
    <n v="2000000"/>
    <m/>
    <n v="6862776"/>
    <x v="7"/>
  </r>
  <r>
    <d v="2024-06-28T00:00:00"/>
    <s v="Mission Budget for 1 day"/>
    <s v="Advance"/>
    <s v="Investigations"/>
    <n v="10000"/>
    <m/>
    <n v="6852776"/>
    <x v="4"/>
  </r>
  <r>
    <d v="2024-06-28T00:00:00"/>
    <s v="Mission Budget for 1 day"/>
    <s v="Advance"/>
    <s v="Legal"/>
    <n v="10000"/>
    <m/>
    <n v="6842776"/>
    <x v="8"/>
  </r>
  <r>
    <d v="2024-06-29T00:00:00"/>
    <s v="Mission Budget for 1 day"/>
    <s v="Advance"/>
    <s v="Operations"/>
    <n v="230000"/>
    <m/>
    <n v="6612776"/>
    <x v="8"/>
  </r>
  <r>
    <d v="2024-06-29T00:00:00"/>
    <s v="Mission Budget for 1 day"/>
    <s v="Advance"/>
    <s v="Operations"/>
    <n v="150000"/>
    <m/>
    <n v="6462776"/>
    <x v="2"/>
  </r>
  <r>
    <d v="2024-06-29T00:00:00"/>
    <s v="Mission Budget for 1 day"/>
    <s v="Advance"/>
    <s v="Operations"/>
    <n v="150000"/>
    <m/>
    <n v="6312776"/>
    <x v="5"/>
  </r>
  <r>
    <d v="2024-06-29T00:00:00"/>
    <s v="Mission Budget for 1 day"/>
    <s v="Advance"/>
    <s v="Operations"/>
    <n v="750000"/>
    <m/>
    <n v="5562776"/>
    <x v="2"/>
  </r>
  <r>
    <d v="2024-06-29T00:00:00"/>
    <s v="Mission Budget for 1 day"/>
    <s v="Advance"/>
    <s v="Operations"/>
    <n v="200000"/>
    <m/>
    <n v="5362776"/>
    <x v="2"/>
  </r>
  <r>
    <d v="2024-06-29T00:00:00"/>
    <s v="Mission Budget for 1 day"/>
    <s v="Advance"/>
    <s v="Operations"/>
    <n v="280000"/>
    <m/>
    <n v="5082776"/>
    <x v="2"/>
  </r>
  <r>
    <m/>
    <m/>
    <m/>
    <m/>
    <m/>
    <m/>
    <m/>
    <x v="0"/>
  </r>
  <r>
    <d v="2024-06-29T00:00:00"/>
    <s v="Reimbursement to the project"/>
    <s v="Advance"/>
    <s v="Operations"/>
    <m/>
    <n v="2000000"/>
    <n v="200000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11" firstHeaderRow="1" firstDataRow="2" firstDataCol="1"/>
  <pivotFields count="8">
    <pivotField showAll="0"/>
    <pivotField showAll="0"/>
    <pivotField axis="axisCol" showAll="0">
      <items count="15">
        <item x="7"/>
        <item x="10"/>
        <item x="6"/>
        <item x="5"/>
        <item x="11"/>
        <item x="8"/>
        <item x="3"/>
        <item x="0"/>
        <item x="9"/>
        <item x="2"/>
        <item x="1"/>
        <item x="4"/>
        <item x="12"/>
        <item m="1" x="13"/>
        <item t="default"/>
      </items>
    </pivotField>
    <pivotField axis="axisRow" showAll="0">
      <items count="9">
        <item x="2"/>
        <item x="1"/>
        <item x="0"/>
        <item x="3"/>
        <item x="5"/>
        <item x="4"/>
        <item m="1" x="7"/>
        <item m="1" x="6"/>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4">
    <i>
      <x/>
    </i>
    <i>
      <x v="1"/>
    </i>
    <i>
      <x v="2"/>
    </i>
    <i>
      <x v="3"/>
    </i>
    <i>
      <x v="4"/>
    </i>
    <i>
      <x v="5"/>
    </i>
    <i>
      <x v="6"/>
    </i>
    <i>
      <x v="7"/>
    </i>
    <i>
      <x v="8"/>
    </i>
    <i>
      <x v="9"/>
    </i>
    <i>
      <x v="10"/>
    </i>
    <i>
      <x v="11"/>
    </i>
    <i>
      <x v="12"/>
    </i>
    <i t="grand">
      <x/>
    </i>
  </colItems>
  <dataFields count="1">
    <dataField name="Sum of Spent  in national currency (UGX)" fld="4" baseField="3" baseItem="0" numFmtId="164"/>
  </dataFields>
  <formats count="6">
    <format dxfId="12">
      <pivotArea outline="0" collapsedLevelsAreSubtotals="1" fieldPosition="0"/>
    </format>
    <format dxfId="11">
      <pivotArea dataOnly="0" labelOnly="1" fieldPosition="0">
        <references count="1">
          <reference field="3" count="0"/>
        </references>
      </pivotArea>
    </format>
    <format dxfId="10">
      <pivotArea dataOnly="0" labelOnly="1" grandRow="1" outline="0" fieldPosition="0"/>
    </format>
    <format dxfId="9">
      <pivotArea outline="0" collapsedLevelsAreSubtotals="1" fieldPosition="0"/>
    </format>
    <format dxfId="8">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5" firstHeaderRow="0" firstDataRow="1" firstDataCol="1"/>
  <pivotFields count="8">
    <pivotField showAll="0"/>
    <pivotField showAll="0"/>
    <pivotField showAll="0"/>
    <pivotField showAll="0"/>
    <pivotField dataField="1" showAll="0"/>
    <pivotField numFmtId="4" showAll="0"/>
    <pivotField dataField="1" numFmtId="165" showAll="0"/>
    <pivotField axis="axisRow" showAll="0">
      <items count="14">
        <item x="7"/>
        <item x="9"/>
        <item x="4"/>
        <item x="1"/>
        <item x="6"/>
        <item x="3"/>
        <item x="0"/>
        <item x="8"/>
        <item m="1" x="12"/>
        <item x="5"/>
        <item x="2"/>
        <item m="1" x="11"/>
        <item x="10"/>
        <item t="default"/>
      </items>
    </pivotField>
  </pivotFields>
  <rowFields count="1">
    <field x="7"/>
  </rowFields>
  <rowItems count="12">
    <i>
      <x/>
    </i>
    <i>
      <x v="1"/>
    </i>
    <i>
      <x v="2"/>
    </i>
    <i>
      <x v="3"/>
    </i>
    <i>
      <x v="4"/>
    </i>
    <i>
      <x v="5"/>
    </i>
    <i>
      <x v="6"/>
    </i>
    <i>
      <x v="7"/>
    </i>
    <i>
      <x v="9"/>
    </i>
    <i>
      <x v="10"/>
    </i>
    <i>
      <x v="12"/>
    </i>
    <i t="grand">
      <x/>
    </i>
  </rowItems>
  <colFields count="1">
    <field x="-2"/>
  </colFields>
  <colItems count="2">
    <i>
      <x/>
    </i>
    <i i="1">
      <x v="1"/>
    </i>
  </colItems>
  <dataFields count="2">
    <dataField name="Sum of Spent  in national currency (UGX)" fld="4" baseField="7" baseItem="0"/>
    <dataField name="Sum of Spent in $" fld="6" baseField="7" baseItem="0"/>
  </dataFields>
  <formats count="3">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4"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1">
        <item x="5"/>
        <item x="1"/>
        <item x="8"/>
        <item x="7"/>
        <item x="4"/>
        <item x="2"/>
        <item x="9"/>
        <item x="6"/>
        <item x="3"/>
        <item x="0"/>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3">
      <pivotArea outline="0" collapsedLevelsAreSubtotals="1" fieldPosition="0"/>
    </format>
    <format dxfId="2">
      <pivotArea outline="0" collapsedLevelsAreSubtotals="1" fieldPosition="0"/>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2:B52"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0">
        <item x="5"/>
        <item x="2"/>
        <item x="7"/>
        <item x="4"/>
        <item x="1"/>
        <item x="8"/>
        <item x="6"/>
        <item x="3"/>
        <item x="0"/>
        <item t="default"/>
      </items>
    </pivotField>
  </pivotFields>
  <rowFields count="1">
    <field x="7"/>
  </rowFields>
  <rowItems count="10">
    <i>
      <x/>
    </i>
    <i>
      <x v="1"/>
    </i>
    <i>
      <x v="2"/>
    </i>
    <i>
      <x v="3"/>
    </i>
    <i>
      <x v="4"/>
    </i>
    <i>
      <x v="5"/>
    </i>
    <i>
      <x v="6"/>
    </i>
    <i>
      <x v="7"/>
    </i>
    <i>
      <x v="8"/>
    </i>
    <i t="grand">
      <x/>
    </i>
  </rowItems>
  <colItems count="1">
    <i/>
  </colItems>
  <dataFields count="1">
    <dataField name="Sum of Spent  in national currency (UGX)" fld="4" baseField="7"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topLeftCell="F1" workbookViewId="0">
      <selection activeCell="L16" sqref="L16"/>
    </sheetView>
  </sheetViews>
  <sheetFormatPr defaultRowHeight="15" x14ac:dyDescent="0.25"/>
  <cols>
    <col min="1" max="1" width="37.7109375" customWidth="1"/>
    <col min="2" max="2" width="16.28515625" customWidth="1"/>
    <col min="3" max="3" width="11.85546875" customWidth="1"/>
    <col min="4" max="4" width="16.7109375" customWidth="1"/>
    <col min="5" max="5" width="15.42578125" customWidth="1"/>
    <col min="6" max="6" width="13.5703125" customWidth="1"/>
    <col min="7" max="7" width="11.85546875" customWidth="1"/>
    <col min="8" max="8" width="13.5703125" customWidth="1"/>
    <col min="9" max="9" width="11.85546875" customWidth="1"/>
    <col min="10" max="10" width="12.85546875" customWidth="1"/>
    <col min="11" max="11" width="13.5703125" customWidth="1"/>
    <col min="12" max="12" width="17.7109375" customWidth="1"/>
    <col min="13" max="13" width="13.28515625" customWidth="1"/>
    <col min="14" max="14" width="13.7109375" customWidth="1"/>
    <col min="15" max="16" width="14.5703125" customWidth="1"/>
  </cols>
  <sheetData>
    <row r="3" spans="1:15" x14ac:dyDescent="0.25">
      <c r="A3" s="368" t="s">
        <v>106</v>
      </c>
      <c r="B3" s="368" t="s">
        <v>117</v>
      </c>
    </row>
    <row r="4" spans="1:15" x14ac:dyDescent="0.25">
      <c r="A4" s="368" t="s">
        <v>103</v>
      </c>
      <c r="B4" t="s">
        <v>120</v>
      </c>
      <c r="C4" t="s">
        <v>129</v>
      </c>
      <c r="D4" t="s">
        <v>220</v>
      </c>
      <c r="E4" t="s">
        <v>119</v>
      </c>
      <c r="F4" t="s">
        <v>381</v>
      </c>
      <c r="G4" t="s">
        <v>130</v>
      </c>
      <c r="H4" t="s">
        <v>116</v>
      </c>
      <c r="I4" t="s">
        <v>114</v>
      </c>
      <c r="J4" t="s">
        <v>137</v>
      </c>
      <c r="K4" t="s">
        <v>113</v>
      </c>
      <c r="L4" t="s">
        <v>160</v>
      </c>
      <c r="M4" t="s">
        <v>126</v>
      </c>
      <c r="N4" t="s">
        <v>139</v>
      </c>
      <c r="O4" t="s">
        <v>105</v>
      </c>
    </row>
    <row r="5" spans="1:15" x14ac:dyDescent="0.25">
      <c r="A5" s="864" t="s">
        <v>121</v>
      </c>
      <c r="B5" s="865"/>
      <c r="C5" s="865"/>
      <c r="D5" s="865"/>
      <c r="E5" s="865"/>
      <c r="F5" s="865"/>
      <c r="G5" s="865"/>
      <c r="H5" s="865"/>
      <c r="I5" s="865">
        <v>180000</v>
      </c>
      <c r="J5" s="865"/>
      <c r="K5" s="865">
        <v>1346000</v>
      </c>
      <c r="L5" s="865">
        <v>417000</v>
      </c>
      <c r="M5" s="865">
        <v>394400</v>
      </c>
      <c r="N5" s="865"/>
      <c r="O5" s="865">
        <v>2337400</v>
      </c>
    </row>
    <row r="6" spans="1:15" x14ac:dyDescent="0.25">
      <c r="A6" s="864" t="s">
        <v>111</v>
      </c>
      <c r="B6" s="865"/>
      <c r="C6" s="865"/>
      <c r="D6" s="865"/>
      <c r="E6" s="865"/>
      <c r="F6" s="865">
        <v>872628</v>
      </c>
      <c r="G6" s="865"/>
      <c r="H6" s="865"/>
      <c r="I6" s="865">
        <v>175000</v>
      </c>
      <c r="J6" s="865"/>
      <c r="K6" s="865">
        <v>1028000</v>
      </c>
      <c r="L6" s="865"/>
      <c r="M6" s="865"/>
      <c r="N6" s="865"/>
      <c r="O6" s="865">
        <v>2075628</v>
      </c>
    </row>
    <row r="7" spans="1:15" x14ac:dyDescent="0.25">
      <c r="A7" s="864" t="s">
        <v>14</v>
      </c>
      <c r="B7" s="865"/>
      <c r="C7" s="865"/>
      <c r="D7" s="865"/>
      <c r="E7" s="865">
        <v>204000</v>
      </c>
      <c r="F7" s="865">
        <v>2152000</v>
      </c>
      <c r="G7" s="865"/>
      <c r="H7" s="865"/>
      <c r="I7" s="865">
        <v>480000</v>
      </c>
      <c r="J7" s="865"/>
      <c r="K7" s="865">
        <v>1036000</v>
      </c>
      <c r="L7" s="865">
        <v>2937850</v>
      </c>
      <c r="M7" s="865">
        <v>69000</v>
      </c>
      <c r="N7" s="865">
        <v>20000</v>
      </c>
      <c r="O7" s="865">
        <v>6898850</v>
      </c>
    </row>
    <row r="8" spans="1:15" x14ac:dyDescent="0.25">
      <c r="A8" s="864" t="s">
        <v>79</v>
      </c>
      <c r="B8" s="865">
        <v>113430.7</v>
      </c>
      <c r="C8" s="865">
        <v>319000</v>
      </c>
      <c r="D8" s="865">
        <v>4000</v>
      </c>
      <c r="E8" s="865">
        <v>562000</v>
      </c>
      <c r="F8" s="865"/>
      <c r="G8" s="865"/>
      <c r="H8" s="865">
        <v>1938000</v>
      </c>
      <c r="I8" s="865"/>
      <c r="J8" s="865">
        <v>4300</v>
      </c>
      <c r="K8" s="865">
        <v>4000</v>
      </c>
      <c r="L8" s="865"/>
      <c r="M8" s="865"/>
      <c r="N8" s="865"/>
      <c r="O8" s="865">
        <v>2944730.7</v>
      </c>
    </row>
    <row r="9" spans="1:15" x14ac:dyDescent="0.25">
      <c r="A9" s="864" t="s">
        <v>592</v>
      </c>
      <c r="B9" s="865"/>
      <c r="C9" s="865"/>
      <c r="D9" s="865"/>
      <c r="E9" s="865"/>
      <c r="F9" s="865"/>
      <c r="G9" s="865"/>
      <c r="H9" s="865"/>
      <c r="I9" s="865">
        <v>150000</v>
      </c>
      <c r="J9" s="865"/>
      <c r="K9" s="865">
        <v>945000</v>
      </c>
      <c r="L9" s="865">
        <v>774600</v>
      </c>
      <c r="M9" s="865">
        <v>65500</v>
      </c>
      <c r="N9" s="865"/>
      <c r="O9" s="865">
        <v>1935100</v>
      </c>
    </row>
    <row r="10" spans="1:15" x14ac:dyDescent="0.25">
      <c r="A10" s="864" t="s">
        <v>140</v>
      </c>
      <c r="B10" s="865"/>
      <c r="C10" s="865"/>
      <c r="D10" s="865"/>
      <c r="E10" s="865"/>
      <c r="F10" s="865"/>
      <c r="G10" s="865">
        <v>960000</v>
      </c>
      <c r="H10" s="865"/>
      <c r="I10" s="865"/>
      <c r="J10" s="865"/>
      <c r="K10" s="865"/>
      <c r="L10" s="865"/>
      <c r="M10" s="865"/>
      <c r="N10" s="865"/>
      <c r="O10" s="865">
        <v>960000</v>
      </c>
    </row>
    <row r="11" spans="1:15" x14ac:dyDescent="0.25">
      <c r="A11" s="864" t="s">
        <v>105</v>
      </c>
      <c r="B11" s="865">
        <v>113430.7</v>
      </c>
      <c r="C11" s="865">
        <v>319000</v>
      </c>
      <c r="D11" s="865">
        <v>4000</v>
      </c>
      <c r="E11" s="865">
        <v>766000</v>
      </c>
      <c r="F11" s="865">
        <v>3024628</v>
      </c>
      <c r="G11" s="865">
        <v>960000</v>
      </c>
      <c r="H11" s="865">
        <v>1938000</v>
      </c>
      <c r="I11" s="865">
        <v>985000</v>
      </c>
      <c r="J11" s="865">
        <v>4300</v>
      </c>
      <c r="K11" s="865">
        <v>4359000</v>
      </c>
      <c r="L11" s="865">
        <v>4129450</v>
      </c>
      <c r="M11" s="865">
        <v>528900</v>
      </c>
      <c r="N11" s="865">
        <v>20000</v>
      </c>
      <c r="O11" s="865">
        <v>17151708.699999999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
  <sheetViews>
    <sheetView workbookViewId="0">
      <selection activeCell="B17" sqref="B17"/>
    </sheetView>
  </sheetViews>
  <sheetFormatPr defaultRowHeight="15" x14ac:dyDescent="0.25"/>
  <cols>
    <col min="1" max="1" width="13.140625" customWidth="1"/>
    <col min="2" max="2" width="37.7109375" customWidth="1"/>
    <col min="3" max="3" width="16.42578125" bestFit="1" customWidth="1"/>
    <col min="4" max="6" width="5.7109375" bestFit="1" customWidth="1"/>
    <col min="7" max="9" width="5" bestFit="1" customWidth="1"/>
    <col min="10" max="10" width="6" bestFit="1" customWidth="1"/>
    <col min="11" max="12" width="5" bestFit="1" customWidth="1"/>
    <col min="13" max="14" width="6" bestFit="1" customWidth="1"/>
    <col min="15" max="16" width="5" bestFit="1" customWidth="1"/>
    <col min="17" max="18" width="6" bestFit="1" customWidth="1"/>
    <col min="19" max="19" width="7" bestFit="1" customWidth="1"/>
    <col min="20" max="20" width="6" bestFit="1" customWidth="1"/>
    <col min="21" max="21" width="5" bestFit="1" customWidth="1"/>
    <col min="22" max="23" width="7" bestFit="1" customWidth="1"/>
    <col min="24" max="24" width="5" bestFit="1" customWidth="1"/>
    <col min="25" max="25" width="7" bestFit="1" customWidth="1"/>
    <col min="26" max="26" width="5" bestFit="1" customWidth="1"/>
    <col min="27" max="27" width="6" bestFit="1" customWidth="1"/>
    <col min="28" max="28" width="7" bestFit="1" customWidth="1"/>
    <col min="29" max="29" width="5" bestFit="1" customWidth="1"/>
    <col min="30" max="30" width="6" bestFit="1" customWidth="1"/>
    <col min="31" max="31" width="5" bestFit="1" customWidth="1"/>
    <col min="32" max="32" width="7" bestFit="1" customWidth="1"/>
    <col min="33" max="38" width="6" bestFit="1" customWidth="1"/>
    <col min="39" max="39" width="7" bestFit="1" customWidth="1"/>
    <col min="40" max="40" width="6" bestFit="1" customWidth="1"/>
    <col min="41" max="41" width="7" customWidth="1"/>
    <col min="42" max="48" width="6" bestFit="1" customWidth="1"/>
    <col min="49" max="51" width="7" bestFit="1" customWidth="1"/>
    <col min="52" max="54" width="6" bestFit="1" customWidth="1"/>
    <col min="55" max="55" width="7" bestFit="1" customWidth="1"/>
    <col min="56" max="57" width="6" bestFit="1" customWidth="1"/>
    <col min="58" max="58" width="7" bestFit="1" customWidth="1"/>
    <col min="59" max="59" width="6" bestFit="1" customWidth="1"/>
    <col min="60" max="60" width="7" bestFit="1" customWidth="1"/>
    <col min="61" max="66" width="6" bestFit="1" customWidth="1"/>
    <col min="67" max="68" width="7" bestFit="1" customWidth="1"/>
    <col min="69" max="71" width="6" bestFit="1" customWidth="1"/>
    <col min="72" max="72" width="7" bestFit="1" customWidth="1"/>
    <col min="73" max="73" width="8" bestFit="1" customWidth="1"/>
    <col min="74" max="74" width="7" bestFit="1" customWidth="1"/>
    <col min="75" max="78" width="6" bestFit="1" customWidth="1"/>
    <col min="79" max="93" width="7" bestFit="1" customWidth="1"/>
    <col min="94" max="95" width="8" bestFit="1" customWidth="1"/>
    <col min="96" max="96" width="11.28515625" bestFit="1" customWidth="1"/>
    <col min="97" max="97" width="7.85546875" customWidth="1"/>
    <col min="98" max="98" width="10.85546875" bestFit="1" customWidth="1"/>
    <col min="99" max="99" width="7.85546875" customWidth="1"/>
    <col min="100" max="100" width="10.85546875" bestFit="1" customWidth="1"/>
    <col min="101" max="101" width="7.85546875" customWidth="1"/>
    <col min="102" max="102" width="10.85546875" bestFit="1" customWidth="1"/>
    <col min="103" max="103" width="7.85546875" customWidth="1"/>
    <col min="104" max="104" width="10.85546875" bestFit="1" customWidth="1"/>
    <col min="105" max="105" width="7.85546875" customWidth="1"/>
    <col min="106" max="106" width="10.85546875" bestFit="1" customWidth="1"/>
    <col min="107" max="107" width="7.85546875" customWidth="1"/>
    <col min="108" max="108" width="10.85546875" bestFit="1" customWidth="1"/>
    <col min="109" max="109" width="7.85546875" customWidth="1"/>
    <col min="110" max="110" width="10.85546875" bestFit="1" customWidth="1"/>
    <col min="111" max="111" width="7.85546875" customWidth="1"/>
    <col min="112" max="112" width="10.85546875" bestFit="1" customWidth="1"/>
    <col min="113" max="113" width="7.85546875" customWidth="1"/>
    <col min="114" max="114" width="10.85546875" bestFit="1" customWidth="1"/>
    <col min="115" max="115" width="7.85546875" customWidth="1"/>
    <col min="116" max="116" width="10.85546875" bestFit="1" customWidth="1"/>
    <col min="117" max="117" width="7.85546875" customWidth="1"/>
    <col min="118" max="118" width="10.85546875" bestFit="1" customWidth="1"/>
    <col min="119" max="119" width="7.85546875" customWidth="1"/>
    <col min="120" max="120" width="10.85546875" bestFit="1" customWidth="1"/>
    <col min="121" max="121" width="7.85546875" customWidth="1"/>
    <col min="122" max="122" width="10.85546875" bestFit="1" customWidth="1"/>
    <col min="123" max="123" width="7.85546875" customWidth="1"/>
    <col min="124" max="124" width="10.85546875" bestFit="1" customWidth="1"/>
    <col min="125" max="125" width="7.85546875" customWidth="1"/>
    <col min="126" max="126" width="10.85546875" bestFit="1" customWidth="1"/>
    <col min="127" max="127" width="7.85546875" customWidth="1"/>
    <col min="128" max="128" width="10.85546875" bestFit="1" customWidth="1"/>
    <col min="129" max="129" width="7.85546875" customWidth="1"/>
    <col min="130" max="130" width="10.85546875" bestFit="1" customWidth="1"/>
    <col min="131" max="131" width="7.85546875" customWidth="1"/>
    <col min="132" max="132" width="10.85546875" bestFit="1" customWidth="1"/>
    <col min="133" max="133" width="7.85546875" customWidth="1"/>
    <col min="134" max="134" width="10.85546875" bestFit="1" customWidth="1"/>
    <col min="135" max="135" width="7.85546875" customWidth="1"/>
    <col min="136" max="136" width="10.85546875" bestFit="1" customWidth="1"/>
    <col min="137" max="137" width="7.85546875" customWidth="1"/>
    <col min="138" max="138" width="10.85546875" bestFit="1" customWidth="1"/>
    <col min="139" max="139" width="7.85546875" customWidth="1"/>
    <col min="140" max="140" width="10.85546875" bestFit="1" customWidth="1"/>
    <col min="141" max="141" width="7.85546875" customWidth="1"/>
    <col min="142" max="142" width="10.85546875" bestFit="1" customWidth="1"/>
    <col min="143" max="143" width="7.85546875" customWidth="1"/>
    <col min="144" max="144" width="10.85546875" bestFit="1" customWidth="1"/>
    <col min="145" max="145" width="7.85546875" customWidth="1"/>
    <col min="146" max="146" width="10.85546875" bestFit="1" customWidth="1"/>
    <col min="147" max="147" width="7.85546875" customWidth="1"/>
    <col min="148" max="148" width="10.85546875" bestFit="1" customWidth="1"/>
    <col min="149" max="149" width="7.85546875" customWidth="1"/>
    <col min="150" max="150" width="10.85546875" bestFit="1" customWidth="1"/>
    <col min="151" max="151" width="7.85546875" customWidth="1"/>
    <col min="152" max="152" width="10.85546875" bestFit="1" customWidth="1"/>
    <col min="153" max="153" width="8.85546875" customWidth="1"/>
    <col min="154" max="154" width="11.85546875" bestFit="1" customWidth="1"/>
    <col min="155" max="155" width="8.85546875" customWidth="1"/>
    <col min="156" max="156" width="11.85546875" bestFit="1" customWidth="1"/>
    <col min="157" max="157" width="8.85546875" customWidth="1"/>
    <col min="158" max="158" width="11.85546875" bestFit="1" customWidth="1"/>
    <col min="159" max="159" width="8.85546875" customWidth="1"/>
    <col min="160" max="160" width="11.85546875" bestFit="1" customWidth="1"/>
    <col min="161" max="161" width="8.85546875" customWidth="1"/>
    <col min="162" max="162" width="11.85546875" bestFit="1" customWidth="1"/>
    <col min="163" max="163" width="8.85546875" customWidth="1"/>
    <col min="164" max="164" width="11.85546875" bestFit="1" customWidth="1"/>
    <col min="165" max="165" width="8.85546875" customWidth="1"/>
    <col min="166" max="166" width="11.85546875" bestFit="1" customWidth="1"/>
    <col min="167" max="167" width="8.85546875" customWidth="1"/>
    <col min="168" max="168" width="11.85546875" bestFit="1" customWidth="1"/>
    <col min="169" max="169" width="8.85546875" customWidth="1"/>
    <col min="170" max="170" width="11.85546875" bestFit="1" customWidth="1"/>
    <col min="171" max="171" width="8.85546875" customWidth="1"/>
    <col min="172" max="172" width="11.85546875" bestFit="1" customWidth="1"/>
    <col min="173" max="173" width="8.85546875" customWidth="1"/>
    <col min="174" max="174" width="11.85546875" bestFit="1" customWidth="1"/>
    <col min="175" max="175" width="8.85546875" customWidth="1"/>
    <col min="176" max="176" width="11.85546875" bestFit="1" customWidth="1"/>
    <col min="177" max="177" width="8.85546875" customWidth="1"/>
    <col min="178" max="178" width="11.85546875" bestFit="1" customWidth="1"/>
    <col min="179" max="179" width="8.85546875" customWidth="1"/>
    <col min="180" max="180" width="11.85546875" bestFit="1" customWidth="1"/>
    <col min="181" max="181" width="8.85546875" customWidth="1"/>
    <col min="182" max="182" width="11.85546875" bestFit="1" customWidth="1"/>
    <col min="183" max="183" width="9.85546875" bestFit="1" customWidth="1"/>
    <col min="184" max="184" width="12.85546875" bestFit="1" customWidth="1"/>
    <col min="185" max="185" width="9.85546875" bestFit="1" customWidth="1"/>
    <col min="186" max="186" width="12.85546875" bestFit="1" customWidth="1"/>
    <col min="188" max="188" width="12.140625" bestFit="1" customWidth="1"/>
    <col min="189" max="189" width="11.28515625" bestFit="1" customWidth="1"/>
  </cols>
  <sheetData>
    <row r="3" spans="1:3" x14ac:dyDescent="0.25">
      <c r="A3" s="368" t="s">
        <v>103</v>
      </c>
      <c r="B3" t="s">
        <v>106</v>
      </c>
      <c r="C3" t="s">
        <v>108</v>
      </c>
    </row>
    <row r="4" spans="1:3" x14ac:dyDescent="0.25">
      <c r="A4" s="168" t="s">
        <v>649</v>
      </c>
      <c r="B4" s="369">
        <v>4968128</v>
      </c>
      <c r="C4" s="369">
        <v>1285.0822555613036</v>
      </c>
    </row>
    <row r="5" spans="1:3" x14ac:dyDescent="0.25">
      <c r="A5" s="168" t="s">
        <v>124</v>
      </c>
      <c r="B5" s="369">
        <v>4000</v>
      </c>
      <c r="C5" s="369">
        <v>1.0346611484738748</v>
      </c>
    </row>
    <row r="6" spans="1:3" x14ac:dyDescent="0.25">
      <c r="A6" s="168" t="s">
        <v>165</v>
      </c>
      <c r="B6" s="369">
        <v>852000</v>
      </c>
      <c r="C6" s="369">
        <v>220.38282462493544</v>
      </c>
    </row>
    <row r="7" spans="1:3" x14ac:dyDescent="0.25">
      <c r="A7" s="168" t="s">
        <v>128</v>
      </c>
      <c r="B7" s="369">
        <v>825800</v>
      </c>
      <c r="C7" s="369">
        <v>213.6057941024315</v>
      </c>
    </row>
    <row r="8" spans="1:3" x14ac:dyDescent="0.25">
      <c r="A8" s="168" t="s">
        <v>168</v>
      </c>
      <c r="B8" s="369">
        <v>1151500</v>
      </c>
      <c r="C8" s="369">
        <v>297.85307811691678</v>
      </c>
    </row>
    <row r="9" spans="1:3" x14ac:dyDescent="0.25">
      <c r="A9" s="168" t="s">
        <v>127</v>
      </c>
      <c r="B9" s="369">
        <v>1458000</v>
      </c>
      <c r="C9" s="369">
        <v>377.13398861872753</v>
      </c>
    </row>
    <row r="10" spans="1:3" x14ac:dyDescent="0.25">
      <c r="A10" s="168" t="s">
        <v>41</v>
      </c>
      <c r="B10" s="369">
        <v>4186000</v>
      </c>
      <c r="C10" s="369">
        <v>1073.3842783238495</v>
      </c>
    </row>
    <row r="11" spans="1:3" x14ac:dyDescent="0.25">
      <c r="A11" s="168" t="s">
        <v>394</v>
      </c>
      <c r="B11" s="369">
        <v>450500</v>
      </c>
      <c r="C11" s="369">
        <v>116.52871184687015</v>
      </c>
    </row>
    <row r="12" spans="1:3" x14ac:dyDescent="0.25">
      <c r="A12" s="168" t="s">
        <v>167</v>
      </c>
      <c r="B12" s="369">
        <v>2152850</v>
      </c>
      <c r="C12" s="369">
        <v>556.86756337299516</v>
      </c>
    </row>
    <row r="13" spans="1:3" x14ac:dyDescent="0.25">
      <c r="A13" s="168" t="s">
        <v>166</v>
      </c>
      <c r="B13" s="369">
        <v>1049000</v>
      </c>
      <c r="C13" s="369">
        <v>271.31632492142586</v>
      </c>
    </row>
    <row r="14" spans="1:3" x14ac:dyDescent="0.25">
      <c r="A14" s="168" t="s">
        <v>689</v>
      </c>
      <c r="B14" s="369">
        <v>53930.7</v>
      </c>
      <c r="C14" s="369">
        <v>13.95</v>
      </c>
    </row>
    <row r="15" spans="1:3" x14ac:dyDescent="0.25">
      <c r="A15" s="168" t="s">
        <v>105</v>
      </c>
      <c r="B15" s="369">
        <v>17151708.699999999</v>
      </c>
      <c r="C15" s="369">
        <v>4427.1394806379285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55"/>
  <sheetViews>
    <sheetView topLeftCell="C496" zoomScale="106" zoomScaleNormal="106" workbookViewId="0">
      <selection activeCell="J502" sqref="J502"/>
    </sheetView>
  </sheetViews>
  <sheetFormatPr defaultColWidth="10.85546875" defaultRowHeight="15" x14ac:dyDescent="0.25"/>
  <cols>
    <col min="1" max="1" width="12.42578125" style="61" customWidth="1"/>
    <col min="2" max="2" width="33.5703125" style="60" customWidth="1"/>
    <col min="3" max="3" width="17.28515625" style="60" customWidth="1"/>
    <col min="4" max="4" width="17.5703125" style="59" customWidth="1"/>
    <col min="5" max="5" width="17.42578125" style="59" customWidth="1"/>
    <col min="6" max="6" width="15" style="57" customWidth="1"/>
    <col min="7" max="7" width="18.42578125" style="58" customWidth="1"/>
    <col min="8" max="8" width="16.5703125" style="59" customWidth="1"/>
    <col min="9" max="9" width="16.5703125" style="60" customWidth="1"/>
    <col min="10" max="10" width="25.42578125" style="60" customWidth="1"/>
    <col min="11" max="11" width="13.140625" style="60" customWidth="1"/>
    <col min="12" max="12" width="12.42578125" style="60" customWidth="1"/>
    <col min="13" max="13" width="19.140625" style="60" customWidth="1"/>
    <col min="14" max="14" width="37.140625" style="62" customWidth="1"/>
    <col min="15" max="15" width="11" style="1" customWidth="1"/>
    <col min="16" max="16384" width="10.85546875" style="1"/>
  </cols>
  <sheetData>
    <row r="1" spans="1:14" ht="18.75" x14ac:dyDescent="0.25">
      <c r="A1" s="890" t="s">
        <v>686</v>
      </c>
      <c r="B1" s="890"/>
      <c r="C1" s="890"/>
      <c r="D1" s="890"/>
      <c r="E1" s="890"/>
      <c r="F1" s="890"/>
      <c r="G1" s="890"/>
      <c r="H1" s="890"/>
      <c r="I1" s="890"/>
      <c r="J1" s="890"/>
      <c r="K1" s="890"/>
      <c r="L1" s="890"/>
      <c r="M1" s="890"/>
      <c r="N1" s="890"/>
    </row>
    <row r="2" spans="1:14" s="2" customFormat="1" ht="69.95" customHeight="1" x14ac:dyDescent="0.25">
      <c r="A2" s="290" t="s">
        <v>0</v>
      </c>
      <c r="B2" s="284" t="s">
        <v>5</v>
      </c>
      <c r="C2" s="284" t="s">
        <v>10</v>
      </c>
      <c r="D2" s="285" t="s">
        <v>8</v>
      </c>
      <c r="E2" s="285" t="s">
        <v>13</v>
      </c>
      <c r="F2" s="286" t="s">
        <v>7</v>
      </c>
      <c r="G2" s="287" t="s">
        <v>6</v>
      </c>
      <c r="H2" s="285" t="s">
        <v>2</v>
      </c>
      <c r="I2" s="285" t="s">
        <v>109</v>
      </c>
      <c r="J2" s="284" t="s">
        <v>9</v>
      </c>
      <c r="K2" s="284" t="s">
        <v>1</v>
      </c>
      <c r="L2" s="284" t="s">
        <v>4</v>
      </c>
      <c r="M2" s="288" t="s">
        <v>12</v>
      </c>
      <c r="N2" s="289" t="s">
        <v>11</v>
      </c>
    </row>
    <row r="3" spans="1:14" s="2" customFormat="1" ht="15" customHeight="1" x14ac:dyDescent="0.25">
      <c r="A3" s="162">
        <v>45446</v>
      </c>
      <c r="B3" s="151" t="s">
        <v>222</v>
      </c>
      <c r="C3" s="151" t="s">
        <v>114</v>
      </c>
      <c r="D3" s="169" t="s">
        <v>14</v>
      </c>
      <c r="E3" s="159">
        <v>50000</v>
      </c>
      <c r="F3" s="319">
        <v>3866</v>
      </c>
      <c r="G3" s="292">
        <f>E3/F3</f>
        <v>12.933264355923436</v>
      </c>
      <c r="H3" s="173" t="s">
        <v>41</v>
      </c>
      <c r="I3" s="164" t="s">
        <v>43</v>
      </c>
      <c r="J3" s="350" t="s">
        <v>640</v>
      </c>
      <c r="K3" s="163" t="s">
        <v>131</v>
      </c>
      <c r="L3" s="163" t="s">
        <v>44</v>
      </c>
      <c r="M3" s="354"/>
      <c r="N3" s="320"/>
    </row>
    <row r="4" spans="1:14" s="2" customFormat="1" ht="15" customHeight="1" x14ac:dyDescent="0.25">
      <c r="A4" s="162">
        <v>45446</v>
      </c>
      <c r="B4" s="151" t="s">
        <v>223</v>
      </c>
      <c r="C4" s="151" t="s">
        <v>114</v>
      </c>
      <c r="D4" s="169" t="s">
        <v>111</v>
      </c>
      <c r="E4" s="159">
        <v>30000</v>
      </c>
      <c r="F4" s="319">
        <v>3866</v>
      </c>
      <c r="G4" s="292">
        <f>E4/F4</f>
        <v>7.759958613554061</v>
      </c>
      <c r="H4" s="173" t="s">
        <v>128</v>
      </c>
      <c r="I4" s="164" t="s">
        <v>43</v>
      </c>
      <c r="J4" s="350" t="s">
        <v>640</v>
      </c>
      <c r="K4" s="163" t="s">
        <v>131</v>
      </c>
      <c r="L4" s="163" t="s">
        <v>44</v>
      </c>
      <c r="M4" s="354"/>
      <c r="N4" s="320"/>
    </row>
    <row r="5" spans="1:14" s="2" customFormat="1" ht="15" customHeight="1" x14ac:dyDescent="0.25">
      <c r="A5" s="162">
        <v>45446</v>
      </c>
      <c r="B5" s="151" t="s">
        <v>224</v>
      </c>
      <c r="C5" s="151" t="s">
        <v>114</v>
      </c>
      <c r="D5" s="169" t="s">
        <v>111</v>
      </c>
      <c r="E5" s="167">
        <v>25000</v>
      </c>
      <c r="F5" s="319">
        <v>3866</v>
      </c>
      <c r="G5" s="292">
        <f t="shared" ref="G5:G11" si="0">E5/F5</f>
        <v>6.466632177961718</v>
      </c>
      <c r="H5" s="173" t="s">
        <v>166</v>
      </c>
      <c r="I5" s="164" t="s">
        <v>43</v>
      </c>
      <c r="J5" s="350" t="s">
        <v>640</v>
      </c>
      <c r="K5" s="163" t="s">
        <v>131</v>
      </c>
      <c r="L5" s="163" t="s">
        <v>44</v>
      </c>
      <c r="M5" s="354"/>
      <c r="N5" s="320"/>
    </row>
    <row r="6" spans="1:14" s="2" customFormat="1" ht="15" customHeight="1" x14ac:dyDescent="0.25">
      <c r="A6" s="162">
        <v>45446</v>
      </c>
      <c r="B6" s="151" t="s">
        <v>225</v>
      </c>
      <c r="C6" s="151" t="s">
        <v>114</v>
      </c>
      <c r="D6" s="169" t="s">
        <v>121</v>
      </c>
      <c r="E6" s="402">
        <v>30000</v>
      </c>
      <c r="F6" s="319">
        <v>3866</v>
      </c>
      <c r="G6" s="292">
        <f t="shared" si="0"/>
        <v>7.759958613554061</v>
      </c>
      <c r="H6" s="173" t="s">
        <v>127</v>
      </c>
      <c r="I6" s="164" t="s">
        <v>43</v>
      </c>
      <c r="J6" s="350" t="s">
        <v>640</v>
      </c>
      <c r="K6" s="163" t="s">
        <v>131</v>
      </c>
      <c r="L6" s="163" t="s">
        <v>44</v>
      </c>
      <c r="M6" s="354"/>
      <c r="N6" s="320"/>
    </row>
    <row r="7" spans="1:14" s="2" customFormat="1" ht="15" customHeight="1" x14ac:dyDescent="0.25">
      <c r="A7" s="162">
        <v>45446</v>
      </c>
      <c r="B7" s="163" t="s">
        <v>254</v>
      </c>
      <c r="C7" s="163" t="s">
        <v>160</v>
      </c>
      <c r="D7" s="164" t="s">
        <v>14</v>
      </c>
      <c r="E7" s="147">
        <v>41000</v>
      </c>
      <c r="F7" s="319">
        <v>3866</v>
      </c>
      <c r="G7" s="292">
        <f t="shared" si="0"/>
        <v>10.605276771857216</v>
      </c>
      <c r="H7" s="173" t="s">
        <v>165</v>
      </c>
      <c r="I7" s="164" t="s">
        <v>43</v>
      </c>
      <c r="J7" s="866" t="s">
        <v>383</v>
      </c>
      <c r="K7" s="163" t="s">
        <v>131</v>
      </c>
      <c r="L7" s="163" t="s">
        <v>44</v>
      </c>
      <c r="M7" s="354"/>
      <c r="N7" s="320"/>
    </row>
    <row r="8" spans="1:14" s="2" customFormat="1" ht="15" customHeight="1" x14ac:dyDescent="0.25">
      <c r="A8" s="162">
        <v>45446</v>
      </c>
      <c r="B8" s="163" t="s">
        <v>112</v>
      </c>
      <c r="C8" s="163" t="s">
        <v>113</v>
      </c>
      <c r="D8" s="164" t="s">
        <v>14</v>
      </c>
      <c r="E8" s="147">
        <v>4000</v>
      </c>
      <c r="F8" s="319">
        <v>3866</v>
      </c>
      <c r="G8" s="292">
        <f t="shared" si="0"/>
        <v>1.0346611484738748</v>
      </c>
      <c r="H8" s="173" t="s">
        <v>165</v>
      </c>
      <c r="I8" s="164" t="s">
        <v>43</v>
      </c>
      <c r="J8" s="866" t="s">
        <v>176</v>
      </c>
      <c r="K8" s="163" t="s">
        <v>131</v>
      </c>
      <c r="L8" s="163" t="s">
        <v>44</v>
      </c>
      <c r="M8" s="354"/>
      <c r="N8" s="320"/>
    </row>
    <row r="9" spans="1:14" s="2" customFormat="1" ht="15" customHeight="1" x14ac:dyDescent="0.25">
      <c r="A9" s="162">
        <v>45446</v>
      </c>
      <c r="B9" s="163" t="s">
        <v>372</v>
      </c>
      <c r="C9" s="163" t="s">
        <v>113</v>
      </c>
      <c r="D9" s="164" t="s">
        <v>14</v>
      </c>
      <c r="E9" s="147">
        <v>250000</v>
      </c>
      <c r="F9" s="319">
        <v>3866</v>
      </c>
      <c r="G9" s="292">
        <f t="shared" si="0"/>
        <v>64.666321779617178</v>
      </c>
      <c r="H9" s="173" t="s">
        <v>41</v>
      </c>
      <c r="I9" s="164" t="s">
        <v>43</v>
      </c>
      <c r="J9" s="350" t="s">
        <v>193</v>
      </c>
      <c r="K9" s="163" t="s">
        <v>131</v>
      </c>
      <c r="L9" s="163" t="s">
        <v>44</v>
      </c>
      <c r="M9" s="354"/>
      <c r="N9" s="320"/>
    </row>
    <row r="10" spans="1:14" s="2" customFormat="1" ht="15" customHeight="1" x14ac:dyDescent="0.25">
      <c r="A10" s="162">
        <v>45447</v>
      </c>
      <c r="B10" s="163" t="s">
        <v>112</v>
      </c>
      <c r="C10" s="163" t="s">
        <v>113</v>
      </c>
      <c r="D10" s="164" t="s">
        <v>14</v>
      </c>
      <c r="E10" s="147">
        <v>4000</v>
      </c>
      <c r="F10" s="319">
        <v>3866</v>
      </c>
      <c r="G10" s="292">
        <f t="shared" si="0"/>
        <v>1.0346611484738748</v>
      </c>
      <c r="H10" s="173" t="s">
        <v>165</v>
      </c>
      <c r="I10" s="164" t="s">
        <v>43</v>
      </c>
      <c r="J10" s="866" t="s">
        <v>176</v>
      </c>
      <c r="K10" s="163" t="s">
        <v>131</v>
      </c>
      <c r="L10" s="163" t="s">
        <v>44</v>
      </c>
      <c r="M10" s="354"/>
      <c r="N10" s="320"/>
    </row>
    <row r="11" spans="1:14" s="2" customFormat="1" ht="15" customHeight="1" x14ac:dyDescent="0.25">
      <c r="A11" s="162">
        <v>45447</v>
      </c>
      <c r="B11" s="163" t="s">
        <v>254</v>
      </c>
      <c r="C11" s="163" t="s">
        <v>160</v>
      </c>
      <c r="D11" s="164" t="s">
        <v>14</v>
      </c>
      <c r="E11" s="147">
        <v>32000</v>
      </c>
      <c r="F11" s="319">
        <v>3866</v>
      </c>
      <c r="G11" s="292">
        <f t="shared" si="0"/>
        <v>8.2772891877909984</v>
      </c>
      <c r="H11" s="173" t="s">
        <v>165</v>
      </c>
      <c r="I11" s="164" t="s">
        <v>43</v>
      </c>
      <c r="J11" s="866" t="s">
        <v>383</v>
      </c>
      <c r="K11" s="163" t="s">
        <v>131</v>
      </c>
      <c r="L11" s="163" t="s">
        <v>44</v>
      </c>
      <c r="M11" s="354"/>
      <c r="N11" s="320"/>
    </row>
    <row r="12" spans="1:14" s="2" customFormat="1" ht="15" customHeight="1" x14ac:dyDescent="0.25">
      <c r="A12" s="162">
        <v>45447</v>
      </c>
      <c r="B12" s="163" t="s">
        <v>183</v>
      </c>
      <c r="C12" s="163" t="s">
        <v>160</v>
      </c>
      <c r="D12" s="164" t="s">
        <v>14</v>
      </c>
      <c r="E12" s="147">
        <v>13500</v>
      </c>
      <c r="F12" s="319">
        <v>3866</v>
      </c>
      <c r="G12" s="292">
        <f t="shared" ref="G12:G156" si="1">E12/F12</f>
        <v>3.4919813760993277</v>
      </c>
      <c r="H12" s="173" t="s">
        <v>41</v>
      </c>
      <c r="I12" s="164" t="s">
        <v>43</v>
      </c>
      <c r="J12" s="350" t="s">
        <v>196</v>
      </c>
      <c r="K12" s="163" t="s">
        <v>131</v>
      </c>
      <c r="L12" s="163" t="s">
        <v>44</v>
      </c>
      <c r="M12" s="354"/>
      <c r="N12" s="320"/>
    </row>
    <row r="13" spans="1:14" s="2" customFormat="1" ht="15" customHeight="1" x14ac:dyDescent="0.25">
      <c r="A13" s="162">
        <v>45447</v>
      </c>
      <c r="B13" s="163" t="s">
        <v>184</v>
      </c>
      <c r="C13" s="163" t="s">
        <v>160</v>
      </c>
      <c r="D13" s="164" t="s">
        <v>14</v>
      </c>
      <c r="E13" s="147">
        <v>14000</v>
      </c>
      <c r="F13" s="319">
        <v>3866</v>
      </c>
      <c r="G13" s="292">
        <f t="shared" si="1"/>
        <v>3.6213140196585618</v>
      </c>
      <c r="H13" s="173" t="s">
        <v>41</v>
      </c>
      <c r="I13" s="164" t="s">
        <v>43</v>
      </c>
      <c r="J13" s="350" t="s">
        <v>196</v>
      </c>
      <c r="K13" s="163" t="s">
        <v>131</v>
      </c>
      <c r="L13" s="163" t="s">
        <v>44</v>
      </c>
      <c r="M13" s="354"/>
      <c r="N13" s="320"/>
    </row>
    <row r="14" spans="1:14" s="2" customFormat="1" ht="15" customHeight="1" x14ac:dyDescent="0.25">
      <c r="A14" s="162">
        <v>45447</v>
      </c>
      <c r="B14" s="163" t="s">
        <v>185</v>
      </c>
      <c r="C14" s="163" t="s">
        <v>160</v>
      </c>
      <c r="D14" s="164" t="s">
        <v>14</v>
      </c>
      <c r="E14" s="159">
        <v>16500</v>
      </c>
      <c r="F14" s="319">
        <v>3866</v>
      </c>
      <c r="G14" s="292">
        <f t="shared" si="1"/>
        <v>4.2679772374547333</v>
      </c>
      <c r="H14" s="173" t="s">
        <v>41</v>
      </c>
      <c r="I14" s="164" t="s">
        <v>43</v>
      </c>
      <c r="J14" s="350" t="s">
        <v>196</v>
      </c>
      <c r="K14" s="163" t="s">
        <v>131</v>
      </c>
      <c r="L14" s="163" t="s">
        <v>44</v>
      </c>
      <c r="M14" s="354"/>
      <c r="N14" s="320"/>
    </row>
    <row r="15" spans="1:14" s="2" customFormat="1" ht="15" customHeight="1" x14ac:dyDescent="0.25">
      <c r="A15" s="162">
        <v>45447</v>
      </c>
      <c r="B15" s="163" t="s">
        <v>186</v>
      </c>
      <c r="C15" s="163" t="s">
        <v>160</v>
      </c>
      <c r="D15" s="164" t="s">
        <v>14</v>
      </c>
      <c r="E15" s="159">
        <v>18500</v>
      </c>
      <c r="F15" s="319">
        <v>3866</v>
      </c>
      <c r="G15" s="292">
        <f t="shared" si="1"/>
        <v>4.7853078116916707</v>
      </c>
      <c r="H15" s="173" t="s">
        <v>41</v>
      </c>
      <c r="I15" s="164" t="s">
        <v>43</v>
      </c>
      <c r="J15" s="350" t="s">
        <v>196</v>
      </c>
      <c r="K15" s="163" t="s">
        <v>131</v>
      </c>
      <c r="L15" s="163" t="s">
        <v>44</v>
      </c>
      <c r="M15" s="354"/>
      <c r="N15" s="320"/>
    </row>
    <row r="16" spans="1:14" s="2" customFormat="1" ht="15" customHeight="1" x14ac:dyDescent="0.25">
      <c r="A16" s="162">
        <v>45447</v>
      </c>
      <c r="B16" s="163" t="s">
        <v>187</v>
      </c>
      <c r="C16" s="163" t="s">
        <v>160</v>
      </c>
      <c r="D16" s="164" t="s">
        <v>14</v>
      </c>
      <c r="E16" s="159">
        <v>24500</v>
      </c>
      <c r="F16" s="319">
        <v>3866</v>
      </c>
      <c r="G16" s="292">
        <f t="shared" si="1"/>
        <v>6.3372995344024829</v>
      </c>
      <c r="H16" s="173" t="s">
        <v>41</v>
      </c>
      <c r="I16" s="164" t="s">
        <v>43</v>
      </c>
      <c r="J16" s="350" t="s">
        <v>196</v>
      </c>
      <c r="K16" s="163" t="s">
        <v>131</v>
      </c>
      <c r="L16" s="163" t="s">
        <v>44</v>
      </c>
      <c r="M16" s="354"/>
      <c r="N16" s="320"/>
    </row>
    <row r="17" spans="1:14" s="2" customFormat="1" ht="15" customHeight="1" x14ac:dyDescent="0.25">
      <c r="A17" s="162">
        <v>45447</v>
      </c>
      <c r="B17" s="163" t="s">
        <v>188</v>
      </c>
      <c r="C17" s="163" t="s">
        <v>160</v>
      </c>
      <c r="D17" s="164" t="s">
        <v>14</v>
      </c>
      <c r="E17" s="159">
        <v>38500</v>
      </c>
      <c r="F17" s="319">
        <v>3866</v>
      </c>
      <c r="G17" s="292">
        <v>0.56999999999999995</v>
      </c>
      <c r="H17" s="173" t="s">
        <v>41</v>
      </c>
      <c r="I17" s="164" t="s">
        <v>43</v>
      </c>
      <c r="J17" s="350" t="s">
        <v>196</v>
      </c>
      <c r="K17" s="163" t="s">
        <v>131</v>
      </c>
      <c r="L17" s="163" t="s">
        <v>44</v>
      </c>
      <c r="M17" s="354"/>
      <c r="N17" s="320"/>
    </row>
    <row r="18" spans="1:14" s="2" customFormat="1" ht="15" customHeight="1" x14ac:dyDescent="0.25">
      <c r="A18" s="162">
        <v>45447</v>
      </c>
      <c r="B18" s="163" t="s">
        <v>112</v>
      </c>
      <c r="C18" s="163" t="s">
        <v>113</v>
      </c>
      <c r="D18" s="164" t="s">
        <v>111</v>
      </c>
      <c r="E18" s="147">
        <v>22000</v>
      </c>
      <c r="F18" s="319">
        <v>3866</v>
      </c>
      <c r="G18" s="292">
        <f t="shared" si="1"/>
        <v>5.6906363166063114</v>
      </c>
      <c r="H18" s="173" t="s">
        <v>166</v>
      </c>
      <c r="I18" s="164" t="s">
        <v>43</v>
      </c>
      <c r="J18" s="350" t="s">
        <v>178</v>
      </c>
      <c r="K18" s="163" t="s">
        <v>131</v>
      </c>
      <c r="L18" s="163" t="s">
        <v>44</v>
      </c>
      <c r="M18" s="354"/>
      <c r="N18" s="320"/>
    </row>
    <row r="19" spans="1:14" s="2" customFormat="1" ht="15" customHeight="1" x14ac:dyDescent="0.25">
      <c r="A19" s="162">
        <v>45447</v>
      </c>
      <c r="B19" s="163" t="s">
        <v>112</v>
      </c>
      <c r="C19" s="163" t="s">
        <v>113</v>
      </c>
      <c r="D19" s="164" t="s">
        <v>111</v>
      </c>
      <c r="E19" s="147">
        <v>22000</v>
      </c>
      <c r="F19" s="319">
        <v>3866</v>
      </c>
      <c r="G19" s="292">
        <f t="shared" si="1"/>
        <v>5.6906363166063114</v>
      </c>
      <c r="H19" s="173" t="s">
        <v>166</v>
      </c>
      <c r="I19" s="164" t="s">
        <v>43</v>
      </c>
      <c r="J19" s="350" t="s">
        <v>178</v>
      </c>
      <c r="K19" s="163" t="s">
        <v>131</v>
      </c>
      <c r="L19" s="163" t="s">
        <v>44</v>
      </c>
      <c r="M19" s="354"/>
      <c r="N19" s="320"/>
    </row>
    <row r="20" spans="1:14" s="2" customFormat="1" ht="15" customHeight="1" x14ac:dyDescent="0.25">
      <c r="A20" s="162">
        <v>45448</v>
      </c>
      <c r="B20" s="163" t="s">
        <v>195</v>
      </c>
      <c r="C20" s="163" t="s">
        <v>116</v>
      </c>
      <c r="D20" s="164" t="s">
        <v>79</v>
      </c>
      <c r="E20" s="147">
        <v>50000</v>
      </c>
      <c r="F20" s="319">
        <v>3866</v>
      </c>
      <c r="G20" s="292">
        <f t="shared" si="1"/>
        <v>12.933264355923436</v>
      </c>
      <c r="H20" s="173" t="s">
        <v>41</v>
      </c>
      <c r="I20" s="164" t="s">
        <v>43</v>
      </c>
      <c r="J20" s="350" t="s">
        <v>216</v>
      </c>
      <c r="K20" s="163" t="s">
        <v>131</v>
      </c>
      <c r="L20" s="163" t="s">
        <v>44</v>
      </c>
      <c r="M20" s="354"/>
      <c r="N20" s="320"/>
    </row>
    <row r="21" spans="1:14" s="2" customFormat="1" ht="15" customHeight="1" x14ac:dyDescent="0.25">
      <c r="A21" s="162">
        <v>45448</v>
      </c>
      <c r="B21" s="163" t="s">
        <v>112</v>
      </c>
      <c r="C21" s="163" t="s">
        <v>113</v>
      </c>
      <c r="D21" s="164" t="s">
        <v>111</v>
      </c>
      <c r="E21" s="147">
        <v>22000</v>
      </c>
      <c r="F21" s="319">
        <v>3866</v>
      </c>
      <c r="G21" s="292">
        <f t="shared" si="1"/>
        <v>5.6906363166063114</v>
      </c>
      <c r="H21" s="173" t="s">
        <v>166</v>
      </c>
      <c r="I21" s="164" t="s">
        <v>43</v>
      </c>
      <c r="J21" s="350" t="s">
        <v>194</v>
      </c>
      <c r="K21" s="163" t="s">
        <v>131</v>
      </c>
      <c r="L21" s="163" t="s">
        <v>44</v>
      </c>
      <c r="M21" s="354"/>
      <c r="N21" s="320"/>
    </row>
    <row r="22" spans="1:14" s="2" customFormat="1" ht="15" customHeight="1" x14ac:dyDescent="0.25">
      <c r="A22" s="162">
        <v>45448</v>
      </c>
      <c r="B22" s="163" t="s">
        <v>112</v>
      </c>
      <c r="C22" s="163" t="s">
        <v>113</v>
      </c>
      <c r="D22" s="164" t="s">
        <v>111</v>
      </c>
      <c r="E22" s="147">
        <v>22000</v>
      </c>
      <c r="F22" s="319">
        <v>3866</v>
      </c>
      <c r="G22" s="292">
        <f t="shared" si="1"/>
        <v>5.6906363166063114</v>
      </c>
      <c r="H22" s="173" t="s">
        <v>166</v>
      </c>
      <c r="I22" s="164" t="s">
        <v>43</v>
      </c>
      <c r="J22" s="350" t="s">
        <v>194</v>
      </c>
      <c r="K22" s="163" t="s">
        <v>131</v>
      </c>
      <c r="L22" s="163" t="s">
        <v>44</v>
      </c>
      <c r="M22" s="354"/>
      <c r="N22" s="320"/>
    </row>
    <row r="23" spans="1:14" s="2" customFormat="1" ht="15" customHeight="1" x14ac:dyDescent="0.25">
      <c r="A23" s="162">
        <v>45448</v>
      </c>
      <c r="B23" s="163" t="s">
        <v>254</v>
      </c>
      <c r="C23" s="163" t="s">
        <v>160</v>
      </c>
      <c r="D23" s="164" t="s">
        <v>14</v>
      </c>
      <c r="E23" s="147">
        <v>40000</v>
      </c>
      <c r="F23" s="319">
        <v>3866</v>
      </c>
      <c r="G23" s="292">
        <f t="shared" si="1"/>
        <v>10.346611484738748</v>
      </c>
      <c r="H23" s="173" t="s">
        <v>165</v>
      </c>
      <c r="I23" s="164" t="s">
        <v>43</v>
      </c>
      <c r="J23" s="866" t="s">
        <v>383</v>
      </c>
      <c r="K23" s="163" t="s">
        <v>131</v>
      </c>
      <c r="L23" s="163" t="s">
        <v>44</v>
      </c>
      <c r="M23" s="354"/>
      <c r="N23" s="320"/>
    </row>
    <row r="24" spans="1:14" s="2" customFormat="1" ht="15" customHeight="1" x14ac:dyDescent="0.25">
      <c r="A24" s="162">
        <v>45448</v>
      </c>
      <c r="B24" s="163" t="s">
        <v>112</v>
      </c>
      <c r="C24" s="163" t="s">
        <v>113</v>
      </c>
      <c r="D24" s="164" t="s">
        <v>14</v>
      </c>
      <c r="E24" s="156">
        <v>2000</v>
      </c>
      <c r="F24" s="319">
        <v>3866</v>
      </c>
      <c r="G24" s="292">
        <f t="shared" si="1"/>
        <v>0.5173305742369374</v>
      </c>
      <c r="H24" s="173" t="s">
        <v>165</v>
      </c>
      <c r="I24" s="164" t="s">
        <v>43</v>
      </c>
      <c r="J24" s="866" t="s">
        <v>176</v>
      </c>
      <c r="K24" s="163" t="s">
        <v>131</v>
      </c>
      <c r="L24" s="163" t="s">
        <v>44</v>
      </c>
      <c r="M24" s="354"/>
      <c r="N24" s="320"/>
    </row>
    <row r="25" spans="1:14" s="2" customFormat="1" ht="15" customHeight="1" x14ac:dyDescent="0.25">
      <c r="A25" s="162">
        <v>45449</v>
      </c>
      <c r="B25" s="163" t="s">
        <v>112</v>
      </c>
      <c r="C25" s="163" t="s">
        <v>113</v>
      </c>
      <c r="D25" s="164" t="s">
        <v>14</v>
      </c>
      <c r="E25" s="154">
        <v>2000</v>
      </c>
      <c r="F25" s="319">
        <v>3866</v>
      </c>
      <c r="G25" s="292">
        <f t="shared" si="1"/>
        <v>0.5173305742369374</v>
      </c>
      <c r="H25" s="173" t="s">
        <v>165</v>
      </c>
      <c r="I25" s="164" t="s">
        <v>43</v>
      </c>
      <c r="J25" s="866" t="s">
        <v>176</v>
      </c>
      <c r="K25" s="163" t="s">
        <v>131</v>
      </c>
      <c r="L25" s="163" t="s">
        <v>44</v>
      </c>
      <c r="M25" s="354"/>
      <c r="N25" s="320"/>
    </row>
    <row r="26" spans="1:14" s="2" customFormat="1" ht="15" customHeight="1" x14ac:dyDescent="0.25">
      <c r="A26" s="162">
        <v>45449</v>
      </c>
      <c r="B26" s="163" t="s">
        <v>254</v>
      </c>
      <c r="C26" s="163" t="s">
        <v>160</v>
      </c>
      <c r="D26" s="164" t="s">
        <v>14</v>
      </c>
      <c r="E26" s="399">
        <v>50000</v>
      </c>
      <c r="F26" s="319">
        <v>3866</v>
      </c>
      <c r="G26" s="292">
        <f t="shared" si="1"/>
        <v>12.933264355923436</v>
      </c>
      <c r="H26" s="173" t="s">
        <v>165</v>
      </c>
      <c r="I26" s="164" t="s">
        <v>43</v>
      </c>
      <c r="J26" s="866" t="s">
        <v>175</v>
      </c>
      <c r="K26" s="163" t="s">
        <v>131</v>
      </c>
      <c r="L26" s="163" t="s">
        <v>44</v>
      </c>
      <c r="M26" s="354"/>
      <c r="N26" s="320"/>
    </row>
    <row r="27" spans="1:14" s="2" customFormat="1" ht="15" customHeight="1" x14ac:dyDescent="0.25">
      <c r="A27" s="162">
        <v>45449</v>
      </c>
      <c r="B27" s="163" t="s">
        <v>200</v>
      </c>
      <c r="C27" s="163" t="s">
        <v>113</v>
      </c>
      <c r="D27" s="164" t="s">
        <v>121</v>
      </c>
      <c r="E27" s="147">
        <v>50000</v>
      </c>
      <c r="F27" s="319">
        <v>3866</v>
      </c>
      <c r="G27" s="292">
        <f t="shared" si="1"/>
        <v>12.933264355923436</v>
      </c>
      <c r="H27" s="173" t="s">
        <v>127</v>
      </c>
      <c r="I27" s="164" t="s">
        <v>43</v>
      </c>
      <c r="J27" s="350" t="s">
        <v>207</v>
      </c>
      <c r="K27" s="163" t="s">
        <v>131</v>
      </c>
      <c r="L27" s="163" t="s">
        <v>44</v>
      </c>
      <c r="M27" s="354"/>
      <c r="N27" s="320"/>
    </row>
    <row r="28" spans="1:14" s="2" customFormat="1" ht="15" customHeight="1" x14ac:dyDescent="0.25">
      <c r="A28" s="162">
        <v>45449</v>
      </c>
      <c r="B28" s="163" t="s">
        <v>201</v>
      </c>
      <c r="C28" s="163" t="s">
        <v>160</v>
      </c>
      <c r="D28" s="164" t="s">
        <v>121</v>
      </c>
      <c r="E28" s="147">
        <v>180000</v>
      </c>
      <c r="F28" s="319">
        <v>3866</v>
      </c>
      <c r="G28" s="292">
        <f t="shared" si="1"/>
        <v>46.559751681324364</v>
      </c>
      <c r="H28" s="173" t="s">
        <v>127</v>
      </c>
      <c r="I28" s="164" t="s">
        <v>43</v>
      </c>
      <c r="J28" s="350" t="s">
        <v>208</v>
      </c>
      <c r="K28" s="163" t="s">
        <v>131</v>
      </c>
      <c r="L28" s="163" t="s">
        <v>44</v>
      </c>
      <c r="M28" s="354"/>
      <c r="N28" s="320"/>
    </row>
    <row r="29" spans="1:14" s="2" customFormat="1" ht="15" customHeight="1" x14ac:dyDescent="0.25">
      <c r="A29" s="162">
        <v>45449</v>
      </c>
      <c r="B29" s="163" t="s">
        <v>126</v>
      </c>
      <c r="C29" s="163" t="s">
        <v>126</v>
      </c>
      <c r="D29" s="164" t="s">
        <v>121</v>
      </c>
      <c r="E29" s="147">
        <v>16000</v>
      </c>
      <c r="F29" s="319">
        <v>3866</v>
      </c>
      <c r="G29" s="292">
        <f t="shared" si="1"/>
        <v>4.1386445938954992</v>
      </c>
      <c r="H29" s="173" t="s">
        <v>127</v>
      </c>
      <c r="I29" s="164" t="s">
        <v>43</v>
      </c>
      <c r="J29" s="350" t="s">
        <v>197</v>
      </c>
      <c r="K29" s="163" t="s">
        <v>131</v>
      </c>
      <c r="L29" s="163" t="s">
        <v>44</v>
      </c>
      <c r="M29" s="354"/>
      <c r="N29" s="320"/>
    </row>
    <row r="30" spans="1:14" s="2" customFormat="1" ht="15" customHeight="1" x14ac:dyDescent="0.25">
      <c r="A30" s="162">
        <v>45449</v>
      </c>
      <c r="B30" s="163" t="s">
        <v>126</v>
      </c>
      <c r="C30" s="163" t="s">
        <v>126</v>
      </c>
      <c r="D30" s="164" t="s">
        <v>121</v>
      </c>
      <c r="E30" s="147">
        <v>4000</v>
      </c>
      <c r="F30" s="319">
        <v>3866</v>
      </c>
      <c r="G30" s="292">
        <f t="shared" si="1"/>
        <v>1.0346611484738748</v>
      </c>
      <c r="H30" s="173" t="s">
        <v>127</v>
      </c>
      <c r="I30" s="164" t="s">
        <v>43</v>
      </c>
      <c r="J30" s="350" t="s">
        <v>197</v>
      </c>
      <c r="K30" s="163" t="s">
        <v>131</v>
      </c>
      <c r="L30" s="163" t="s">
        <v>44</v>
      </c>
      <c r="M30" s="354"/>
      <c r="N30" s="320"/>
    </row>
    <row r="31" spans="1:14" s="2" customFormat="1" ht="15" customHeight="1" x14ac:dyDescent="0.25">
      <c r="A31" s="162">
        <v>45449</v>
      </c>
      <c r="B31" s="163" t="s">
        <v>126</v>
      </c>
      <c r="C31" s="163" t="s">
        <v>126</v>
      </c>
      <c r="D31" s="164" t="s">
        <v>121</v>
      </c>
      <c r="E31" s="147">
        <v>7000</v>
      </c>
      <c r="F31" s="319">
        <v>3866</v>
      </c>
      <c r="G31" s="292">
        <f t="shared" si="1"/>
        <v>1.8106570098292809</v>
      </c>
      <c r="H31" s="173" t="s">
        <v>127</v>
      </c>
      <c r="I31" s="164" t="s">
        <v>43</v>
      </c>
      <c r="J31" s="350" t="s">
        <v>197</v>
      </c>
      <c r="K31" s="163" t="s">
        <v>131</v>
      </c>
      <c r="L31" s="163" t="s">
        <v>44</v>
      </c>
      <c r="M31" s="354"/>
      <c r="N31" s="320"/>
    </row>
    <row r="32" spans="1:14" s="2" customFormat="1" ht="15" customHeight="1" x14ac:dyDescent="0.25">
      <c r="A32" s="162">
        <v>45449</v>
      </c>
      <c r="B32" s="163" t="s">
        <v>202</v>
      </c>
      <c r="C32" s="163" t="s">
        <v>160</v>
      </c>
      <c r="D32" s="164" t="s">
        <v>121</v>
      </c>
      <c r="E32" s="147">
        <v>2000</v>
      </c>
      <c r="F32" s="319">
        <v>3866</v>
      </c>
      <c r="G32" s="292">
        <f t="shared" si="1"/>
        <v>0.5173305742369374</v>
      </c>
      <c r="H32" s="173" t="s">
        <v>127</v>
      </c>
      <c r="I32" s="164" t="s">
        <v>43</v>
      </c>
      <c r="J32" s="350" t="s">
        <v>197</v>
      </c>
      <c r="K32" s="163" t="s">
        <v>131</v>
      </c>
      <c r="L32" s="163" t="s">
        <v>44</v>
      </c>
      <c r="M32" s="354"/>
      <c r="N32" s="320"/>
    </row>
    <row r="33" spans="1:14" s="2" customFormat="1" ht="15" customHeight="1" x14ac:dyDescent="0.25">
      <c r="A33" s="162">
        <v>45449</v>
      </c>
      <c r="B33" s="163" t="s">
        <v>203</v>
      </c>
      <c r="C33" s="163" t="s">
        <v>160</v>
      </c>
      <c r="D33" s="164" t="s">
        <v>121</v>
      </c>
      <c r="E33" s="147">
        <v>6000</v>
      </c>
      <c r="F33" s="319">
        <v>3866</v>
      </c>
      <c r="G33" s="292">
        <f t="shared" si="1"/>
        <v>1.5519917227108122</v>
      </c>
      <c r="H33" s="173" t="s">
        <v>127</v>
      </c>
      <c r="I33" s="164" t="s">
        <v>43</v>
      </c>
      <c r="J33" s="350" t="s">
        <v>197</v>
      </c>
      <c r="K33" s="163" t="s">
        <v>131</v>
      </c>
      <c r="L33" s="163" t="s">
        <v>44</v>
      </c>
      <c r="M33" s="354"/>
      <c r="N33" s="320"/>
    </row>
    <row r="34" spans="1:14" s="2" customFormat="1" ht="15" customHeight="1" x14ac:dyDescent="0.25">
      <c r="A34" s="162">
        <v>45449</v>
      </c>
      <c r="B34" s="163" t="s">
        <v>204</v>
      </c>
      <c r="C34" s="163" t="s">
        <v>160</v>
      </c>
      <c r="D34" s="164" t="s">
        <v>121</v>
      </c>
      <c r="E34" s="147">
        <v>15000</v>
      </c>
      <c r="F34" s="319">
        <v>3866</v>
      </c>
      <c r="G34" s="292">
        <f t="shared" si="1"/>
        <v>3.8799793067770305</v>
      </c>
      <c r="H34" s="173" t="s">
        <v>127</v>
      </c>
      <c r="I34" s="164" t="s">
        <v>43</v>
      </c>
      <c r="J34" s="350" t="s">
        <v>197</v>
      </c>
      <c r="K34" s="163" t="s">
        <v>131</v>
      </c>
      <c r="L34" s="163" t="s">
        <v>44</v>
      </c>
      <c r="M34" s="354"/>
      <c r="N34" s="320"/>
    </row>
    <row r="35" spans="1:14" s="2" customFormat="1" ht="15" customHeight="1" x14ac:dyDescent="0.25">
      <c r="A35" s="162">
        <v>45449</v>
      </c>
      <c r="B35" s="163" t="s">
        <v>205</v>
      </c>
      <c r="C35" s="163" t="s">
        <v>160</v>
      </c>
      <c r="D35" s="164" t="s">
        <v>121</v>
      </c>
      <c r="E35" s="147">
        <v>6000</v>
      </c>
      <c r="F35" s="319">
        <v>3866</v>
      </c>
      <c r="G35" s="292">
        <f t="shared" si="1"/>
        <v>1.5519917227108122</v>
      </c>
      <c r="H35" s="173" t="s">
        <v>127</v>
      </c>
      <c r="I35" s="164" t="s">
        <v>43</v>
      </c>
      <c r="J35" s="350" t="s">
        <v>197</v>
      </c>
      <c r="K35" s="163" t="s">
        <v>131</v>
      </c>
      <c r="L35" s="163" t="s">
        <v>44</v>
      </c>
      <c r="M35" s="354"/>
      <c r="N35" s="320"/>
    </row>
    <row r="36" spans="1:14" s="2" customFormat="1" ht="13.5" customHeight="1" x14ac:dyDescent="0.25">
      <c r="A36" s="162">
        <v>45449</v>
      </c>
      <c r="B36" s="163" t="s">
        <v>112</v>
      </c>
      <c r="C36" s="163" t="s">
        <v>113</v>
      </c>
      <c r="D36" s="164" t="s">
        <v>121</v>
      </c>
      <c r="E36" s="147">
        <v>8000</v>
      </c>
      <c r="F36" s="319">
        <v>3866</v>
      </c>
      <c r="G36" s="292">
        <f t="shared" si="1"/>
        <v>2.0693222969477496</v>
      </c>
      <c r="H36" s="173" t="s">
        <v>127</v>
      </c>
      <c r="I36" s="164" t="s">
        <v>43</v>
      </c>
      <c r="J36" s="350" t="s">
        <v>197</v>
      </c>
      <c r="K36" s="163" t="s">
        <v>131</v>
      </c>
      <c r="L36" s="163" t="s">
        <v>44</v>
      </c>
      <c r="M36" s="354"/>
      <c r="N36" s="320"/>
    </row>
    <row r="37" spans="1:14" s="2" customFormat="1" ht="15.75" customHeight="1" x14ac:dyDescent="0.25">
      <c r="A37" s="162">
        <v>45449</v>
      </c>
      <c r="B37" s="163" t="s">
        <v>112</v>
      </c>
      <c r="C37" s="163" t="s">
        <v>113</v>
      </c>
      <c r="D37" s="164" t="s">
        <v>14</v>
      </c>
      <c r="E37" s="147">
        <v>1000</v>
      </c>
      <c r="F37" s="319">
        <v>3866</v>
      </c>
      <c r="G37" s="292">
        <f t="shared" si="1"/>
        <v>0.2586652871184687</v>
      </c>
      <c r="H37" s="173" t="s">
        <v>41</v>
      </c>
      <c r="I37" s="164" t="s">
        <v>43</v>
      </c>
      <c r="J37" s="350" t="s">
        <v>209</v>
      </c>
      <c r="K37" s="163" t="s">
        <v>131</v>
      </c>
      <c r="L37" s="163" t="s">
        <v>44</v>
      </c>
      <c r="M37" s="354"/>
      <c r="N37" s="320"/>
    </row>
    <row r="38" spans="1:14" s="2" customFormat="1" ht="15.75" customHeight="1" x14ac:dyDescent="0.25">
      <c r="A38" s="162">
        <v>45449</v>
      </c>
      <c r="B38" s="163" t="s">
        <v>112</v>
      </c>
      <c r="C38" s="163" t="s">
        <v>113</v>
      </c>
      <c r="D38" s="164" t="s">
        <v>14</v>
      </c>
      <c r="E38" s="147">
        <v>1000</v>
      </c>
      <c r="F38" s="319">
        <v>3866</v>
      </c>
      <c r="G38" s="292">
        <f t="shared" si="1"/>
        <v>0.2586652871184687</v>
      </c>
      <c r="H38" s="173" t="s">
        <v>41</v>
      </c>
      <c r="I38" s="164" t="s">
        <v>43</v>
      </c>
      <c r="J38" s="350" t="s">
        <v>209</v>
      </c>
      <c r="K38" s="163" t="s">
        <v>131</v>
      </c>
      <c r="L38" s="163" t="s">
        <v>44</v>
      </c>
      <c r="M38" s="354"/>
      <c r="N38" s="320"/>
    </row>
    <row r="39" spans="1:14" s="2" customFormat="1" ht="18.75" customHeight="1" x14ac:dyDescent="0.25">
      <c r="A39" s="162">
        <v>45449</v>
      </c>
      <c r="B39" s="163" t="s">
        <v>112</v>
      </c>
      <c r="C39" s="163" t="s">
        <v>113</v>
      </c>
      <c r="D39" s="164" t="s">
        <v>111</v>
      </c>
      <c r="E39" s="147">
        <v>22000</v>
      </c>
      <c r="F39" s="319">
        <v>3866</v>
      </c>
      <c r="G39" s="292">
        <f t="shared" si="1"/>
        <v>5.6906363166063114</v>
      </c>
      <c r="H39" s="173" t="s">
        <v>166</v>
      </c>
      <c r="I39" s="164" t="s">
        <v>43</v>
      </c>
      <c r="J39" s="350" t="s">
        <v>194</v>
      </c>
      <c r="K39" s="163" t="s">
        <v>131</v>
      </c>
      <c r="L39" s="163" t="s">
        <v>44</v>
      </c>
      <c r="M39" s="354"/>
      <c r="N39" s="320"/>
    </row>
    <row r="40" spans="1:14" s="2" customFormat="1" ht="14.25" customHeight="1" x14ac:dyDescent="0.25">
      <c r="A40" s="162">
        <v>45449</v>
      </c>
      <c r="B40" s="163" t="s">
        <v>112</v>
      </c>
      <c r="C40" s="163" t="s">
        <v>113</v>
      </c>
      <c r="D40" s="164" t="s">
        <v>111</v>
      </c>
      <c r="E40" s="156">
        <v>21000</v>
      </c>
      <c r="F40" s="319">
        <v>3866</v>
      </c>
      <c r="G40" s="292">
        <f t="shared" si="1"/>
        <v>5.4319710294878432</v>
      </c>
      <c r="H40" s="173" t="s">
        <v>166</v>
      </c>
      <c r="I40" s="164" t="s">
        <v>43</v>
      </c>
      <c r="J40" s="350" t="s">
        <v>194</v>
      </c>
      <c r="K40" s="163" t="s">
        <v>131</v>
      </c>
      <c r="L40" s="163" t="s">
        <v>44</v>
      </c>
      <c r="M40" s="354"/>
      <c r="N40" s="320"/>
    </row>
    <row r="41" spans="1:14" s="2" customFormat="1" ht="14.25" customHeight="1" x14ac:dyDescent="0.25">
      <c r="A41" s="162">
        <v>45450</v>
      </c>
      <c r="B41" s="163" t="s">
        <v>215</v>
      </c>
      <c r="C41" s="163" t="s">
        <v>119</v>
      </c>
      <c r="D41" s="164" t="s">
        <v>79</v>
      </c>
      <c r="E41" s="147">
        <v>110000</v>
      </c>
      <c r="F41" s="319">
        <v>3866</v>
      </c>
      <c r="G41" s="292">
        <f t="shared" si="1"/>
        <v>28.453181583031558</v>
      </c>
      <c r="H41" s="173" t="s">
        <v>41</v>
      </c>
      <c r="I41" s="164" t="s">
        <v>43</v>
      </c>
      <c r="J41" s="350" t="s">
        <v>216</v>
      </c>
      <c r="K41" s="163" t="s">
        <v>131</v>
      </c>
      <c r="L41" s="163" t="s">
        <v>44</v>
      </c>
      <c r="M41" s="354"/>
      <c r="N41" s="320"/>
    </row>
    <row r="42" spans="1:14" s="2" customFormat="1" ht="14.25" customHeight="1" x14ac:dyDescent="0.25">
      <c r="A42" s="162">
        <v>45450</v>
      </c>
      <c r="B42" s="163" t="s">
        <v>112</v>
      </c>
      <c r="C42" s="163" t="s">
        <v>113</v>
      </c>
      <c r="D42" s="164" t="s">
        <v>14</v>
      </c>
      <c r="E42" s="399">
        <v>2000</v>
      </c>
      <c r="F42" s="319">
        <v>3866</v>
      </c>
      <c r="G42" s="292">
        <f t="shared" si="1"/>
        <v>0.5173305742369374</v>
      </c>
      <c r="H42" s="173" t="s">
        <v>41</v>
      </c>
      <c r="I42" s="164" t="s">
        <v>43</v>
      </c>
      <c r="J42" s="350" t="s">
        <v>179</v>
      </c>
      <c r="K42" s="163" t="s">
        <v>131</v>
      </c>
      <c r="L42" s="163" t="s">
        <v>44</v>
      </c>
      <c r="M42" s="354"/>
      <c r="N42" s="320"/>
    </row>
    <row r="43" spans="1:14" s="2" customFormat="1" ht="15" customHeight="1" x14ac:dyDescent="0.25">
      <c r="A43" s="162">
        <v>45450</v>
      </c>
      <c r="B43" s="163" t="s">
        <v>112</v>
      </c>
      <c r="C43" s="163" t="s">
        <v>113</v>
      </c>
      <c r="D43" s="164" t="s">
        <v>14</v>
      </c>
      <c r="E43" s="147">
        <v>2000</v>
      </c>
      <c r="F43" s="319">
        <v>3866</v>
      </c>
      <c r="G43" s="292">
        <f t="shared" si="1"/>
        <v>0.5173305742369374</v>
      </c>
      <c r="H43" s="173" t="s">
        <v>41</v>
      </c>
      <c r="I43" s="164" t="s">
        <v>43</v>
      </c>
      <c r="J43" s="350" t="s">
        <v>179</v>
      </c>
      <c r="K43" s="163" t="s">
        <v>131</v>
      </c>
      <c r="L43" s="163" t="s">
        <v>44</v>
      </c>
      <c r="M43" s="354"/>
      <c r="N43" s="320"/>
    </row>
    <row r="44" spans="1:14" s="2" customFormat="1" ht="15" customHeight="1" x14ac:dyDescent="0.25">
      <c r="A44" s="162">
        <v>45450</v>
      </c>
      <c r="B44" s="163" t="s">
        <v>219</v>
      </c>
      <c r="C44" s="163" t="s">
        <v>220</v>
      </c>
      <c r="D44" s="164" t="s">
        <v>79</v>
      </c>
      <c r="E44" s="159">
        <v>4000</v>
      </c>
      <c r="F44" s="319">
        <v>3866</v>
      </c>
      <c r="G44" s="292">
        <f t="shared" si="1"/>
        <v>1.0346611484738748</v>
      </c>
      <c r="H44" s="173" t="s">
        <v>41</v>
      </c>
      <c r="I44" s="164" t="s">
        <v>43</v>
      </c>
      <c r="J44" s="350" t="s">
        <v>232</v>
      </c>
      <c r="K44" s="163" t="s">
        <v>131</v>
      </c>
      <c r="L44" s="163" t="s">
        <v>44</v>
      </c>
      <c r="M44" s="354"/>
      <c r="N44" s="320"/>
    </row>
    <row r="45" spans="1:14" s="2" customFormat="1" ht="15" customHeight="1" x14ac:dyDescent="0.25">
      <c r="A45" s="162">
        <v>45450</v>
      </c>
      <c r="B45" s="149" t="s">
        <v>112</v>
      </c>
      <c r="C45" s="149" t="s">
        <v>113</v>
      </c>
      <c r="D45" s="149" t="s">
        <v>111</v>
      </c>
      <c r="E45" s="456">
        <v>8000</v>
      </c>
      <c r="F45" s="319">
        <v>3866</v>
      </c>
      <c r="G45" s="292">
        <f t="shared" si="1"/>
        <v>2.0693222969477496</v>
      </c>
      <c r="H45" s="173" t="s">
        <v>166</v>
      </c>
      <c r="I45" s="164" t="s">
        <v>43</v>
      </c>
      <c r="J45" s="350" t="s">
        <v>212</v>
      </c>
      <c r="K45" s="163" t="s">
        <v>131</v>
      </c>
      <c r="L45" s="163" t="s">
        <v>44</v>
      </c>
      <c r="M45" s="354"/>
      <c r="N45" s="320"/>
    </row>
    <row r="46" spans="1:14" s="2" customFormat="1" ht="15" customHeight="1" x14ac:dyDescent="0.25">
      <c r="A46" s="162">
        <v>45450</v>
      </c>
      <c r="B46" s="149" t="s">
        <v>112</v>
      </c>
      <c r="C46" s="149" t="s">
        <v>113</v>
      </c>
      <c r="D46" s="149" t="s">
        <v>111</v>
      </c>
      <c r="E46" s="456">
        <v>7000</v>
      </c>
      <c r="F46" s="319">
        <v>3866</v>
      </c>
      <c r="G46" s="292">
        <f t="shared" si="1"/>
        <v>1.8106570098292809</v>
      </c>
      <c r="H46" s="173" t="s">
        <v>166</v>
      </c>
      <c r="I46" s="164" t="s">
        <v>43</v>
      </c>
      <c r="J46" s="350" t="s">
        <v>212</v>
      </c>
      <c r="K46" s="163" t="s">
        <v>131</v>
      </c>
      <c r="L46" s="163" t="s">
        <v>44</v>
      </c>
      <c r="M46" s="354"/>
      <c r="N46" s="320"/>
    </row>
    <row r="47" spans="1:14" s="2" customFormat="1" ht="15" customHeight="1" x14ac:dyDescent="0.25">
      <c r="A47" s="162">
        <v>45450</v>
      </c>
      <c r="B47" s="149" t="s">
        <v>112</v>
      </c>
      <c r="C47" s="149" t="s">
        <v>113</v>
      </c>
      <c r="D47" s="149" t="s">
        <v>111</v>
      </c>
      <c r="E47" s="456">
        <v>7000</v>
      </c>
      <c r="F47" s="319">
        <v>3866</v>
      </c>
      <c r="G47" s="292">
        <f t="shared" si="1"/>
        <v>1.8106570098292809</v>
      </c>
      <c r="H47" s="173" t="s">
        <v>166</v>
      </c>
      <c r="I47" s="164" t="s">
        <v>43</v>
      </c>
      <c r="J47" s="350" t="s">
        <v>212</v>
      </c>
      <c r="K47" s="163" t="s">
        <v>131</v>
      </c>
      <c r="L47" s="163" t="s">
        <v>44</v>
      </c>
      <c r="M47" s="354"/>
      <c r="N47" s="320"/>
    </row>
    <row r="48" spans="1:14" s="2" customFormat="1" ht="15" customHeight="1" x14ac:dyDescent="0.25">
      <c r="A48" s="162">
        <v>45450</v>
      </c>
      <c r="B48" s="149" t="s">
        <v>112</v>
      </c>
      <c r="C48" s="149" t="s">
        <v>113</v>
      </c>
      <c r="D48" s="149" t="s">
        <v>111</v>
      </c>
      <c r="E48" s="456">
        <v>6000</v>
      </c>
      <c r="F48" s="319">
        <v>3865</v>
      </c>
      <c r="G48" s="292">
        <f t="shared" si="1"/>
        <v>1.5523932729624839</v>
      </c>
      <c r="H48" s="173" t="s">
        <v>166</v>
      </c>
      <c r="I48" s="164" t="s">
        <v>43</v>
      </c>
      <c r="J48" s="350" t="s">
        <v>212</v>
      </c>
      <c r="K48" s="163" t="s">
        <v>131</v>
      </c>
      <c r="L48" s="163" t="s">
        <v>44</v>
      </c>
      <c r="M48" s="354"/>
      <c r="N48" s="320"/>
    </row>
    <row r="49" spans="1:14" s="2" customFormat="1" ht="15" customHeight="1" x14ac:dyDescent="0.25">
      <c r="A49" s="162">
        <v>45450</v>
      </c>
      <c r="B49" s="149" t="s">
        <v>112</v>
      </c>
      <c r="C49" s="149" t="s">
        <v>113</v>
      </c>
      <c r="D49" s="149" t="s">
        <v>111</v>
      </c>
      <c r="E49" s="456">
        <v>12000</v>
      </c>
      <c r="F49" s="319">
        <v>3866</v>
      </c>
      <c r="G49" s="292">
        <f t="shared" si="1"/>
        <v>3.1039834454216244</v>
      </c>
      <c r="H49" s="173" t="s">
        <v>166</v>
      </c>
      <c r="I49" s="164" t="s">
        <v>43</v>
      </c>
      <c r="J49" s="350" t="s">
        <v>212</v>
      </c>
      <c r="K49" s="163" t="s">
        <v>131</v>
      </c>
      <c r="L49" s="163" t="s">
        <v>44</v>
      </c>
      <c r="M49" s="354"/>
      <c r="N49" s="320"/>
    </row>
    <row r="50" spans="1:14" s="2" customFormat="1" ht="15" customHeight="1" x14ac:dyDescent="0.25">
      <c r="A50" s="162">
        <v>45450</v>
      </c>
      <c r="B50" s="151" t="s">
        <v>231</v>
      </c>
      <c r="C50" s="151" t="s">
        <v>114</v>
      </c>
      <c r="D50" s="169" t="s">
        <v>14</v>
      </c>
      <c r="E50" s="159">
        <v>40000</v>
      </c>
      <c r="F50" s="319">
        <v>3866</v>
      </c>
      <c r="G50" s="292">
        <f t="shared" si="1"/>
        <v>10.346611484738748</v>
      </c>
      <c r="H50" s="173" t="s">
        <v>165</v>
      </c>
      <c r="I50" s="164" t="s">
        <v>43</v>
      </c>
      <c r="J50" s="350" t="s">
        <v>267</v>
      </c>
      <c r="K50" s="163" t="s">
        <v>131</v>
      </c>
      <c r="L50" s="163" t="s">
        <v>44</v>
      </c>
      <c r="M50" s="354"/>
      <c r="N50" s="320"/>
    </row>
    <row r="51" spans="1:14" s="2" customFormat="1" ht="15" customHeight="1" x14ac:dyDescent="0.25">
      <c r="A51" s="162">
        <v>45450</v>
      </c>
      <c r="B51" s="163" t="s">
        <v>112</v>
      </c>
      <c r="C51" s="163" t="s">
        <v>113</v>
      </c>
      <c r="D51" s="164" t="s">
        <v>121</v>
      </c>
      <c r="E51" s="784">
        <v>50000</v>
      </c>
      <c r="F51" s="319">
        <v>3866</v>
      </c>
      <c r="G51" s="292">
        <f t="shared" si="1"/>
        <v>12.933264355923436</v>
      </c>
      <c r="H51" s="173" t="s">
        <v>127</v>
      </c>
      <c r="I51" s="164" t="s">
        <v>43</v>
      </c>
      <c r="J51" s="16" t="s">
        <v>197</v>
      </c>
      <c r="K51" s="163" t="s">
        <v>131</v>
      </c>
      <c r="L51" s="163" t="s">
        <v>44</v>
      </c>
      <c r="M51" s="354"/>
      <c r="N51" s="320"/>
    </row>
    <row r="52" spans="1:14" s="2" customFormat="1" ht="15" customHeight="1" x14ac:dyDescent="0.25">
      <c r="A52" s="162">
        <v>45450</v>
      </c>
      <c r="B52" s="163" t="s">
        <v>112</v>
      </c>
      <c r="C52" s="163" t="s">
        <v>113</v>
      </c>
      <c r="D52" s="164" t="s">
        <v>121</v>
      </c>
      <c r="E52" s="785">
        <v>45000</v>
      </c>
      <c r="F52" s="319">
        <v>3866</v>
      </c>
      <c r="G52" s="292">
        <f t="shared" si="1"/>
        <v>11.639937920331091</v>
      </c>
      <c r="H52" s="173" t="s">
        <v>127</v>
      </c>
      <c r="I52" s="164" t="s">
        <v>43</v>
      </c>
      <c r="J52" s="16" t="s">
        <v>197</v>
      </c>
      <c r="K52" s="163" t="s">
        <v>131</v>
      </c>
      <c r="L52" s="163" t="s">
        <v>44</v>
      </c>
      <c r="M52" s="354"/>
      <c r="N52" s="320"/>
    </row>
    <row r="53" spans="1:14" s="2" customFormat="1" ht="15" customHeight="1" x14ac:dyDescent="0.25">
      <c r="A53" s="162">
        <v>45450</v>
      </c>
      <c r="B53" s="163" t="s">
        <v>112</v>
      </c>
      <c r="C53" s="163" t="s">
        <v>113</v>
      </c>
      <c r="D53" s="164" t="s">
        <v>121</v>
      </c>
      <c r="E53" s="147">
        <v>4000</v>
      </c>
      <c r="F53" s="319">
        <v>3866</v>
      </c>
      <c r="G53" s="292">
        <f t="shared" si="1"/>
        <v>1.0346611484738748</v>
      </c>
      <c r="H53" s="173" t="s">
        <v>127</v>
      </c>
      <c r="I53" s="164" t="s">
        <v>43</v>
      </c>
      <c r="J53" s="16" t="s">
        <v>197</v>
      </c>
      <c r="K53" s="163" t="s">
        <v>131</v>
      </c>
      <c r="L53" s="163" t="s">
        <v>44</v>
      </c>
      <c r="M53" s="354"/>
      <c r="N53" s="320"/>
    </row>
    <row r="54" spans="1:14" s="2" customFormat="1" ht="15" customHeight="1" x14ac:dyDescent="0.25">
      <c r="A54" s="162">
        <v>45450</v>
      </c>
      <c r="B54" s="163" t="s">
        <v>112</v>
      </c>
      <c r="C54" s="163" t="s">
        <v>113</v>
      </c>
      <c r="D54" s="164" t="s">
        <v>121</v>
      </c>
      <c r="E54" s="400">
        <v>4000</v>
      </c>
      <c r="F54" s="319">
        <v>3866</v>
      </c>
      <c r="G54" s="292">
        <f t="shared" si="1"/>
        <v>1.0346611484738748</v>
      </c>
      <c r="H54" s="173" t="s">
        <v>127</v>
      </c>
      <c r="I54" s="164" t="s">
        <v>43</v>
      </c>
      <c r="J54" s="16" t="s">
        <v>197</v>
      </c>
      <c r="K54" s="163" t="s">
        <v>131</v>
      </c>
      <c r="L54" s="163" t="s">
        <v>44</v>
      </c>
      <c r="M54" s="354"/>
      <c r="N54" s="320"/>
    </row>
    <row r="55" spans="1:14" s="2" customFormat="1" ht="15" customHeight="1" x14ac:dyDescent="0.25">
      <c r="A55" s="162">
        <v>45450</v>
      </c>
      <c r="B55" s="163" t="s">
        <v>112</v>
      </c>
      <c r="C55" s="163" t="s">
        <v>113</v>
      </c>
      <c r="D55" s="164" t="s">
        <v>121</v>
      </c>
      <c r="E55" s="147">
        <v>4000</v>
      </c>
      <c r="F55" s="319">
        <v>3866</v>
      </c>
      <c r="G55" s="292">
        <f t="shared" si="1"/>
        <v>1.0346611484738748</v>
      </c>
      <c r="H55" s="173" t="s">
        <v>127</v>
      </c>
      <c r="I55" s="164" t="s">
        <v>43</v>
      </c>
      <c r="J55" s="16" t="s">
        <v>197</v>
      </c>
      <c r="K55" s="163" t="s">
        <v>131</v>
      </c>
      <c r="L55" s="163" t="s">
        <v>44</v>
      </c>
      <c r="M55" s="354"/>
      <c r="N55" s="320"/>
    </row>
    <row r="56" spans="1:14" s="2" customFormat="1" ht="15" customHeight="1" x14ac:dyDescent="0.25">
      <c r="A56" s="162">
        <v>45450</v>
      </c>
      <c r="B56" s="163" t="s">
        <v>112</v>
      </c>
      <c r="C56" s="163" t="s">
        <v>113</v>
      </c>
      <c r="D56" s="164" t="s">
        <v>121</v>
      </c>
      <c r="E56" s="785">
        <v>50000</v>
      </c>
      <c r="F56" s="319">
        <v>3866</v>
      </c>
      <c r="G56" s="292">
        <f t="shared" si="1"/>
        <v>12.933264355923436</v>
      </c>
      <c r="H56" s="173" t="s">
        <v>127</v>
      </c>
      <c r="I56" s="164" t="s">
        <v>43</v>
      </c>
      <c r="J56" s="16" t="s">
        <v>197</v>
      </c>
      <c r="K56" s="163" t="s">
        <v>131</v>
      </c>
      <c r="L56" s="163" t="s">
        <v>44</v>
      </c>
      <c r="M56" s="354"/>
      <c r="N56" s="320"/>
    </row>
    <row r="57" spans="1:14" s="2" customFormat="1" ht="15" customHeight="1" x14ac:dyDescent="0.25">
      <c r="A57" s="162">
        <v>45450</v>
      </c>
      <c r="B57" s="163" t="s">
        <v>112</v>
      </c>
      <c r="C57" s="163" t="s">
        <v>113</v>
      </c>
      <c r="D57" s="164" t="s">
        <v>121</v>
      </c>
      <c r="E57" s="785">
        <v>50000</v>
      </c>
      <c r="F57" s="319">
        <v>3866</v>
      </c>
      <c r="G57" s="292">
        <f t="shared" si="1"/>
        <v>12.933264355923436</v>
      </c>
      <c r="H57" s="173" t="s">
        <v>127</v>
      </c>
      <c r="I57" s="164" t="s">
        <v>43</v>
      </c>
      <c r="J57" s="16" t="s">
        <v>197</v>
      </c>
      <c r="K57" s="163" t="s">
        <v>131</v>
      </c>
      <c r="L57" s="163" t="s">
        <v>44</v>
      </c>
      <c r="M57" s="354"/>
      <c r="N57" s="320"/>
    </row>
    <row r="58" spans="1:14" s="2" customFormat="1" ht="15" customHeight="1" x14ac:dyDescent="0.25">
      <c r="A58" s="162">
        <v>45450</v>
      </c>
      <c r="B58" s="163" t="s">
        <v>112</v>
      </c>
      <c r="C58" s="163" t="s">
        <v>113</v>
      </c>
      <c r="D58" s="164" t="s">
        <v>121</v>
      </c>
      <c r="E58" s="147">
        <v>6000</v>
      </c>
      <c r="F58" s="319">
        <v>3866</v>
      </c>
      <c r="G58" s="292">
        <f t="shared" si="1"/>
        <v>1.5519917227108122</v>
      </c>
      <c r="H58" s="173" t="s">
        <v>127</v>
      </c>
      <c r="I58" s="164" t="s">
        <v>43</v>
      </c>
      <c r="J58" s="16" t="s">
        <v>197</v>
      </c>
      <c r="K58" s="163" t="s">
        <v>131</v>
      </c>
      <c r="L58" s="163" t="s">
        <v>44</v>
      </c>
      <c r="M58" s="354"/>
      <c r="N58" s="320"/>
    </row>
    <row r="59" spans="1:14" s="2" customFormat="1" ht="15" customHeight="1" x14ac:dyDescent="0.25">
      <c r="A59" s="162">
        <v>45450</v>
      </c>
      <c r="B59" s="163" t="s">
        <v>112</v>
      </c>
      <c r="C59" s="163" t="s">
        <v>113</v>
      </c>
      <c r="D59" s="164" t="s">
        <v>121</v>
      </c>
      <c r="E59" s="400">
        <v>5000</v>
      </c>
      <c r="F59" s="319">
        <v>3866</v>
      </c>
      <c r="G59" s="292">
        <f t="shared" si="1"/>
        <v>1.2933264355923435</v>
      </c>
      <c r="H59" s="173" t="s">
        <v>127</v>
      </c>
      <c r="I59" s="164" t="s">
        <v>43</v>
      </c>
      <c r="J59" s="16" t="s">
        <v>197</v>
      </c>
      <c r="K59" s="163" t="s">
        <v>131</v>
      </c>
      <c r="L59" s="163" t="s">
        <v>44</v>
      </c>
      <c r="M59" s="354"/>
      <c r="N59" s="320"/>
    </row>
    <row r="60" spans="1:14" s="2" customFormat="1" ht="15" customHeight="1" x14ac:dyDescent="0.25">
      <c r="A60" s="162">
        <v>45450</v>
      </c>
      <c r="B60" s="480" t="s">
        <v>126</v>
      </c>
      <c r="C60" s="163" t="s">
        <v>126</v>
      </c>
      <c r="D60" s="164" t="s">
        <v>121</v>
      </c>
      <c r="E60" s="400">
        <v>16000</v>
      </c>
      <c r="F60" s="319">
        <v>3866</v>
      </c>
      <c r="G60" s="292">
        <f t="shared" si="1"/>
        <v>4.1386445938954992</v>
      </c>
      <c r="H60" s="173" t="s">
        <v>127</v>
      </c>
      <c r="I60" s="164" t="s">
        <v>43</v>
      </c>
      <c r="J60" s="16" t="s">
        <v>197</v>
      </c>
      <c r="K60" s="163" t="s">
        <v>131</v>
      </c>
      <c r="L60" s="163" t="s">
        <v>44</v>
      </c>
      <c r="M60" s="354"/>
      <c r="N60" s="320"/>
    </row>
    <row r="61" spans="1:14" s="2" customFormat="1" ht="15" customHeight="1" x14ac:dyDescent="0.25">
      <c r="A61" s="162">
        <v>45450</v>
      </c>
      <c r="B61" s="480" t="s">
        <v>126</v>
      </c>
      <c r="C61" s="163" t="s">
        <v>126</v>
      </c>
      <c r="D61" s="164" t="s">
        <v>121</v>
      </c>
      <c r="E61" s="147">
        <v>4000</v>
      </c>
      <c r="F61" s="319">
        <v>3866</v>
      </c>
      <c r="G61" s="292">
        <f t="shared" si="1"/>
        <v>1.0346611484738748</v>
      </c>
      <c r="H61" s="173" t="s">
        <v>127</v>
      </c>
      <c r="I61" s="164" t="s">
        <v>43</v>
      </c>
      <c r="J61" s="16" t="s">
        <v>197</v>
      </c>
      <c r="K61" s="163" t="s">
        <v>131</v>
      </c>
      <c r="L61" s="163" t="s">
        <v>44</v>
      </c>
      <c r="M61" s="354"/>
      <c r="N61" s="320"/>
    </row>
    <row r="62" spans="1:14" s="2" customFormat="1" ht="15" customHeight="1" x14ac:dyDescent="0.25">
      <c r="A62" s="162">
        <v>45450</v>
      </c>
      <c r="B62" s="480" t="s">
        <v>126</v>
      </c>
      <c r="C62" s="163" t="s">
        <v>126</v>
      </c>
      <c r="D62" s="164" t="s">
        <v>121</v>
      </c>
      <c r="E62" s="147">
        <v>7000</v>
      </c>
      <c r="F62" s="319">
        <v>3866</v>
      </c>
      <c r="G62" s="292">
        <f t="shared" si="1"/>
        <v>1.8106570098292809</v>
      </c>
      <c r="H62" s="173" t="s">
        <v>127</v>
      </c>
      <c r="I62" s="164" t="s">
        <v>43</v>
      </c>
      <c r="J62" s="16" t="s">
        <v>197</v>
      </c>
      <c r="K62" s="163" t="s">
        <v>131</v>
      </c>
      <c r="L62" s="163" t="s">
        <v>44</v>
      </c>
      <c r="M62" s="354"/>
      <c r="N62" s="320"/>
    </row>
    <row r="63" spans="1:14" s="2" customFormat="1" ht="15" customHeight="1" x14ac:dyDescent="0.25">
      <c r="A63" s="162">
        <v>45450</v>
      </c>
      <c r="B63" s="480" t="s">
        <v>126</v>
      </c>
      <c r="C63" s="163" t="s">
        <v>126</v>
      </c>
      <c r="D63" s="164" t="s">
        <v>121</v>
      </c>
      <c r="E63" s="784">
        <v>50000</v>
      </c>
      <c r="F63" s="319">
        <v>3866</v>
      </c>
      <c r="G63" s="292">
        <f t="shared" si="1"/>
        <v>12.933264355923436</v>
      </c>
      <c r="H63" s="173" t="s">
        <v>127</v>
      </c>
      <c r="I63" s="164" t="s">
        <v>43</v>
      </c>
      <c r="J63" s="16" t="s">
        <v>197</v>
      </c>
      <c r="K63" s="163" t="s">
        <v>131</v>
      </c>
      <c r="L63" s="163" t="s">
        <v>44</v>
      </c>
      <c r="M63" s="354"/>
      <c r="N63" s="320"/>
    </row>
    <row r="64" spans="1:14" s="2" customFormat="1" ht="15" customHeight="1" x14ac:dyDescent="0.25">
      <c r="A64" s="162">
        <v>45450</v>
      </c>
      <c r="B64" s="163" t="s">
        <v>202</v>
      </c>
      <c r="C64" s="163" t="s">
        <v>160</v>
      </c>
      <c r="D64" s="164" t="s">
        <v>121</v>
      </c>
      <c r="E64" s="147">
        <v>3000</v>
      </c>
      <c r="F64" s="319">
        <v>3866</v>
      </c>
      <c r="G64" s="292">
        <f t="shared" si="1"/>
        <v>0.7759958613554061</v>
      </c>
      <c r="H64" s="173" t="s">
        <v>127</v>
      </c>
      <c r="I64" s="164" t="s">
        <v>43</v>
      </c>
      <c r="J64" s="16" t="s">
        <v>197</v>
      </c>
      <c r="K64" s="163" t="s">
        <v>131</v>
      </c>
      <c r="L64" s="163" t="s">
        <v>44</v>
      </c>
      <c r="M64" s="354"/>
      <c r="N64" s="320"/>
    </row>
    <row r="65" spans="1:14" s="2" customFormat="1" ht="15" customHeight="1" x14ac:dyDescent="0.25">
      <c r="A65" s="162">
        <v>45450</v>
      </c>
      <c r="B65" s="163" t="s">
        <v>202</v>
      </c>
      <c r="C65" s="163" t="s">
        <v>160</v>
      </c>
      <c r="D65" s="164" t="s">
        <v>121</v>
      </c>
      <c r="E65" s="147">
        <v>25000</v>
      </c>
      <c r="F65" s="319">
        <v>3866</v>
      </c>
      <c r="G65" s="292">
        <f t="shared" si="1"/>
        <v>6.466632177961718</v>
      </c>
      <c r="H65" s="173" t="s">
        <v>127</v>
      </c>
      <c r="I65" s="164" t="s">
        <v>43</v>
      </c>
      <c r="J65" s="16" t="s">
        <v>197</v>
      </c>
      <c r="K65" s="163" t="s">
        <v>131</v>
      </c>
      <c r="L65" s="163" t="s">
        <v>44</v>
      </c>
      <c r="M65" s="354"/>
      <c r="N65" s="320"/>
    </row>
    <row r="66" spans="1:14" s="2" customFormat="1" ht="15" customHeight="1" x14ac:dyDescent="0.25">
      <c r="A66" s="162">
        <v>45450</v>
      </c>
      <c r="B66" s="163" t="s">
        <v>244</v>
      </c>
      <c r="C66" s="163" t="s">
        <v>160</v>
      </c>
      <c r="D66" s="164" t="s">
        <v>121</v>
      </c>
      <c r="E66" s="147">
        <v>3000</v>
      </c>
      <c r="F66" s="319">
        <v>3866</v>
      </c>
      <c r="G66" s="292">
        <f t="shared" si="1"/>
        <v>0.7759958613554061</v>
      </c>
      <c r="H66" s="173" t="s">
        <v>127</v>
      </c>
      <c r="I66" s="164" t="s">
        <v>43</v>
      </c>
      <c r="J66" s="16" t="s">
        <v>197</v>
      </c>
      <c r="K66" s="163" t="s">
        <v>131</v>
      </c>
      <c r="L66" s="163" t="s">
        <v>44</v>
      </c>
      <c r="M66" s="354"/>
      <c r="N66" s="320"/>
    </row>
    <row r="67" spans="1:14" s="2" customFormat="1" ht="15" customHeight="1" x14ac:dyDescent="0.25">
      <c r="A67" s="162">
        <v>45450</v>
      </c>
      <c r="B67" s="163" t="s">
        <v>245</v>
      </c>
      <c r="C67" s="163" t="s">
        <v>160</v>
      </c>
      <c r="D67" s="164" t="s">
        <v>121</v>
      </c>
      <c r="E67" s="147">
        <v>2000</v>
      </c>
      <c r="F67" s="319">
        <v>3866</v>
      </c>
      <c r="G67" s="292">
        <f t="shared" si="1"/>
        <v>0.5173305742369374</v>
      </c>
      <c r="H67" s="173" t="s">
        <v>127</v>
      </c>
      <c r="I67" s="164" t="s">
        <v>43</v>
      </c>
      <c r="J67" s="16" t="s">
        <v>197</v>
      </c>
      <c r="K67" s="163" t="s">
        <v>131</v>
      </c>
      <c r="L67" s="163" t="s">
        <v>44</v>
      </c>
      <c r="M67" s="354"/>
      <c r="N67" s="320"/>
    </row>
    <row r="68" spans="1:14" s="2" customFormat="1" ht="15" customHeight="1" x14ac:dyDescent="0.25">
      <c r="A68" s="778">
        <v>45450</v>
      </c>
      <c r="B68" s="779" t="s">
        <v>254</v>
      </c>
      <c r="C68" s="779" t="s">
        <v>160</v>
      </c>
      <c r="D68" s="779" t="s">
        <v>14</v>
      </c>
      <c r="E68" s="782">
        <v>50000</v>
      </c>
      <c r="F68" s="319">
        <v>3866</v>
      </c>
      <c r="G68" s="292">
        <f t="shared" si="1"/>
        <v>12.933264355923436</v>
      </c>
      <c r="H68" s="173" t="s">
        <v>165</v>
      </c>
      <c r="I68" s="164" t="s">
        <v>43</v>
      </c>
      <c r="J68" s="866" t="s">
        <v>175</v>
      </c>
      <c r="K68" s="163" t="s">
        <v>131</v>
      </c>
      <c r="L68" s="163" t="s">
        <v>44</v>
      </c>
      <c r="M68" s="354"/>
      <c r="N68" s="320"/>
    </row>
    <row r="69" spans="1:14" s="2" customFormat="1" ht="15" customHeight="1" x14ac:dyDescent="0.25">
      <c r="A69" s="468">
        <v>45450</v>
      </c>
      <c r="B69" s="163" t="s">
        <v>112</v>
      </c>
      <c r="C69" s="163" t="s">
        <v>113</v>
      </c>
      <c r="D69" s="164" t="s">
        <v>14</v>
      </c>
      <c r="E69" s="159">
        <v>2000</v>
      </c>
      <c r="F69" s="319">
        <v>3866</v>
      </c>
      <c r="G69" s="292">
        <f t="shared" si="1"/>
        <v>0.5173305742369374</v>
      </c>
      <c r="H69" s="173" t="s">
        <v>165</v>
      </c>
      <c r="I69" s="164" t="s">
        <v>43</v>
      </c>
      <c r="J69" s="866" t="s">
        <v>176</v>
      </c>
      <c r="K69" s="163" t="s">
        <v>131</v>
      </c>
      <c r="L69" s="163" t="s">
        <v>44</v>
      </c>
      <c r="M69" s="354"/>
      <c r="N69" s="320"/>
    </row>
    <row r="70" spans="1:14" s="2" customFormat="1" ht="15" customHeight="1" x14ac:dyDescent="0.25">
      <c r="A70" s="468">
        <v>45451</v>
      </c>
      <c r="B70" s="163" t="s">
        <v>112</v>
      </c>
      <c r="C70" s="163" t="s">
        <v>113</v>
      </c>
      <c r="D70" s="164" t="s">
        <v>14</v>
      </c>
      <c r="E70" s="159">
        <v>10000</v>
      </c>
      <c r="F70" s="319">
        <v>3866</v>
      </c>
      <c r="G70" s="292">
        <f t="shared" si="1"/>
        <v>2.586652871184687</v>
      </c>
      <c r="H70" s="173" t="s">
        <v>165</v>
      </c>
      <c r="I70" s="164" t="s">
        <v>43</v>
      </c>
      <c r="J70" s="866" t="s">
        <v>176</v>
      </c>
      <c r="K70" s="163" t="s">
        <v>131</v>
      </c>
      <c r="L70" s="163" t="s">
        <v>44</v>
      </c>
      <c r="M70" s="354"/>
      <c r="N70" s="320"/>
    </row>
    <row r="71" spans="1:14" s="2" customFormat="1" ht="15" customHeight="1" x14ac:dyDescent="0.25">
      <c r="A71" s="468">
        <v>45451</v>
      </c>
      <c r="B71" s="163" t="s">
        <v>254</v>
      </c>
      <c r="C71" s="163" t="s">
        <v>160</v>
      </c>
      <c r="D71" s="164" t="s">
        <v>14</v>
      </c>
      <c r="E71" s="159">
        <v>39000</v>
      </c>
      <c r="F71" s="319">
        <v>3866</v>
      </c>
      <c r="G71" s="292">
        <f t="shared" si="1"/>
        <v>10.08794619762028</v>
      </c>
      <c r="H71" s="173" t="s">
        <v>165</v>
      </c>
      <c r="I71" s="164" t="s">
        <v>43</v>
      </c>
      <c r="J71" s="866" t="s">
        <v>383</v>
      </c>
      <c r="K71" s="163" t="s">
        <v>131</v>
      </c>
      <c r="L71" s="163" t="s">
        <v>44</v>
      </c>
      <c r="M71" s="354"/>
      <c r="N71" s="320"/>
    </row>
    <row r="72" spans="1:14" s="2" customFormat="1" ht="15" customHeight="1" x14ac:dyDescent="0.25">
      <c r="A72" s="162">
        <v>45451</v>
      </c>
      <c r="B72" s="163" t="s">
        <v>112</v>
      </c>
      <c r="C72" s="163" t="s">
        <v>113</v>
      </c>
      <c r="D72" s="164" t="s">
        <v>14</v>
      </c>
      <c r="E72" s="147">
        <v>1000</v>
      </c>
      <c r="F72" s="319">
        <v>3866</v>
      </c>
      <c r="G72" s="292">
        <f t="shared" si="1"/>
        <v>0.2586652871184687</v>
      </c>
      <c r="H72" s="173" t="s">
        <v>41</v>
      </c>
      <c r="I72" s="164" t="s">
        <v>43</v>
      </c>
      <c r="J72" s="350" t="s">
        <v>234</v>
      </c>
      <c r="K72" s="163" t="s">
        <v>131</v>
      </c>
      <c r="L72" s="163" t="s">
        <v>44</v>
      </c>
      <c r="M72" s="354"/>
      <c r="N72" s="320"/>
    </row>
    <row r="73" spans="1:14" s="2" customFormat="1" ht="15" customHeight="1" x14ac:dyDescent="0.25">
      <c r="A73" s="162">
        <v>45451</v>
      </c>
      <c r="B73" s="163" t="s">
        <v>112</v>
      </c>
      <c r="C73" s="163" t="s">
        <v>113</v>
      </c>
      <c r="D73" s="164" t="s">
        <v>14</v>
      </c>
      <c r="E73" s="147">
        <v>1000</v>
      </c>
      <c r="F73" s="319">
        <v>3866</v>
      </c>
      <c r="G73" s="292">
        <f t="shared" si="1"/>
        <v>0.2586652871184687</v>
      </c>
      <c r="H73" s="173" t="s">
        <v>41</v>
      </c>
      <c r="I73" s="164" t="s">
        <v>43</v>
      </c>
      <c r="J73" s="350" t="s">
        <v>234</v>
      </c>
      <c r="K73" s="163" t="s">
        <v>131</v>
      </c>
      <c r="L73" s="163" t="s">
        <v>44</v>
      </c>
      <c r="M73" s="354"/>
      <c r="N73" s="320"/>
    </row>
    <row r="74" spans="1:14" s="2" customFormat="1" ht="15" customHeight="1" x14ac:dyDescent="0.25">
      <c r="A74" s="162">
        <v>45451</v>
      </c>
      <c r="B74" s="163" t="s">
        <v>112</v>
      </c>
      <c r="C74" s="163" t="s">
        <v>113</v>
      </c>
      <c r="D74" s="164" t="s">
        <v>14</v>
      </c>
      <c r="E74" s="147">
        <v>1000</v>
      </c>
      <c r="F74" s="319">
        <v>3866</v>
      </c>
      <c r="G74" s="292">
        <f t="shared" si="1"/>
        <v>0.2586652871184687</v>
      </c>
      <c r="H74" s="173" t="s">
        <v>41</v>
      </c>
      <c r="I74" s="164" t="s">
        <v>43</v>
      </c>
      <c r="J74" s="350" t="s">
        <v>234</v>
      </c>
      <c r="K74" s="163" t="s">
        <v>131</v>
      </c>
      <c r="L74" s="163" t="s">
        <v>44</v>
      </c>
      <c r="M74" s="354"/>
      <c r="N74" s="320"/>
    </row>
    <row r="75" spans="1:14" s="2" customFormat="1" ht="15" customHeight="1" x14ac:dyDescent="0.25">
      <c r="A75" s="162">
        <v>45451</v>
      </c>
      <c r="B75" s="163" t="s">
        <v>112</v>
      </c>
      <c r="C75" s="163" t="s">
        <v>113</v>
      </c>
      <c r="D75" s="164" t="s">
        <v>14</v>
      </c>
      <c r="E75" s="147">
        <v>20000</v>
      </c>
      <c r="F75" s="319">
        <v>3866</v>
      </c>
      <c r="G75" s="292">
        <f t="shared" si="1"/>
        <v>5.173305742369374</v>
      </c>
      <c r="H75" s="173" t="s">
        <v>41</v>
      </c>
      <c r="I75" s="164" t="s">
        <v>43</v>
      </c>
      <c r="J75" s="350" t="s">
        <v>234</v>
      </c>
      <c r="K75" s="163" t="s">
        <v>131</v>
      </c>
      <c r="L75" s="163" t="s">
        <v>44</v>
      </c>
      <c r="M75" s="354"/>
      <c r="N75" s="320"/>
    </row>
    <row r="76" spans="1:14" s="2" customFormat="1" ht="15" customHeight="1" x14ac:dyDescent="0.25">
      <c r="A76" s="162">
        <v>45451</v>
      </c>
      <c r="B76" s="163" t="s">
        <v>112</v>
      </c>
      <c r="C76" s="163" t="s">
        <v>113</v>
      </c>
      <c r="D76" s="164" t="s">
        <v>14</v>
      </c>
      <c r="E76" s="147">
        <v>6000</v>
      </c>
      <c r="F76" s="319">
        <v>3866</v>
      </c>
      <c r="G76" s="292">
        <f t="shared" si="1"/>
        <v>1.5519917227108122</v>
      </c>
      <c r="H76" s="173" t="s">
        <v>41</v>
      </c>
      <c r="I76" s="164" t="s">
        <v>43</v>
      </c>
      <c r="J76" s="350" t="s">
        <v>234</v>
      </c>
      <c r="K76" s="163" t="s">
        <v>131</v>
      </c>
      <c r="L76" s="163" t="s">
        <v>44</v>
      </c>
      <c r="M76" s="354"/>
      <c r="N76" s="320"/>
    </row>
    <row r="77" spans="1:14" s="2" customFormat="1" ht="15" customHeight="1" x14ac:dyDescent="0.25">
      <c r="A77" s="162">
        <v>45451</v>
      </c>
      <c r="B77" s="163" t="s">
        <v>112</v>
      </c>
      <c r="C77" s="163" t="s">
        <v>113</v>
      </c>
      <c r="D77" s="164" t="s">
        <v>14</v>
      </c>
      <c r="E77" s="147">
        <v>20000</v>
      </c>
      <c r="F77" s="319">
        <v>3866</v>
      </c>
      <c r="G77" s="292">
        <f t="shared" si="1"/>
        <v>5.173305742369374</v>
      </c>
      <c r="H77" s="173" t="s">
        <v>41</v>
      </c>
      <c r="I77" s="164" t="s">
        <v>43</v>
      </c>
      <c r="J77" s="350" t="s">
        <v>234</v>
      </c>
      <c r="K77" s="163" t="s">
        <v>131</v>
      </c>
      <c r="L77" s="163" t="s">
        <v>44</v>
      </c>
      <c r="M77" s="354"/>
      <c r="N77" s="320"/>
    </row>
    <row r="78" spans="1:14" s="2" customFormat="1" ht="15" customHeight="1" x14ac:dyDescent="0.25">
      <c r="A78" s="468">
        <v>45451</v>
      </c>
      <c r="B78" s="149" t="s">
        <v>112</v>
      </c>
      <c r="C78" s="149" t="s">
        <v>113</v>
      </c>
      <c r="D78" s="149" t="s">
        <v>111</v>
      </c>
      <c r="E78" s="456">
        <v>20000</v>
      </c>
      <c r="F78" s="319">
        <v>3866</v>
      </c>
      <c r="G78" s="292">
        <f t="shared" si="1"/>
        <v>5.173305742369374</v>
      </c>
      <c r="H78" s="173" t="s">
        <v>166</v>
      </c>
      <c r="I78" s="164" t="s">
        <v>43</v>
      </c>
      <c r="J78" s="350" t="s">
        <v>221</v>
      </c>
      <c r="K78" s="163" t="s">
        <v>131</v>
      </c>
      <c r="L78" s="163" t="s">
        <v>44</v>
      </c>
      <c r="M78" s="354"/>
      <c r="N78" s="320"/>
    </row>
    <row r="79" spans="1:14" s="2" customFormat="1" ht="15" customHeight="1" x14ac:dyDescent="0.25">
      <c r="A79" s="468">
        <v>45451</v>
      </c>
      <c r="B79" s="149" t="s">
        <v>112</v>
      </c>
      <c r="C79" s="149" t="s">
        <v>113</v>
      </c>
      <c r="D79" s="149" t="s">
        <v>111</v>
      </c>
      <c r="E79" s="456">
        <v>22000</v>
      </c>
      <c r="F79" s="319">
        <v>3866</v>
      </c>
      <c r="G79" s="292">
        <f t="shared" si="1"/>
        <v>5.6906363166063114</v>
      </c>
      <c r="H79" s="173" t="s">
        <v>166</v>
      </c>
      <c r="I79" s="164" t="s">
        <v>43</v>
      </c>
      <c r="J79" s="350" t="s">
        <v>221</v>
      </c>
      <c r="K79" s="163" t="s">
        <v>131</v>
      </c>
      <c r="L79" s="163" t="s">
        <v>44</v>
      </c>
      <c r="M79" s="354"/>
      <c r="N79" s="320"/>
    </row>
    <row r="80" spans="1:14" s="2" customFormat="1" ht="15" customHeight="1" x14ac:dyDescent="0.25">
      <c r="A80" s="162">
        <v>45451</v>
      </c>
      <c r="B80" s="163" t="s">
        <v>112</v>
      </c>
      <c r="C80" s="163" t="s">
        <v>113</v>
      </c>
      <c r="D80" s="164" t="s">
        <v>121</v>
      </c>
      <c r="E80" s="147">
        <v>4000</v>
      </c>
      <c r="F80" s="319">
        <v>3866</v>
      </c>
      <c r="G80" s="292">
        <f t="shared" si="1"/>
        <v>1.0346611484738748</v>
      </c>
      <c r="H80" s="173" t="s">
        <v>127</v>
      </c>
      <c r="I80" s="164" t="s">
        <v>43</v>
      </c>
      <c r="J80" s="350" t="s">
        <v>197</v>
      </c>
      <c r="K80" s="163" t="s">
        <v>131</v>
      </c>
      <c r="L80" s="163" t="s">
        <v>44</v>
      </c>
      <c r="M80" s="354"/>
      <c r="N80" s="320"/>
    </row>
    <row r="81" spans="1:14" s="2" customFormat="1" ht="15" customHeight="1" x14ac:dyDescent="0.25">
      <c r="A81" s="162">
        <v>45451</v>
      </c>
      <c r="B81" s="163" t="s">
        <v>112</v>
      </c>
      <c r="C81" s="163" t="s">
        <v>113</v>
      </c>
      <c r="D81" s="164" t="s">
        <v>121</v>
      </c>
      <c r="E81" s="147">
        <v>4000</v>
      </c>
      <c r="F81" s="319">
        <v>3866</v>
      </c>
      <c r="G81" s="292">
        <f t="shared" si="1"/>
        <v>1.0346611484738748</v>
      </c>
      <c r="H81" s="173" t="s">
        <v>127</v>
      </c>
      <c r="I81" s="164" t="s">
        <v>43</v>
      </c>
      <c r="J81" s="350" t="s">
        <v>197</v>
      </c>
      <c r="K81" s="163" t="s">
        <v>131</v>
      </c>
      <c r="L81" s="163" t="s">
        <v>44</v>
      </c>
      <c r="M81" s="354"/>
      <c r="N81" s="320"/>
    </row>
    <row r="82" spans="1:14" s="2" customFormat="1" ht="15" customHeight="1" x14ac:dyDescent="0.25">
      <c r="A82" s="162">
        <v>45451</v>
      </c>
      <c r="B82" s="163" t="s">
        <v>112</v>
      </c>
      <c r="C82" s="163" t="s">
        <v>113</v>
      </c>
      <c r="D82" s="164" t="s">
        <v>121</v>
      </c>
      <c r="E82" s="147">
        <v>5000</v>
      </c>
      <c r="F82" s="319">
        <v>3866</v>
      </c>
      <c r="G82" s="292">
        <f t="shared" si="1"/>
        <v>1.2933264355923435</v>
      </c>
      <c r="H82" s="173" t="s">
        <v>127</v>
      </c>
      <c r="I82" s="164" t="s">
        <v>43</v>
      </c>
      <c r="J82" s="350" t="s">
        <v>197</v>
      </c>
      <c r="K82" s="163" t="s">
        <v>131</v>
      </c>
      <c r="L82" s="163" t="s">
        <v>44</v>
      </c>
      <c r="M82" s="354"/>
      <c r="N82" s="320"/>
    </row>
    <row r="83" spans="1:14" s="2" customFormat="1" ht="15" customHeight="1" x14ac:dyDescent="0.25">
      <c r="A83" s="162">
        <v>45451</v>
      </c>
      <c r="B83" s="163" t="s">
        <v>112</v>
      </c>
      <c r="C83" s="163" t="s">
        <v>113</v>
      </c>
      <c r="D83" s="164" t="s">
        <v>121</v>
      </c>
      <c r="E83" s="147">
        <v>2000</v>
      </c>
      <c r="F83" s="319">
        <v>3866</v>
      </c>
      <c r="G83" s="292">
        <f t="shared" si="1"/>
        <v>0.5173305742369374</v>
      </c>
      <c r="H83" s="173" t="s">
        <v>127</v>
      </c>
      <c r="I83" s="164" t="s">
        <v>43</v>
      </c>
      <c r="J83" s="350" t="s">
        <v>197</v>
      </c>
      <c r="K83" s="163" t="s">
        <v>131</v>
      </c>
      <c r="L83" s="163" t="s">
        <v>44</v>
      </c>
      <c r="M83" s="354"/>
      <c r="N83" s="320"/>
    </row>
    <row r="84" spans="1:14" s="2" customFormat="1" ht="15" customHeight="1" x14ac:dyDescent="0.25">
      <c r="A84" s="162">
        <v>45451</v>
      </c>
      <c r="B84" s="480" t="s">
        <v>126</v>
      </c>
      <c r="C84" s="163" t="s">
        <v>126</v>
      </c>
      <c r="D84" s="164" t="s">
        <v>121</v>
      </c>
      <c r="E84" s="147">
        <v>5000</v>
      </c>
      <c r="F84" s="319">
        <v>3866</v>
      </c>
      <c r="G84" s="292">
        <f t="shared" si="1"/>
        <v>1.2933264355923435</v>
      </c>
      <c r="H84" s="173" t="s">
        <v>127</v>
      </c>
      <c r="I84" s="164" t="s">
        <v>43</v>
      </c>
      <c r="J84" s="350" t="s">
        <v>197</v>
      </c>
      <c r="K84" s="163" t="s">
        <v>131</v>
      </c>
      <c r="L84" s="163" t="s">
        <v>44</v>
      </c>
      <c r="M84" s="354"/>
      <c r="N84" s="320"/>
    </row>
    <row r="85" spans="1:14" s="2" customFormat="1" ht="15" customHeight="1" x14ac:dyDescent="0.25">
      <c r="A85" s="162">
        <v>45451</v>
      </c>
      <c r="B85" s="163" t="s">
        <v>203</v>
      </c>
      <c r="C85" s="163" t="s">
        <v>160</v>
      </c>
      <c r="D85" s="164" t="s">
        <v>121</v>
      </c>
      <c r="E85" s="147">
        <v>3000</v>
      </c>
      <c r="F85" s="319">
        <v>3866</v>
      </c>
      <c r="G85" s="292">
        <f t="shared" si="1"/>
        <v>0.7759958613554061</v>
      </c>
      <c r="H85" s="173" t="s">
        <v>127</v>
      </c>
      <c r="I85" s="164" t="s">
        <v>43</v>
      </c>
      <c r="J85" s="350" t="s">
        <v>197</v>
      </c>
      <c r="K85" s="163" t="s">
        <v>131</v>
      </c>
      <c r="L85" s="163" t="s">
        <v>44</v>
      </c>
      <c r="M85" s="354"/>
      <c r="N85" s="320"/>
    </row>
    <row r="86" spans="1:14" s="2" customFormat="1" ht="15" customHeight="1" x14ac:dyDescent="0.25">
      <c r="A86" s="162">
        <v>45451</v>
      </c>
      <c r="B86" s="163" t="s">
        <v>203</v>
      </c>
      <c r="C86" s="163" t="s">
        <v>160</v>
      </c>
      <c r="D86" s="164" t="s">
        <v>121</v>
      </c>
      <c r="E86" s="147">
        <v>15000</v>
      </c>
      <c r="F86" s="319">
        <v>3866</v>
      </c>
      <c r="G86" s="292">
        <f t="shared" si="1"/>
        <v>3.8799793067770305</v>
      </c>
      <c r="H86" s="173" t="s">
        <v>127</v>
      </c>
      <c r="I86" s="164" t="s">
        <v>43</v>
      </c>
      <c r="J86" s="350" t="s">
        <v>197</v>
      </c>
      <c r="K86" s="163" t="s">
        <v>131</v>
      </c>
      <c r="L86" s="163" t="s">
        <v>44</v>
      </c>
      <c r="M86" s="354"/>
      <c r="N86" s="320"/>
    </row>
    <row r="87" spans="1:14" s="2" customFormat="1" ht="15" customHeight="1" x14ac:dyDescent="0.25">
      <c r="A87" s="162">
        <v>45451</v>
      </c>
      <c r="B87" s="163" t="s">
        <v>204</v>
      </c>
      <c r="C87" s="163" t="s">
        <v>160</v>
      </c>
      <c r="D87" s="164" t="s">
        <v>121</v>
      </c>
      <c r="E87" s="147">
        <v>10000</v>
      </c>
      <c r="F87" s="319">
        <v>3866</v>
      </c>
      <c r="G87" s="292">
        <f t="shared" si="1"/>
        <v>2.586652871184687</v>
      </c>
      <c r="H87" s="173" t="s">
        <v>127</v>
      </c>
      <c r="I87" s="164" t="s">
        <v>43</v>
      </c>
      <c r="J87" s="350" t="s">
        <v>197</v>
      </c>
      <c r="K87" s="163" t="s">
        <v>131</v>
      </c>
      <c r="L87" s="163" t="s">
        <v>44</v>
      </c>
      <c r="M87" s="354"/>
      <c r="N87" s="320"/>
    </row>
    <row r="88" spans="1:14" s="2" customFormat="1" ht="15" customHeight="1" x14ac:dyDescent="0.25">
      <c r="A88" s="162">
        <v>45451</v>
      </c>
      <c r="B88" s="163" t="s">
        <v>647</v>
      </c>
      <c r="C88" s="163" t="s">
        <v>113</v>
      </c>
      <c r="D88" s="164" t="s">
        <v>121</v>
      </c>
      <c r="E88" s="147">
        <v>50000</v>
      </c>
      <c r="F88" s="319">
        <v>3866</v>
      </c>
      <c r="G88" s="292">
        <f t="shared" si="1"/>
        <v>12.933264355923436</v>
      </c>
      <c r="H88" s="173" t="s">
        <v>127</v>
      </c>
      <c r="I88" s="164" t="s">
        <v>43</v>
      </c>
      <c r="J88" s="350" t="s">
        <v>360</v>
      </c>
      <c r="K88" s="163" t="s">
        <v>131</v>
      </c>
      <c r="L88" s="163" t="s">
        <v>44</v>
      </c>
      <c r="M88" s="354"/>
      <c r="N88" s="320"/>
    </row>
    <row r="89" spans="1:14" s="2" customFormat="1" ht="15" customHeight="1" x14ac:dyDescent="0.25">
      <c r="A89" s="468">
        <v>45452</v>
      </c>
      <c r="B89" s="163" t="s">
        <v>254</v>
      </c>
      <c r="C89" s="163" t="s">
        <v>160</v>
      </c>
      <c r="D89" s="164" t="s">
        <v>14</v>
      </c>
      <c r="E89" s="159">
        <v>50000</v>
      </c>
      <c r="F89" s="319">
        <v>3866</v>
      </c>
      <c r="G89" s="292">
        <f t="shared" si="1"/>
        <v>12.933264355923436</v>
      </c>
      <c r="H89" s="173" t="s">
        <v>165</v>
      </c>
      <c r="I89" s="164" t="s">
        <v>43</v>
      </c>
      <c r="J89" s="866" t="s">
        <v>175</v>
      </c>
      <c r="K89" s="163" t="s">
        <v>131</v>
      </c>
      <c r="L89" s="163" t="s">
        <v>44</v>
      </c>
      <c r="M89" s="354"/>
      <c r="N89" s="320"/>
    </row>
    <row r="90" spans="1:14" s="2" customFormat="1" ht="15" customHeight="1" x14ac:dyDescent="0.25">
      <c r="A90" s="468">
        <v>45452</v>
      </c>
      <c r="B90" s="163" t="s">
        <v>112</v>
      </c>
      <c r="C90" s="163" t="s">
        <v>113</v>
      </c>
      <c r="D90" s="164" t="s">
        <v>14</v>
      </c>
      <c r="E90" s="159">
        <v>11000</v>
      </c>
      <c r="F90" s="319">
        <v>3866</v>
      </c>
      <c r="G90" s="292">
        <f t="shared" si="1"/>
        <v>2.8453181583031557</v>
      </c>
      <c r="H90" s="173" t="s">
        <v>165</v>
      </c>
      <c r="I90" s="164" t="s">
        <v>43</v>
      </c>
      <c r="J90" s="866" t="s">
        <v>176</v>
      </c>
      <c r="K90" s="163" t="s">
        <v>131</v>
      </c>
      <c r="L90" s="163" t="s">
        <v>44</v>
      </c>
      <c r="M90" s="354"/>
      <c r="N90" s="320"/>
    </row>
    <row r="91" spans="1:14" s="2" customFormat="1" ht="15" customHeight="1" x14ac:dyDescent="0.25">
      <c r="A91" s="468">
        <v>45452</v>
      </c>
      <c r="B91" s="163" t="s">
        <v>348</v>
      </c>
      <c r="C91" s="163" t="s">
        <v>160</v>
      </c>
      <c r="D91" s="164" t="s">
        <v>14</v>
      </c>
      <c r="E91" s="159">
        <v>9000</v>
      </c>
      <c r="F91" s="319">
        <v>3866</v>
      </c>
      <c r="G91" s="292">
        <f t="shared" si="1"/>
        <v>2.3279875840662183</v>
      </c>
      <c r="H91" s="173" t="s">
        <v>165</v>
      </c>
      <c r="I91" s="164" t="s">
        <v>43</v>
      </c>
      <c r="J91" s="866" t="s">
        <v>507</v>
      </c>
      <c r="K91" s="163" t="s">
        <v>131</v>
      </c>
      <c r="L91" s="163" t="s">
        <v>44</v>
      </c>
      <c r="M91" s="354"/>
      <c r="N91" s="320"/>
    </row>
    <row r="92" spans="1:14" s="2" customFormat="1" ht="15" customHeight="1" x14ac:dyDescent="0.25">
      <c r="A92" s="162">
        <v>45453</v>
      </c>
      <c r="B92" s="163" t="s">
        <v>257</v>
      </c>
      <c r="C92" s="163" t="s">
        <v>119</v>
      </c>
      <c r="D92" s="164" t="s">
        <v>14</v>
      </c>
      <c r="E92" s="159">
        <v>24000</v>
      </c>
      <c r="F92" s="319">
        <v>3866</v>
      </c>
      <c r="G92" s="292">
        <f t="shared" si="1"/>
        <v>6.2079668908432488</v>
      </c>
      <c r="H92" s="173" t="s">
        <v>41</v>
      </c>
      <c r="I92" s="164" t="s">
        <v>43</v>
      </c>
      <c r="J92" s="350" t="s">
        <v>273</v>
      </c>
      <c r="K92" s="163" t="s">
        <v>131</v>
      </c>
      <c r="L92" s="163" t="s">
        <v>44</v>
      </c>
      <c r="M92" s="354"/>
      <c r="N92" s="320"/>
    </row>
    <row r="93" spans="1:14" s="2" customFormat="1" ht="15" customHeight="1" x14ac:dyDescent="0.25">
      <c r="A93" s="162">
        <v>45453</v>
      </c>
      <c r="B93" s="163" t="s">
        <v>258</v>
      </c>
      <c r="C93" s="163" t="s">
        <v>119</v>
      </c>
      <c r="D93" s="164" t="s">
        <v>14</v>
      </c>
      <c r="E93" s="159">
        <v>25000</v>
      </c>
      <c r="F93" s="319">
        <v>3866</v>
      </c>
      <c r="G93" s="292">
        <f t="shared" si="1"/>
        <v>6.466632177961718</v>
      </c>
      <c r="H93" s="173" t="s">
        <v>41</v>
      </c>
      <c r="I93" s="164" t="s">
        <v>43</v>
      </c>
      <c r="J93" s="350" t="s">
        <v>273</v>
      </c>
      <c r="K93" s="163" t="s">
        <v>131</v>
      </c>
      <c r="L93" s="163" t="s">
        <v>44</v>
      </c>
      <c r="M93" s="354"/>
      <c r="N93" s="320"/>
    </row>
    <row r="94" spans="1:14" s="2" customFormat="1" ht="15" customHeight="1" x14ac:dyDescent="0.25">
      <c r="A94" s="162">
        <v>45453</v>
      </c>
      <c r="B94" s="163" t="s">
        <v>259</v>
      </c>
      <c r="C94" s="163" t="s">
        <v>119</v>
      </c>
      <c r="D94" s="164" t="s">
        <v>14</v>
      </c>
      <c r="E94" s="159">
        <v>43000</v>
      </c>
      <c r="F94" s="319">
        <v>3866</v>
      </c>
      <c r="G94" s="292">
        <f t="shared" si="1"/>
        <v>11.122607346094155</v>
      </c>
      <c r="H94" s="173" t="s">
        <v>41</v>
      </c>
      <c r="I94" s="164" t="s">
        <v>43</v>
      </c>
      <c r="J94" s="350" t="s">
        <v>273</v>
      </c>
      <c r="K94" s="163" t="s">
        <v>131</v>
      </c>
      <c r="L94" s="163" t="s">
        <v>44</v>
      </c>
      <c r="M94" s="354"/>
      <c r="N94" s="320"/>
    </row>
    <row r="95" spans="1:14" s="2" customFormat="1" ht="15" customHeight="1" x14ac:dyDescent="0.25">
      <c r="A95" s="162">
        <v>45453</v>
      </c>
      <c r="B95" s="163" t="s">
        <v>260</v>
      </c>
      <c r="C95" s="163" t="s">
        <v>119</v>
      </c>
      <c r="D95" s="164" t="s">
        <v>14</v>
      </c>
      <c r="E95" s="159">
        <v>20000</v>
      </c>
      <c r="F95" s="319">
        <v>3866</v>
      </c>
      <c r="G95" s="292">
        <f t="shared" si="1"/>
        <v>5.173305742369374</v>
      </c>
      <c r="H95" s="173" t="s">
        <v>41</v>
      </c>
      <c r="I95" s="164" t="s">
        <v>43</v>
      </c>
      <c r="J95" s="350" t="s">
        <v>273</v>
      </c>
      <c r="K95" s="163" t="s">
        <v>131</v>
      </c>
      <c r="L95" s="163" t="s">
        <v>44</v>
      </c>
      <c r="M95" s="354"/>
      <c r="N95" s="320"/>
    </row>
    <row r="96" spans="1:14" s="2" customFormat="1" ht="15" customHeight="1" x14ac:dyDescent="0.25">
      <c r="A96" s="162">
        <v>45453</v>
      </c>
      <c r="B96" s="163" t="s">
        <v>261</v>
      </c>
      <c r="C96" s="163" t="s">
        <v>119</v>
      </c>
      <c r="D96" s="164" t="s">
        <v>14</v>
      </c>
      <c r="E96" s="159">
        <v>72000</v>
      </c>
      <c r="F96" s="319">
        <v>3866</v>
      </c>
      <c r="G96" s="292">
        <f t="shared" si="1"/>
        <v>18.623900672529746</v>
      </c>
      <c r="H96" s="173" t="s">
        <v>41</v>
      </c>
      <c r="I96" s="164" t="s">
        <v>43</v>
      </c>
      <c r="J96" s="350" t="s">
        <v>273</v>
      </c>
      <c r="K96" s="163" t="s">
        <v>131</v>
      </c>
      <c r="L96" s="163" t="s">
        <v>44</v>
      </c>
      <c r="M96" s="354"/>
      <c r="N96" s="320"/>
    </row>
    <row r="97" spans="1:14" s="2" customFormat="1" ht="15" customHeight="1" x14ac:dyDescent="0.25">
      <c r="A97" s="162">
        <v>45453</v>
      </c>
      <c r="B97" s="163" t="s">
        <v>262</v>
      </c>
      <c r="C97" s="163" t="s">
        <v>119</v>
      </c>
      <c r="D97" s="164" t="s">
        <v>14</v>
      </c>
      <c r="E97" s="154">
        <v>20000</v>
      </c>
      <c r="F97" s="319">
        <v>3866</v>
      </c>
      <c r="G97" s="292">
        <f t="shared" si="1"/>
        <v>5.173305742369374</v>
      </c>
      <c r="H97" s="173" t="s">
        <v>41</v>
      </c>
      <c r="I97" s="164" t="s">
        <v>43</v>
      </c>
      <c r="J97" s="350" t="s">
        <v>273</v>
      </c>
      <c r="K97" s="163" t="s">
        <v>131</v>
      </c>
      <c r="L97" s="163" t="s">
        <v>44</v>
      </c>
      <c r="M97" s="354"/>
      <c r="N97" s="320"/>
    </row>
    <row r="98" spans="1:14" s="2" customFormat="1" ht="15" customHeight="1" x14ac:dyDescent="0.25">
      <c r="A98" s="162">
        <v>45453</v>
      </c>
      <c r="B98" s="163" t="s">
        <v>112</v>
      </c>
      <c r="C98" s="163" t="s">
        <v>113</v>
      </c>
      <c r="D98" s="164" t="s">
        <v>14</v>
      </c>
      <c r="E98" s="159">
        <v>5000</v>
      </c>
      <c r="F98" s="319">
        <v>3866</v>
      </c>
      <c r="G98" s="292">
        <f t="shared" si="1"/>
        <v>1.2933264355923435</v>
      </c>
      <c r="H98" s="173" t="s">
        <v>41</v>
      </c>
      <c r="I98" s="164" t="s">
        <v>43</v>
      </c>
      <c r="J98" s="415" t="s">
        <v>270</v>
      </c>
      <c r="K98" s="163" t="s">
        <v>131</v>
      </c>
      <c r="L98" s="163" t="s">
        <v>44</v>
      </c>
      <c r="M98" s="354"/>
      <c r="N98" s="320"/>
    </row>
    <row r="99" spans="1:14" s="2" customFormat="1" ht="15" customHeight="1" x14ac:dyDescent="0.25">
      <c r="A99" s="162">
        <v>45453</v>
      </c>
      <c r="B99" s="163" t="s">
        <v>112</v>
      </c>
      <c r="C99" s="163" t="s">
        <v>113</v>
      </c>
      <c r="D99" s="164" t="s">
        <v>14</v>
      </c>
      <c r="E99" s="159">
        <v>4000</v>
      </c>
      <c r="F99" s="319">
        <v>3866</v>
      </c>
      <c r="G99" s="292">
        <f t="shared" si="1"/>
        <v>1.0346611484738748</v>
      </c>
      <c r="H99" s="173" t="s">
        <v>41</v>
      </c>
      <c r="I99" s="164" t="s">
        <v>43</v>
      </c>
      <c r="J99" s="415" t="s">
        <v>270</v>
      </c>
      <c r="K99" s="163" t="s">
        <v>131</v>
      </c>
      <c r="L99" s="163" t="s">
        <v>44</v>
      </c>
      <c r="M99" s="354"/>
      <c r="N99" s="320"/>
    </row>
    <row r="100" spans="1:14" s="2" customFormat="1" ht="15" customHeight="1" x14ac:dyDescent="0.25">
      <c r="A100" s="162">
        <v>45453</v>
      </c>
      <c r="B100" s="163" t="s">
        <v>112</v>
      </c>
      <c r="C100" s="163" t="s">
        <v>113</v>
      </c>
      <c r="D100" s="164" t="s">
        <v>14</v>
      </c>
      <c r="E100" s="159">
        <v>4000</v>
      </c>
      <c r="F100" s="319">
        <v>3866</v>
      </c>
      <c r="G100" s="292">
        <f t="shared" si="1"/>
        <v>1.0346611484738748</v>
      </c>
      <c r="H100" s="173" t="s">
        <v>41</v>
      </c>
      <c r="I100" s="164" t="s">
        <v>43</v>
      </c>
      <c r="J100" s="415" t="s">
        <v>270</v>
      </c>
      <c r="K100" s="163" t="s">
        <v>131</v>
      </c>
      <c r="L100" s="163" t="s">
        <v>44</v>
      </c>
      <c r="M100" s="354"/>
      <c r="N100" s="320"/>
    </row>
    <row r="101" spans="1:14" s="2" customFormat="1" ht="15" customHeight="1" x14ac:dyDescent="0.25">
      <c r="A101" s="162">
        <v>45453</v>
      </c>
      <c r="B101" s="163" t="s">
        <v>112</v>
      </c>
      <c r="C101" s="163" t="s">
        <v>113</v>
      </c>
      <c r="D101" s="164" t="s">
        <v>14</v>
      </c>
      <c r="E101" s="159">
        <v>3000</v>
      </c>
      <c r="F101" s="319">
        <v>3866</v>
      </c>
      <c r="G101" s="292">
        <f t="shared" si="1"/>
        <v>0.7759958613554061</v>
      </c>
      <c r="H101" s="173" t="s">
        <v>41</v>
      </c>
      <c r="I101" s="164" t="s">
        <v>43</v>
      </c>
      <c r="J101" s="415" t="s">
        <v>270</v>
      </c>
      <c r="K101" s="163" t="s">
        <v>131</v>
      </c>
      <c r="L101" s="163" t="s">
        <v>44</v>
      </c>
      <c r="M101" s="354"/>
      <c r="N101" s="320"/>
    </row>
    <row r="102" spans="1:14" s="2" customFormat="1" ht="15" customHeight="1" x14ac:dyDescent="0.25">
      <c r="A102" s="162">
        <v>45453</v>
      </c>
      <c r="B102" s="163" t="s">
        <v>272</v>
      </c>
      <c r="C102" s="163" t="s">
        <v>119</v>
      </c>
      <c r="D102" s="164" t="s">
        <v>79</v>
      </c>
      <c r="E102" s="159">
        <v>340000</v>
      </c>
      <c r="F102" s="319">
        <v>3866</v>
      </c>
      <c r="G102" s="292">
        <f t="shared" si="1"/>
        <v>87.946197620279364</v>
      </c>
      <c r="H102" s="173" t="s">
        <v>41</v>
      </c>
      <c r="I102" s="164" t="s">
        <v>43</v>
      </c>
      <c r="J102" s="350" t="s">
        <v>278</v>
      </c>
      <c r="K102" s="163" t="s">
        <v>131</v>
      </c>
      <c r="L102" s="163" t="s">
        <v>44</v>
      </c>
      <c r="M102" s="354"/>
      <c r="N102" s="320"/>
    </row>
    <row r="103" spans="1:14" s="2" customFormat="1" ht="15" customHeight="1" x14ac:dyDescent="0.25">
      <c r="A103" s="162">
        <v>45453</v>
      </c>
      <c r="B103" s="151" t="s">
        <v>222</v>
      </c>
      <c r="C103" s="151" t="s">
        <v>114</v>
      </c>
      <c r="D103" s="169" t="s">
        <v>14</v>
      </c>
      <c r="E103" s="402">
        <v>40000</v>
      </c>
      <c r="F103" s="319">
        <v>3866</v>
      </c>
      <c r="G103" s="292">
        <f t="shared" si="1"/>
        <v>10.346611484738748</v>
      </c>
      <c r="H103" s="173" t="s">
        <v>41</v>
      </c>
      <c r="I103" s="164" t="s">
        <v>43</v>
      </c>
      <c r="J103" s="350" t="s">
        <v>287</v>
      </c>
      <c r="K103" s="163" t="s">
        <v>131</v>
      </c>
      <c r="L103" s="163" t="s">
        <v>44</v>
      </c>
      <c r="M103" s="354"/>
      <c r="N103" s="320"/>
    </row>
    <row r="104" spans="1:14" s="2" customFormat="1" ht="15" customHeight="1" x14ac:dyDescent="0.25">
      <c r="A104" s="162">
        <v>45453</v>
      </c>
      <c r="B104" s="151" t="s">
        <v>276</v>
      </c>
      <c r="C104" s="151" t="s">
        <v>114</v>
      </c>
      <c r="D104" s="169" t="s">
        <v>14</v>
      </c>
      <c r="E104" s="159">
        <v>40000</v>
      </c>
      <c r="F104" s="319">
        <v>3866</v>
      </c>
      <c r="G104" s="292">
        <f t="shared" si="1"/>
        <v>10.346611484738748</v>
      </c>
      <c r="H104" s="173" t="s">
        <v>167</v>
      </c>
      <c r="I104" s="164" t="s">
        <v>43</v>
      </c>
      <c r="J104" s="350" t="s">
        <v>287</v>
      </c>
      <c r="K104" s="163" t="s">
        <v>131</v>
      </c>
      <c r="L104" s="163" t="s">
        <v>44</v>
      </c>
      <c r="M104" s="354"/>
      <c r="N104" s="320"/>
    </row>
    <row r="105" spans="1:14" s="2" customFormat="1" ht="15" customHeight="1" x14ac:dyDescent="0.25">
      <c r="A105" s="162">
        <v>45453</v>
      </c>
      <c r="B105" s="151" t="s">
        <v>231</v>
      </c>
      <c r="C105" s="151" t="s">
        <v>114</v>
      </c>
      <c r="D105" s="169" t="s">
        <v>14</v>
      </c>
      <c r="E105" s="154">
        <v>40000</v>
      </c>
      <c r="F105" s="319">
        <v>3866</v>
      </c>
      <c r="G105" s="292">
        <f t="shared" si="1"/>
        <v>10.346611484738748</v>
      </c>
      <c r="H105" s="173" t="s">
        <v>165</v>
      </c>
      <c r="I105" s="164" t="s">
        <v>43</v>
      </c>
      <c r="J105" s="350" t="s">
        <v>287</v>
      </c>
      <c r="K105" s="163" t="s">
        <v>131</v>
      </c>
      <c r="L105" s="163" t="s">
        <v>44</v>
      </c>
      <c r="M105" s="354"/>
      <c r="N105" s="320"/>
    </row>
    <row r="106" spans="1:14" s="2" customFormat="1" ht="15" customHeight="1" x14ac:dyDescent="0.25">
      <c r="A106" s="162">
        <v>45453</v>
      </c>
      <c r="B106" s="151" t="s">
        <v>223</v>
      </c>
      <c r="C106" s="151" t="s">
        <v>114</v>
      </c>
      <c r="D106" s="169" t="s">
        <v>111</v>
      </c>
      <c r="E106" s="154">
        <v>20000</v>
      </c>
      <c r="F106" s="319">
        <v>3866</v>
      </c>
      <c r="G106" s="292">
        <f t="shared" si="1"/>
        <v>5.173305742369374</v>
      </c>
      <c r="H106" s="173" t="s">
        <v>128</v>
      </c>
      <c r="I106" s="164" t="s">
        <v>43</v>
      </c>
      <c r="J106" s="350" t="s">
        <v>287</v>
      </c>
      <c r="K106" s="163" t="s">
        <v>131</v>
      </c>
      <c r="L106" s="163" t="s">
        <v>44</v>
      </c>
      <c r="M106" s="354"/>
      <c r="N106" s="320"/>
    </row>
    <row r="107" spans="1:14" s="2" customFormat="1" ht="15" customHeight="1" x14ac:dyDescent="0.25">
      <c r="A107" s="162">
        <v>45453</v>
      </c>
      <c r="B107" s="151" t="s">
        <v>224</v>
      </c>
      <c r="C107" s="151" t="s">
        <v>114</v>
      </c>
      <c r="D107" s="169" t="s">
        <v>111</v>
      </c>
      <c r="E107" s="154">
        <v>20000</v>
      </c>
      <c r="F107" s="319">
        <v>3866</v>
      </c>
      <c r="G107" s="292">
        <f t="shared" si="1"/>
        <v>5.173305742369374</v>
      </c>
      <c r="H107" s="173" t="s">
        <v>166</v>
      </c>
      <c r="I107" s="164" t="s">
        <v>43</v>
      </c>
      <c r="J107" s="350" t="s">
        <v>287</v>
      </c>
      <c r="K107" s="163" t="s">
        <v>131</v>
      </c>
      <c r="L107" s="163" t="s">
        <v>44</v>
      </c>
      <c r="M107" s="354"/>
      <c r="N107" s="320"/>
    </row>
    <row r="108" spans="1:14" s="2" customFormat="1" ht="15" customHeight="1" x14ac:dyDescent="0.25">
      <c r="A108" s="162">
        <v>45453</v>
      </c>
      <c r="B108" s="151" t="s">
        <v>225</v>
      </c>
      <c r="C108" s="151" t="s">
        <v>114</v>
      </c>
      <c r="D108" s="169" t="s">
        <v>121</v>
      </c>
      <c r="E108" s="154">
        <v>25000</v>
      </c>
      <c r="F108" s="319">
        <v>3866</v>
      </c>
      <c r="G108" s="292">
        <f t="shared" si="1"/>
        <v>6.466632177961718</v>
      </c>
      <c r="H108" s="173" t="s">
        <v>127</v>
      </c>
      <c r="I108" s="164" t="s">
        <v>43</v>
      </c>
      <c r="J108" s="350" t="s">
        <v>287</v>
      </c>
      <c r="K108" s="163" t="s">
        <v>131</v>
      </c>
      <c r="L108" s="163" t="s">
        <v>44</v>
      </c>
      <c r="M108" s="354"/>
      <c r="N108" s="320"/>
    </row>
    <row r="109" spans="1:14" s="2" customFormat="1" ht="15" customHeight="1" x14ac:dyDescent="0.25">
      <c r="A109" s="162">
        <v>45453</v>
      </c>
      <c r="B109" s="151" t="s">
        <v>277</v>
      </c>
      <c r="C109" s="151" t="s">
        <v>114</v>
      </c>
      <c r="D109" s="169" t="s">
        <v>121</v>
      </c>
      <c r="E109" s="154">
        <v>25000</v>
      </c>
      <c r="F109" s="319">
        <v>3866</v>
      </c>
      <c r="G109" s="292">
        <f t="shared" si="1"/>
        <v>6.466632177961718</v>
      </c>
      <c r="H109" s="173" t="s">
        <v>168</v>
      </c>
      <c r="I109" s="164" t="s">
        <v>43</v>
      </c>
      <c r="J109" s="350" t="s">
        <v>287</v>
      </c>
      <c r="K109" s="163" t="s">
        <v>131</v>
      </c>
      <c r="L109" s="163" t="s">
        <v>44</v>
      </c>
      <c r="M109" s="354"/>
      <c r="N109" s="320"/>
    </row>
    <row r="110" spans="1:14" s="2" customFormat="1" ht="15" customHeight="1" x14ac:dyDescent="0.25">
      <c r="A110" s="162">
        <v>45453</v>
      </c>
      <c r="B110" s="163" t="s">
        <v>281</v>
      </c>
      <c r="C110" s="163" t="s">
        <v>160</v>
      </c>
      <c r="D110" s="164" t="s">
        <v>14</v>
      </c>
      <c r="E110" s="147">
        <v>15000</v>
      </c>
      <c r="F110" s="319">
        <v>3866</v>
      </c>
      <c r="G110" s="292">
        <f t="shared" si="1"/>
        <v>3.8799793067770305</v>
      </c>
      <c r="H110" s="173" t="s">
        <v>167</v>
      </c>
      <c r="I110" s="164" t="s">
        <v>43</v>
      </c>
      <c r="J110" s="350" t="s">
        <v>283</v>
      </c>
      <c r="K110" s="163" t="s">
        <v>131</v>
      </c>
      <c r="L110" s="163" t="s">
        <v>44</v>
      </c>
      <c r="M110" s="354"/>
      <c r="N110" s="320"/>
    </row>
    <row r="111" spans="1:14" s="2" customFormat="1" ht="15" customHeight="1" x14ac:dyDescent="0.25">
      <c r="A111" s="162">
        <v>45453</v>
      </c>
      <c r="B111" s="163" t="s">
        <v>280</v>
      </c>
      <c r="C111" s="163" t="s">
        <v>160</v>
      </c>
      <c r="D111" s="164" t="s">
        <v>14</v>
      </c>
      <c r="E111" s="147">
        <v>34500</v>
      </c>
      <c r="F111" s="319">
        <v>3866</v>
      </c>
      <c r="G111" s="292">
        <f t="shared" si="1"/>
        <v>8.9239524055871708</v>
      </c>
      <c r="H111" s="173" t="s">
        <v>167</v>
      </c>
      <c r="I111" s="164" t="s">
        <v>43</v>
      </c>
      <c r="J111" s="350" t="s">
        <v>283</v>
      </c>
      <c r="K111" s="163" t="s">
        <v>131</v>
      </c>
      <c r="L111" s="163" t="s">
        <v>44</v>
      </c>
      <c r="M111" s="354"/>
      <c r="N111" s="320"/>
    </row>
    <row r="112" spans="1:14" s="2" customFormat="1" ht="15" customHeight="1" x14ac:dyDescent="0.25">
      <c r="A112" s="162">
        <v>45453</v>
      </c>
      <c r="B112" s="163" t="s">
        <v>292</v>
      </c>
      <c r="C112" s="163" t="s">
        <v>160</v>
      </c>
      <c r="D112" s="164" t="s">
        <v>14</v>
      </c>
      <c r="E112" s="147">
        <v>1064500</v>
      </c>
      <c r="F112" s="319">
        <v>3866</v>
      </c>
      <c r="G112" s="292">
        <f t="shared" si="1"/>
        <v>275.34919813760996</v>
      </c>
      <c r="H112" s="173" t="s">
        <v>167</v>
      </c>
      <c r="I112" s="164" t="s">
        <v>43</v>
      </c>
      <c r="J112" s="350" t="s">
        <v>294</v>
      </c>
      <c r="K112" s="163" t="s">
        <v>131</v>
      </c>
      <c r="L112" s="163" t="s">
        <v>44</v>
      </c>
      <c r="M112" s="354"/>
      <c r="N112" s="320"/>
    </row>
    <row r="113" spans="1:14" s="2" customFormat="1" ht="15" customHeight="1" x14ac:dyDescent="0.25">
      <c r="A113" s="468">
        <v>45453</v>
      </c>
      <c r="B113" s="149" t="s">
        <v>112</v>
      </c>
      <c r="C113" s="149" t="s">
        <v>113</v>
      </c>
      <c r="D113" s="149" t="s">
        <v>111</v>
      </c>
      <c r="E113" s="456">
        <v>22000</v>
      </c>
      <c r="F113" s="319">
        <v>3866</v>
      </c>
      <c r="G113" s="292">
        <f t="shared" si="1"/>
        <v>5.6906363166063114</v>
      </c>
      <c r="H113" s="173" t="s">
        <v>166</v>
      </c>
      <c r="I113" s="164" t="s">
        <v>43</v>
      </c>
      <c r="J113" s="350" t="s">
        <v>295</v>
      </c>
      <c r="K113" s="163" t="s">
        <v>131</v>
      </c>
      <c r="L113" s="163" t="s">
        <v>44</v>
      </c>
      <c r="M113" s="354"/>
      <c r="N113" s="320"/>
    </row>
    <row r="114" spans="1:14" s="2" customFormat="1" ht="15" customHeight="1" x14ac:dyDescent="0.25">
      <c r="A114" s="468">
        <v>45453</v>
      </c>
      <c r="B114" s="149" t="s">
        <v>112</v>
      </c>
      <c r="C114" s="149" t="s">
        <v>113</v>
      </c>
      <c r="D114" s="149" t="s">
        <v>111</v>
      </c>
      <c r="E114" s="456">
        <v>22000</v>
      </c>
      <c r="F114" s="319">
        <v>3866</v>
      </c>
      <c r="G114" s="292">
        <f t="shared" si="1"/>
        <v>5.6906363166063114</v>
      </c>
      <c r="H114" s="173" t="s">
        <v>166</v>
      </c>
      <c r="I114" s="164" t="s">
        <v>43</v>
      </c>
      <c r="J114" s="350" t="s">
        <v>295</v>
      </c>
      <c r="K114" s="163" t="s">
        <v>131</v>
      </c>
      <c r="L114" s="163" t="s">
        <v>44</v>
      </c>
      <c r="M114" s="354"/>
      <c r="N114" s="320"/>
    </row>
    <row r="115" spans="1:14" s="2" customFormat="1" ht="15" customHeight="1" x14ac:dyDescent="0.25">
      <c r="A115" s="162">
        <v>45453</v>
      </c>
      <c r="B115" s="163" t="s">
        <v>112</v>
      </c>
      <c r="C115" s="163" t="s">
        <v>113</v>
      </c>
      <c r="D115" s="164" t="s">
        <v>121</v>
      </c>
      <c r="E115" s="147">
        <v>10000</v>
      </c>
      <c r="F115" s="319">
        <v>3866</v>
      </c>
      <c r="G115" s="292">
        <f t="shared" si="1"/>
        <v>2.586652871184687</v>
      </c>
      <c r="H115" s="173" t="s">
        <v>168</v>
      </c>
      <c r="I115" s="164" t="s">
        <v>43</v>
      </c>
      <c r="J115" s="350" t="s">
        <v>297</v>
      </c>
      <c r="K115" s="163" t="s">
        <v>131</v>
      </c>
      <c r="L115" s="163" t="s">
        <v>44</v>
      </c>
      <c r="M115" s="354"/>
      <c r="N115" s="320"/>
    </row>
    <row r="116" spans="1:14" s="2" customFormat="1" ht="15" customHeight="1" x14ac:dyDescent="0.25">
      <c r="A116" s="162">
        <v>45453</v>
      </c>
      <c r="B116" s="163" t="s">
        <v>112</v>
      </c>
      <c r="C116" s="163" t="s">
        <v>113</v>
      </c>
      <c r="D116" s="164" t="s">
        <v>121</v>
      </c>
      <c r="E116" s="147">
        <v>3000</v>
      </c>
      <c r="F116" s="319">
        <v>3866</v>
      </c>
      <c r="G116" s="292">
        <f t="shared" si="1"/>
        <v>0.7759958613554061</v>
      </c>
      <c r="H116" s="173" t="s">
        <v>168</v>
      </c>
      <c r="I116" s="164" t="s">
        <v>43</v>
      </c>
      <c r="J116" s="350" t="s">
        <v>297</v>
      </c>
      <c r="K116" s="163" t="s">
        <v>131</v>
      </c>
      <c r="L116" s="163" t="s">
        <v>44</v>
      </c>
      <c r="M116" s="354"/>
      <c r="N116" s="320"/>
    </row>
    <row r="117" spans="1:14" s="2" customFormat="1" ht="15" customHeight="1" x14ac:dyDescent="0.25">
      <c r="A117" s="162">
        <v>45453</v>
      </c>
      <c r="B117" s="163" t="s">
        <v>112</v>
      </c>
      <c r="C117" s="163" t="s">
        <v>113</v>
      </c>
      <c r="D117" s="164" t="s">
        <v>121</v>
      </c>
      <c r="E117" s="147">
        <v>3000</v>
      </c>
      <c r="F117" s="319">
        <v>3866</v>
      </c>
      <c r="G117" s="292">
        <f t="shared" si="1"/>
        <v>0.7759958613554061</v>
      </c>
      <c r="H117" s="173" t="s">
        <v>168</v>
      </c>
      <c r="I117" s="164" t="s">
        <v>43</v>
      </c>
      <c r="J117" s="350" t="s">
        <v>297</v>
      </c>
      <c r="K117" s="163" t="s">
        <v>131</v>
      </c>
      <c r="L117" s="163" t="s">
        <v>44</v>
      </c>
      <c r="M117" s="354"/>
      <c r="N117" s="320"/>
    </row>
    <row r="118" spans="1:14" s="2" customFormat="1" ht="15" customHeight="1" x14ac:dyDescent="0.25">
      <c r="A118" s="162">
        <v>45453</v>
      </c>
      <c r="B118" s="163" t="s">
        <v>112</v>
      </c>
      <c r="C118" s="163" t="s">
        <v>113</v>
      </c>
      <c r="D118" s="164" t="s">
        <v>121</v>
      </c>
      <c r="E118" s="147">
        <v>6000</v>
      </c>
      <c r="F118" s="319">
        <v>3866</v>
      </c>
      <c r="G118" s="292">
        <f t="shared" si="1"/>
        <v>1.5519917227108122</v>
      </c>
      <c r="H118" s="173" t="s">
        <v>168</v>
      </c>
      <c r="I118" s="164" t="s">
        <v>43</v>
      </c>
      <c r="J118" s="350" t="s">
        <v>297</v>
      </c>
      <c r="K118" s="163" t="s">
        <v>131</v>
      </c>
      <c r="L118" s="163" t="s">
        <v>44</v>
      </c>
      <c r="M118" s="354"/>
      <c r="N118" s="320"/>
    </row>
    <row r="119" spans="1:14" s="2" customFormat="1" ht="15" customHeight="1" x14ac:dyDescent="0.25">
      <c r="A119" s="162">
        <v>45453</v>
      </c>
      <c r="B119" s="163" t="s">
        <v>112</v>
      </c>
      <c r="C119" s="163" t="s">
        <v>113</v>
      </c>
      <c r="D119" s="164" t="s">
        <v>121</v>
      </c>
      <c r="E119" s="147">
        <v>10000</v>
      </c>
      <c r="F119" s="319">
        <v>3866</v>
      </c>
      <c r="G119" s="292">
        <f t="shared" si="1"/>
        <v>2.586652871184687</v>
      </c>
      <c r="H119" s="173" t="s">
        <v>168</v>
      </c>
      <c r="I119" s="164" t="s">
        <v>43</v>
      </c>
      <c r="J119" s="350" t="s">
        <v>297</v>
      </c>
      <c r="K119" s="163" t="s">
        <v>131</v>
      </c>
      <c r="L119" s="163" t="s">
        <v>44</v>
      </c>
      <c r="M119" s="354"/>
      <c r="N119" s="320"/>
    </row>
    <row r="120" spans="1:14" s="2" customFormat="1" ht="15" customHeight="1" x14ac:dyDescent="0.25">
      <c r="A120" s="162">
        <v>45453</v>
      </c>
      <c r="B120" s="163" t="s">
        <v>112</v>
      </c>
      <c r="C120" s="163" t="s">
        <v>113</v>
      </c>
      <c r="D120" s="164" t="s">
        <v>14</v>
      </c>
      <c r="E120" s="159">
        <v>20000</v>
      </c>
      <c r="F120" s="319">
        <v>3866</v>
      </c>
      <c r="G120" s="292">
        <f t="shared" si="1"/>
        <v>5.173305742369374</v>
      </c>
      <c r="H120" s="173" t="s">
        <v>41</v>
      </c>
      <c r="I120" s="164" t="s">
        <v>43</v>
      </c>
      <c r="J120" s="350" t="s">
        <v>324</v>
      </c>
      <c r="K120" s="163" t="s">
        <v>131</v>
      </c>
      <c r="L120" s="163" t="s">
        <v>44</v>
      </c>
      <c r="M120" s="354"/>
      <c r="N120" s="320"/>
    </row>
    <row r="121" spans="1:14" s="2" customFormat="1" ht="15" customHeight="1" x14ac:dyDescent="0.25">
      <c r="A121" s="162">
        <v>45453</v>
      </c>
      <c r="B121" s="163" t="s">
        <v>112</v>
      </c>
      <c r="C121" s="163" t="s">
        <v>113</v>
      </c>
      <c r="D121" s="164" t="s">
        <v>14</v>
      </c>
      <c r="E121" s="159">
        <v>15000</v>
      </c>
      <c r="F121" s="319">
        <v>3866</v>
      </c>
      <c r="G121" s="292">
        <f t="shared" si="1"/>
        <v>3.8799793067770305</v>
      </c>
      <c r="H121" s="173" t="s">
        <v>41</v>
      </c>
      <c r="I121" s="164" t="s">
        <v>43</v>
      </c>
      <c r="J121" s="350" t="s">
        <v>324</v>
      </c>
      <c r="K121" s="163" t="s">
        <v>131</v>
      </c>
      <c r="L121" s="163" t="s">
        <v>44</v>
      </c>
      <c r="M121" s="354"/>
      <c r="N121" s="320"/>
    </row>
    <row r="122" spans="1:14" s="2" customFormat="1" ht="15" customHeight="1" x14ac:dyDescent="0.25">
      <c r="A122" s="468">
        <v>45453</v>
      </c>
      <c r="B122" s="163" t="s">
        <v>254</v>
      </c>
      <c r="C122" s="163" t="s">
        <v>160</v>
      </c>
      <c r="D122" s="164" t="s">
        <v>14</v>
      </c>
      <c r="E122" s="159">
        <v>50000</v>
      </c>
      <c r="F122" s="319">
        <v>3866</v>
      </c>
      <c r="G122" s="292">
        <f t="shared" si="1"/>
        <v>12.933264355923436</v>
      </c>
      <c r="H122" s="173" t="s">
        <v>165</v>
      </c>
      <c r="I122" s="164" t="s">
        <v>43</v>
      </c>
      <c r="J122" s="866" t="s">
        <v>345</v>
      </c>
      <c r="K122" s="163" t="s">
        <v>131</v>
      </c>
      <c r="L122" s="163" t="s">
        <v>44</v>
      </c>
      <c r="M122" s="354"/>
      <c r="N122" s="320"/>
    </row>
    <row r="123" spans="1:14" s="2" customFormat="1" ht="15" customHeight="1" x14ac:dyDescent="0.25">
      <c r="A123" s="468">
        <v>45453</v>
      </c>
      <c r="B123" s="163" t="s">
        <v>112</v>
      </c>
      <c r="C123" s="163" t="s">
        <v>113</v>
      </c>
      <c r="D123" s="164" t="s">
        <v>14</v>
      </c>
      <c r="E123" s="159">
        <v>4000</v>
      </c>
      <c r="F123" s="319">
        <v>3866</v>
      </c>
      <c r="G123" s="292">
        <f t="shared" si="1"/>
        <v>1.0346611484738748</v>
      </c>
      <c r="H123" s="173" t="s">
        <v>165</v>
      </c>
      <c r="I123" s="164" t="s">
        <v>43</v>
      </c>
      <c r="J123" s="866" t="s">
        <v>346</v>
      </c>
      <c r="K123" s="163" t="s">
        <v>131</v>
      </c>
      <c r="L123" s="163" t="s">
        <v>44</v>
      </c>
      <c r="M123" s="354"/>
      <c r="N123" s="320"/>
    </row>
    <row r="124" spans="1:14" s="2" customFormat="1" ht="15" customHeight="1" x14ac:dyDescent="0.25">
      <c r="A124" s="468">
        <v>45453</v>
      </c>
      <c r="B124" s="163" t="s">
        <v>648</v>
      </c>
      <c r="C124" s="163" t="s">
        <v>116</v>
      </c>
      <c r="D124" s="164" t="s">
        <v>79</v>
      </c>
      <c r="E124" s="159">
        <v>1888000</v>
      </c>
      <c r="F124" s="319">
        <v>3866</v>
      </c>
      <c r="G124" s="292">
        <f t="shared" si="1"/>
        <v>488.36006207966892</v>
      </c>
      <c r="H124" s="173" t="s">
        <v>649</v>
      </c>
      <c r="I124" s="164" t="s">
        <v>43</v>
      </c>
      <c r="J124" s="866" t="s">
        <v>268</v>
      </c>
      <c r="K124" s="163" t="s">
        <v>131</v>
      </c>
      <c r="L124" s="163" t="s">
        <v>44</v>
      </c>
      <c r="M124" s="354"/>
      <c r="N124" s="320"/>
    </row>
    <row r="125" spans="1:14" s="2" customFormat="1" ht="15" customHeight="1" x14ac:dyDescent="0.25">
      <c r="A125" s="468">
        <v>45453</v>
      </c>
      <c r="B125" s="163" t="s">
        <v>650</v>
      </c>
      <c r="C125" s="163" t="s">
        <v>120</v>
      </c>
      <c r="D125" s="164" t="s">
        <v>79</v>
      </c>
      <c r="E125" s="159">
        <v>3000</v>
      </c>
      <c r="F125" s="319">
        <v>3866</v>
      </c>
      <c r="G125" s="292">
        <f t="shared" si="1"/>
        <v>0.7759958613554061</v>
      </c>
      <c r="H125" s="173" t="s">
        <v>649</v>
      </c>
      <c r="I125" s="164" t="s">
        <v>43</v>
      </c>
      <c r="J125" s="866" t="s">
        <v>651</v>
      </c>
      <c r="K125" s="163" t="s">
        <v>131</v>
      </c>
      <c r="L125" s="163" t="s">
        <v>44</v>
      </c>
      <c r="M125" s="354"/>
      <c r="N125" s="320"/>
    </row>
    <row r="126" spans="1:14" s="2" customFormat="1" ht="15" customHeight="1" x14ac:dyDescent="0.25">
      <c r="A126" s="468">
        <v>45454</v>
      </c>
      <c r="B126" s="163" t="s">
        <v>254</v>
      </c>
      <c r="C126" s="163" t="s">
        <v>160</v>
      </c>
      <c r="D126" s="164" t="s">
        <v>14</v>
      </c>
      <c r="E126" s="159">
        <v>50000</v>
      </c>
      <c r="F126" s="319">
        <v>3866</v>
      </c>
      <c r="G126" s="292">
        <f t="shared" si="1"/>
        <v>12.933264355923436</v>
      </c>
      <c r="H126" s="173" t="s">
        <v>165</v>
      </c>
      <c r="I126" s="164" t="s">
        <v>43</v>
      </c>
      <c r="J126" s="866" t="s">
        <v>345</v>
      </c>
      <c r="K126" s="163" t="s">
        <v>131</v>
      </c>
      <c r="L126" s="163" t="s">
        <v>44</v>
      </c>
      <c r="M126" s="354"/>
      <c r="N126" s="320"/>
    </row>
    <row r="127" spans="1:14" s="2" customFormat="1" ht="15" customHeight="1" x14ac:dyDescent="0.25">
      <c r="A127" s="468">
        <v>45454</v>
      </c>
      <c r="B127" s="163" t="s">
        <v>112</v>
      </c>
      <c r="C127" s="163" t="s">
        <v>113</v>
      </c>
      <c r="D127" s="164" t="s">
        <v>14</v>
      </c>
      <c r="E127" s="159">
        <v>2000</v>
      </c>
      <c r="F127" s="319">
        <v>3866</v>
      </c>
      <c r="G127" s="292">
        <f t="shared" si="1"/>
        <v>0.5173305742369374</v>
      </c>
      <c r="H127" s="173" t="s">
        <v>165</v>
      </c>
      <c r="I127" s="164" t="s">
        <v>43</v>
      </c>
      <c r="J127" s="866" t="s">
        <v>346</v>
      </c>
      <c r="K127" s="163" t="s">
        <v>131</v>
      </c>
      <c r="L127" s="163" t="s">
        <v>44</v>
      </c>
      <c r="M127" s="354"/>
      <c r="N127" s="320"/>
    </row>
    <row r="128" spans="1:14" s="2" customFormat="1" ht="15" customHeight="1" x14ac:dyDescent="0.25">
      <c r="A128" s="162">
        <v>45454</v>
      </c>
      <c r="B128" s="163" t="s">
        <v>112</v>
      </c>
      <c r="C128" s="163" t="s">
        <v>113</v>
      </c>
      <c r="D128" s="164" t="s">
        <v>121</v>
      </c>
      <c r="E128" s="147">
        <v>10000</v>
      </c>
      <c r="F128" s="319">
        <v>3866</v>
      </c>
      <c r="G128" s="292">
        <f t="shared" si="1"/>
        <v>2.586652871184687</v>
      </c>
      <c r="H128" s="173" t="s">
        <v>168</v>
      </c>
      <c r="I128" s="164" t="s">
        <v>43</v>
      </c>
      <c r="J128" s="350" t="s">
        <v>302</v>
      </c>
      <c r="K128" s="163" t="s">
        <v>131</v>
      </c>
      <c r="L128" s="163" t="s">
        <v>44</v>
      </c>
      <c r="M128" s="354"/>
      <c r="N128" s="320"/>
    </row>
    <row r="129" spans="1:14" s="2" customFormat="1" ht="15" customHeight="1" x14ac:dyDescent="0.25">
      <c r="A129" s="162">
        <v>45454</v>
      </c>
      <c r="B129" s="163" t="s">
        <v>112</v>
      </c>
      <c r="C129" s="163" t="s">
        <v>113</v>
      </c>
      <c r="D129" s="164" t="s">
        <v>121</v>
      </c>
      <c r="E129" s="147">
        <v>5000</v>
      </c>
      <c r="F129" s="319">
        <v>3866</v>
      </c>
      <c r="G129" s="292">
        <f t="shared" si="1"/>
        <v>1.2933264355923435</v>
      </c>
      <c r="H129" s="173" t="s">
        <v>168</v>
      </c>
      <c r="I129" s="164" t="s">
        <v>43</v>
      </c>
      <c r="J129" s="350" t="s">
        <v>302</v>
      </c>
      <c r="K129" s="163" t="s">
        <v>131</v>
      </c>
      <c r="L129" s="163" t="s">
        <v>44</v>
      </c>
      <c r="M129" s="354"/>
      <c r="N129" s="320"/>
    </row>
    <row r="130" spans="1:14" s="2" customFormat="1" ht="15" customHeight="1" x14ac:dyDescent="0.25">
      <c r="A130" s="162">
        <v>45454</v>
      </c>
      <c r="B130" s="163" t="s">
        <v>112</v>
      </c>
      <c r="C130" s="163" t="s">
        <v>113</v>
      </c>
      <c r="D130" s="164" t="s">
        <v>121</v>
      </c>
      <c r="E130" s="147">
        <v>3000</v>
      </c>
      <c r="F130" s="319">
        <v>3866</v>
      </c>
      <c r="G130" s="292">
        <f t="shared" si="1"/>
        <v>0.7759958613554061</v>
      </c>
      <c r="H130" s="173" t="s">
        <v>168</v>
      </c>
      <c r="I130" s="164" t="s">
        <v>43</v>
      </c>
      <c r="J130" s="350" t="s">
        <v>302</v>
      </c>
      <c r="K130" s="163" t="s">
        <v>131</v>
      </c>
      <c r="L130" s="163" t="s">
        <v>44</v>
      </c>
      <c r="M130" s="354"/>
      <c r="N130" s="320"/>
    </row>
    <row r="131" spans="1:14" s="2" customFormat="1" ht="15" customHeight="1" x14ac:dyDescent="0.25">
      <c r="A131" s="162">
        <v>45454</v>
      </c>
      <c r="B131" s="163" t="s">
        <v>112</v>
      </c>
      <c r="C131" s="163" t="s">
        <v>113</v>
      </c>
      <c r="D131" s="164" t="s">
        <v>121</v>
      </c>
      <c r="E131" s="400">
        <v>4000</v>
      </c>
      <c r="F131" s="319">
        <v>3866</v>
      </c>
      <c r="G131" s="292">
        <f t="shared" si="1"/>
        <v>1.0346611484738748</v>
      </c>
      <c r="H131" s="173" t="s">
        <v>168</v>
      </c>
      <c r="I131" s="164" t="s">
        <v>43</v>
      </c>
      <c r="J131" s="350" t="s">
        <v>302</v>
      </c>
      <c r="K131" s="163" t="s">
        <v>131</v>
      </c>
      <c r="L131" s="163" t="s">
        <v>44</v>
      </c>
      <c r="M131" s="354"/>
      <c r="N131" s="320"/>
    </row>
    <row r="132" spans="1:14" s="2" customFormat="1" ht="15" customHeight="1" x14ac:dyDescent="0.25">
      <c r="A132" s="162">
        <v>45454</v>
      </c>
      <c r="B132" s="163" t="s">
        <v>112</v>
      </c>
      <c r="C132" s="163" t="s">
        <v>113</v>
      </c>
      <c r="D132" s="164" t="s">
        <v>121</v>
      </c>
      <c r="E132" s="147">
        <v>7000</v>
      </c>
      <c r="F132" s="319">
        <v>3866</v>
      </c>
      <c r="G132" s="292">
        <f t="shared" si="1"/>
        <v>1.8106570098292809</v>
      </c>
      <c r="H132" s="173" t="s">
        <v>168</v>
      </c>
      <c r="I132" s="164" t="s">
        <v>43</v>
      </c>
      <c r="J132" s="350" t="s">
        <v>302</v>
      </c>
      <c r="K132" s="163" t="s">
        <v>131</v>
      </c>
      <c r="L132" s="163" t="s">
        <v>44</v>
      </c>
      <c r="M132" s="354"/>
      <c r="N132" s="320"/>
    </row>
    <row r="133" spans="1:14" s="2" customFormat="1" ht="15" customHeight="1" x14ac:dyDescent="0.25">
      <c r="A133" s="162">
        <v>45454</v>
      </c>
      <c r="B133" s="163" t="s">
        <v>112</v>
      </c>
      <c r="C133" s="163" t="s">
        <v>113</v>
      </c>
      <c r="D133" s="164" t="s">
        <v>121</v>
      </c>
      <c r="E133" s="147">
        <v>9500</v>
      </c>
      <c r="F133" s="319">
        <v>3866</v>
      </c>
      <c r="G133" s="292">
        <f t="shared" si="1"/>
        <v>2.4573202276254529</v>
      </c>
      <c r="H133" s="173" t="s">
        <v>168</v>
      </c>
      <c r="I133" s="164" t="s">
        <v>43</v>
      </c>
      <c r="J133" s="350" t="s">
        <v>302</v>
      </c>
      <c r="K133" s="163" t="s">
        <v>131</v>
      </c>
      <c r="L133" s="163" t="s">
        <v>44</v>
      </c>
      <c r="M133" s="354"/>
      <c r="N133" s="320"/>
    </row>
    <row r="134" spans="1:14" s="2" customFormat="1" ht="15" customHeight="1" x14ac:dyDescent="0.25">
      <c r="A134" s="162">
        <v>45454</v>
      </c>
      <c r="B134" s="163" t="s">
        <v>112</v>
      </c>
      <c r="C134" s="163" t="s">
        <v>113</v>
      </c>
      <c r="D134" s="164" t="s">
        <v>121</v>
      </c>
      <c r="E134" s="400">
        <v>5000</v>
      </c>
      <c r="F134" s="319">
        <v>3866</v>
      </c>
      <c r="G134" s="292">
        <f t="shared" si="1"/>
        <v>1.2933264355923435</v>
      </c>
      <c r="H134" s="173" t="s">
        <v>168</v>
      </c>
      <c r="I134" s="164" t="s">
        <v>43</v>
      </c>
      <c r="J134" s="350" t="s">
        <v>302</v>
      </c>
      <c r="K134" s="163" t="s">
        <v>131</v>
      </c>
      <c r="L134" s="163" t="s">
        <v>44</v>
      </c>
      <c r="M134" s="354"/>
      <c r="N134" s="320"/>
    </row>
    <row r="135" spans="1:14" s="2" customFormat="1" ht="15" customHeight="1" x14ac:dyDescent="0.25">
      <c r="A135" s="162">
        <v>45454</v>
      </c>
      <c r="B135" s="163" t="s">
        <v>112</v>
      </c>
      <c r="C135" s="163" t="s">
        <v>113</v>
      </c>
      <c r="D135" s="164" t="s">
        <v>111</v>
      </c>
      <c r="E135" s="147">
        <v>8000</v>
      </c>
      <c r="F135" s="319">
        <v>3866</v>
      </c>
      <c r="G135" s="292">
        <f t="shared" si="1"/>
        <v>2.0693222969477496</v>
      </c>
      <c r="H135" s="173" t="s">
        <v>128</v>
      </c>
      <c r="I135" s="164" t="s">
        <v>43</v>
      </c>
      <c r="J135" s="350" t="s">
        <v>175</v>
      </c>
      <c r="K135" s="163" t="s">
        <v>131</v>
      </c>
      <c r="L135" s="163" t="s">
        <v>44</v>
      </c>
      <c r="M135" s="354"/>
      <c r="N135" s="320"/>
    </row>
    <row r="136" spans="1:14" s="2" customFormat="1" ht="15" customHeight="1" x14ac:dyDescent="0.25">
      <c r="A136" s="162">
        <v>45454</v>
      </c>
      <c r="B136" s="163" t="s">
        <v>112</v>
      </c>
      <c r="C136" s="163" t="s">
        <v>113</v>
      </c>
      <c r="D136" s="164" t="s">
        <v>111</v>
      </c>
      <c r="E136" s="147">
        <v>8000</v>
      </c>
      <c r="F136" s="319">
        <v>3866</v>
      </c>
      <c r="G136" s="292">
        <f t="shared" si="1"/>
        <v>2.0693222969477496</v>
      </c>
      <c r="H136" s="173" t="s">
        <v>128</v>
      </c>
      <c r="I136" s="164" t="s">
        <v>43</v>
      </c>
      <c r="J136" s="350" t="s">
        <v>175</v>
      </c>
      <c r="K136" s="163" t="s">
        <v>131</v>
      </c>
      <c r="L136" s="163" t="s">
        <v>44</v>
      </c>
      <c r="M136" s="354"/>
      <c r="N136" s="320"/>
    </row>
    <row r="137" spans="1:14" s="2" customFormat="1" ht="15" customHeight="1" x14ac:dyDescent="0.25">
      <c r="A137" s="468">
        <v>45454</v>
      </c>
      <c r="B137" s="149" t="s">
        <v>112</v>
      </c>
      <c r="C137" s="149" t="s">
        <v>113</v>
      </c>
      <c r="D137" s="149" t="s">
        <v>111</v>
      </c>
      <c r="E137" s="456">
        <v>22000</v>
      </c>
      <c r="F137" s="319">
        <v>3866</v>
      </c>
      <c r="G137" s="292">
        <f t="shared" si="1"/>
        <v>5.6906363166063114</v>
      </c>
      <c r="H137" s="173" t="s">
        <v>166</v>
      </c>
      <c r="I137" s="164" t="s">
        <v>43</v>
      </c>
      <c r="J137" s="350" t="s">
        <v>312</v>
      </c>
      <c r="K137" s="163" t="s">
        <v>131</v>
      </c>
      <c r="L137" s="163" t="s">
        <v>44</v>
      </c>
      <c r="M137" s="354"/>
      <c r="N137" s="320"/>
    </row>
    <row r="138" spans="1:14" s="2" customFormat="1" ht="15" customHeight="1" x14ac:dyDescent="0.25">
      <c r="A138" s="468">
        <v>45454</v>
      </c>
      <c r="B138" s="149" t="s">
        <v>112</v>
      </c>
      <c r="C138" s="149" t="s">
        <v>113</v>
      </c>
      <c r="D138" s="149" t="s">
        <v>111</v>
      </c>
      <c r="E138" s="456">
        <v>22000</v>
      </c>
      <c r="F138" s="319">
        <v>3866</v>
      </c>
      <c r="G138" s="292">
        <f t="shared" si="1"/>
        <v>5.6906363166063114</v>
      </c>
      <c r="H138" s="173" t="s">
        <v>166</v>
      </c>
      <c r="I138" s="164" t="s">
        <v>43</v>
      </c>
      <c r="J138" s="350" t="s">
        <v>312</v>
      </c>
      <c r="K138" s="163" t="s">
        <v>131</v>
      </c>
      <c r="L138" s="163" t="s">
        <v>44</v>
      </c>
      <c r="M138" s="354"/>
      <c r="N138" s="320"/>
    </row>
    <row r="139" spans="1:14" s="2" customFormat="1" ht="15" customHeight="1" x14ac:dyDescent="0.25">
      <c r="A139" s="162">
        <v>45454</v>
      </c>
      <c r="B139" s="163" t="s">
        <v>112</v>
      </c>
      <c r="C139" s="163" t="s">
        <v>113</v>
      </c>
      <c r="D139" s="164" t="s">
        <v>121</v>
      </c>
      <c r="E139" s="147">
        <v>8000</v>
      </c>
      <c r="F139" s="319">
        <v>3866</v>
      </c>
      <c r="G139" s="292">
        <f t="shared" si="1"/>
        <v>2.0693222969477496</v>
      </c>
      <c r="H139" s="173" t="s">
        <v>127</v>
      </c>
      <c r="I139" s="495" t="s">
        <v>43</v>
      </c>
      <c r="J139" s="350" t="s">
        <v>313</v>
      </c>
      <c r="K139" s="163" t="s">
        <v>131</v>
      </c>
      <c r="L139" s="163" t="s">
        <v>44</v>
      </c>
      <c r="M139" s="354"/>
      <c r="N139" s="768"/>
    </row>
    <row r="140" spans="1:14" s="2" customFormat="1" ht="15" customHeight="1" x14ac:dyDescent="0.25">
      <c r="A140" s="162">
        <v>45454</v>
      </c>
      <c r="B140" s="163" t="s">
        <v>112</v>
      </c>
      <c r="C140" s="163" t="s">
        <v>113</v>
      </c>
      <c r="D140" s="164" t="s">
        <v>121</v>
      </c>
      <c r="E140" s="147">
        <v>10000</v>
      </c>
      <c r="F140" s="319">
        <v>3866</v>
      </c>
      <c r="G140" s="292">
        <f t="shared" si="1"/>
        <v>2.586652871184687</v>
      </c>
      <c r="H140" s="173" t="s">
        <v>127</v>
      </c>
      <c r="I140" s="164" t="s">
        <v>43</v>
      </c>
      <c r="J140" s="350" t="s">
        <v>313</v>
      </c>
      <c r="K140" s="163" t="s">
        <v>131</v>
      </c>
      <c r="L140" s="163" t="s">
        <v>44</v>
      </c>
      <c r="M140" s="354"/>
      <c r="N140" s="768"/>
    </row>
    <row r="141" spans="1:14" s="2" customFormat="1" ht="15" customHeight="1" x14ac:dyDescent="0.25">
      <c r="A141" s="162">
        <v>45454</v>
      </c>
      <c r="B141" s="163" t="s">
        <v>112</v>
      </c>
      <c r="C141" s="163" t="s">
        <v>113</v>
      </c>
      <c r="D141" s="164" t="s">
        <v>121</v>
      </c>
      <c r="E141" s="167">
        <v>5000</v>
      </c>
      <c r="F141" s="319">
        <v>3866</v>
      </c>
      <c r="G141" s="292">
        <f t="shared" si="1"/>
        <v>1.2933264355923435</v>
      </c>
      <c r="H141" s="173" t="s">
        <v>127</v>
      </c>
      <c r="I141" s="164" t="s">
        <v>43</v>
      </c>
      <c r="J141" s="350" t="s">
        <v>313</v>
      </c>
      <c r="K141" s="163" t="s">
        <v>131</v>
      </c>
      <c r="L141" s="163" t="s">
        <v>44</v>
      </c>
      <c r="M141" s="354"/>
      <c r="N141" s="768"/>
    </row>
    <row r="142" spans="1:14" s="2" customFormat="1" ht="15" customHeight="1" x14ac:dyDescent="0.25">
      <c r="A142" s="162">
        <v>45454</v>
      </c>
      <c r="B142" s="163" t="s">
        <v>112</v>
      </c>
      <c r="C142" s="163" t="s">
        <v>113</v>
      </c>
      <c r="D142" s="164" t="s">
        <v>121</v>
      </c>
      <c r="E142" s="167">
        <v>8000</v>
      </c>
      <c r="F142" s="319">
        <v>3866</v>
      </c>
      <c r="G142" s="292">
        <f t="shared" si="1"/>
        <v>2.0693222969477496</v>
      </c>
      <c r="H142" s="173" t="s">
        <v>127</v>
      </c>
      <c r="I142" s="164" t="s">
        <v>43</v>
      </c>
      <c r="J142" s="350" t="s">
        <v>313</v>
      </c>
      <c r="K142" s="163" t="s">
        <v>131</v>
      </c>
      <c r="L142" s="163" t="s">
        <v>44</v>
      </c>
      <c r="M142" s="354"/>
      <c r="N142" s="768"/>
    </row>
    <row r="143" spans="1:14" s="2" customFormat="1" ht="15" customHeight="1" x14ac:dyDescent="0.25">
      <c r="A143" s="468">
        <v>45454</v>
      </c>
      <c r="B143" s="149" t="s">
        <v>112</v>
      </c>
      <c r="C143" s="149" t="s">
        <v>113</v>
      </c>
      <c r="D143" s="149" t="s">
        <v>14</v>
      </c>
      <c r="E143" s="159">
        <v>9000</v>
      </c>
      <c r="F143" s="319">
        <v>3866</v>
      </c>
      <c r="G143" s="292">
        <f t="shared" si="1"/>
        <v>2.3279875840662183</v>
      </c>
      <c r="H143" s="173" t="s">
        <v>165</v>
      </c>
      <c r="I143" s="164" t="s">
        <v>43</v>
      </c>
      <c r="J143" s="350" t="s">
        <v>319</v>
      </c>
      <c r="K143" s="163" t="s">
        <v>131</v>
      </c>
      <c r="L143" s="163" t="s">
        <v>44</v>
      </c>
      <c r="M143" s="354"/>
      <c r="N143" s="768"/>
    </row>
    <row r="144" spans="1:14" s="2" customFormat="1" ht="15" customHeight="1" x14ac:dyDescent="0.25">
      <c r="A144" s="468">
        <v>45454</v>
      </c>
      <c r="B144" s="149" t="s">
        <v>318</v>
      </c>
      <c r="C144" s="149" t="s">
        <v>126</v>
      </c>
      <c r="D144" s="149" t="s">
        <v>14</v>
      </c>
      <c r="E144" s="159">
        <v>30000</v>
      </c>
      <c r="F144" s="319">
        <v>3866</v>
      </c>
      <c r="G144" s="292">
        <f t="shared" si="1"/>
        <v>7.759958613554061</v>
      </c>
      <c r="H144" s="173" t="s">
        <v>165</v>
      </c>
      <c r="I144" s="164" t="s">
        <v>43</v>
      </c>
      <c r="J144" s="350" t="s">
        <v>617</v>
      </c>
      <c r="K144" s="163" t="s">
        <v>131</v>
      </c>
      <c r="L144" s="163" t="s">
        <v>44</v>
      </c>
      <c r="M144" s="354"/>
      <c r="N144" s="768"/>
    </row>
    <row r="145" spans="1:14" s="2" customFormat="1" ht="15" customHeight="1" x14ac:dyDescent="0.25">
      <c r="A145" s="468">
        <v>45454</v>
      </c>
      <c r="B145" s="149" t="s">
        <v>126</v>
      </c>
      <c r="C145" s="149" t="s">
        <v>126</v>
      </c>
      <c r="D145" s="149" t="s">
        <v>14</v>
      </c>
      <c r="E145" s="159">
        <v>10000</v>
      </c>
      <c r="F145" s="319">
        <v>3866</v>
      </c>
      <c r="G145" s="292">
        <f t="shared" si="1"/>
        <v>2.586652871184687</v>
      </c>
      <c r="H145" s="173" t="s">
        <v>165</v>
      </c>
      <c r="I145" s="164" t="s">
        <v>43</v>
      </c>
      <c r="J145" s="350" t="s">
        <v>617</v>
      </c>
      <c r="K145" s="163" t="s">
        <v>131</v>
      </c>
      <c r="L145" s="163" t="s">
        <v>44</v>
      </c>
      <c r="M145" s="354"/>
      <c r="N145" s="768"/>
    </row>
    <row r="146" spans="1:14" s="2" customFormat="1" ht="15" customHeight="1" x14ac:dyDescent="0.25">
      <c r="A146" s="468">
        <v>45454</v>
      </c>
      <c r="B146" s="149" t="s">
        <v>126</v>
      </c>
      <c r="C146" s="149" t="s">
        <v>126</v>
      </c>
      <c r="D146" s="149" t="s">
        <v>14</v>
      </c>
      <c r="E146" s="159">
        <v>2000</v>
      </c>
      <c r="F146" s="319">
        <v>3866</v>
      </c>
      <c r="G146" s="292">
        <f t="shared" si="1"/>
        <v>0.5173305742369374</v>
      </c>
      <c r="H146" s="173" t="s">
        <v>165</v>
      </c>
      <c r="I146" s="164" t="s">
        <v>43</v>
      </c>
      <c r="J146" s="350" t="s">
        <v>616</v>
      </c>
      <c r="K146" s="163" t="s">
        <v>131</v>
      </c>
      <c r="L146" s="163" t="s">
        <v>44</v>
      </c>
      <c r="M146" s="354"/>
      <c r="N146" s="320"/>
    </row>
    <row r="147" spans="1:14" s="2" customFormat="1" ht="15" customHeight="1" x14ac:dyDescent="0.25">
      <c r="A147" s="468">
        <v>45454</v>
      </c>
      <c r="B147" s="149" t="s">
        <v>126</v>
      </c>
      <c r="C147" s="149" t="s">
        <v>126</v>
      </c>
      <c r="D147" s="149" t="s">
        <v>14</v>
      </c>
      <c r="E147" s="159">
        <v>3000</v>
      </c>
      <c r="F147" s="319">
        <v>3866</v>
      </c>
      <c r="G147" s="292">
        <f t="shared" si="1"/>
        <v>0.7759958613554061</v>
      </c>
      <c r="H147" s="173" t="s">
        <v>165</v>
      </c>
      <c r="I147" s="164" t="s">
        <v>43</v>
      </c>
      <c r="J147" s="350" t="s">
        <v>616</v>
      </c>
      <c r="K147" s="163" t="s">
        <v>131</v>
      </c>
      <c r="L147" s="163" t="s">
        <v>44</v>
      </c>
      <c r="M147" s="354"/>
      <c r="N147" s="320"/>
    </row>
    <row r="148" spans="1:14" s="2" customFormat="1" ht="15" customHeight="1" x14ac:dyDescent="0.25">
      <c r="A148" s="468">
        <v>45454</v>
      </c>
      <c r="B148" s="149" t="s">
        <v>126</v>
      </c>
      <c r="C148" s="149" t="s">
        <v>126</v>
      </c>
      <c r="D148" s="149" t="s">
        <v>14</v>
      </c>
      <c r="E148" s="159">
        <v>10000</v>
      </c>
      <c r="F148" s="319">
        <v>3866</v>
      </c>
      <c r="G148" s="292">
        <f t="shared" si="1"/>
        <v>2.586652871184687</v>
      </c>
      <c r="H148" s="173" t="s">
        <v>165</v>
      </c>
      <c r="I148" s="164" t="s">
        <v>43</v>
      </c>
      <c r="J148" s="350" t="s">
        <v>616</v>
      </c>
      <c r="K148" s="163" t="s">
        <v>131</v>
      </c>
      <c r="L148" s="163" t="s">
        <v>44</v>
      </c>
      <c r="M148" s="354"/>
      <c r="N148" s="320"/>
    </row>
    <row r="149" spans="1:14" s="2" customFormat="1" ht="15" customHeight="1" x14ac:dyDescent="0.25">
      <c r="A149" s="468">
        <v>45454</v>
      </c>
      <c r="B149" s="149" t="s">
        <v>112</v>
      </c>
      <c r="C149" s="149" t="s">
        <v>113</v>
      </c>
      <c r="D149" s="149" t="s">
        <v>14</v>
      </c>
      <c r="E149" s="159">
        <v>10000</v>
      </c>
      <c r="F149" s="319">
        <v>3866</v>
      </c>
      <c r="G149" s="292">
        <f t="shared" si="1"/>
        <v>2.586652871184687</v>
      </c>
      <c r="H149" s="173" t="s">
        <v>165</v>
      </c>
      <c r="I149" s="164" t="s">
        <v>43</v>
      </c>
      <c r="J149" s="350" t="s">
        <v>319</v>
      </c>
      <c r="K149" s="163" t="s">
        <v>131</v>
      </c>
      <c r="L149" s="163" t="s">
        <v>44</v>
      </c>
      <c r="M149" s="354"/>
      <c r="N149" s="320"/>
    </row>
    <row r="150" spans="1:14" s="2" customFormat="1" ht="15" customHeight="1" x14ac:dyDescent="0.25">
      <c r="A150" s="468">
        <v>45454</v>
      </c>
      <c r="B150" s="149" t="s">
        <v>126</v>
      </c>
      <c r="C150" s="149" t="s">
        <v>126</v>
      </c>
      <c r="D150" s="149" t="s">
        <v>14</v>
      </c>
      <c r="E150" s="159">
        <v>8000</v>
      </c>
      <c r="F150" s="319">
        <v>3866</v>
      </c>
      <c r="G150" s="292">
        <f t="shared" si="1"/>
        <v>2.0693222969477496</v>
      </c>
      <c r="H150" s="173" t="s">
        <v>165</v>
      </c>
      <c r="I150" s="164" t="s">
        <v>43</v>
      </c>
      <c r="J150" s="350" t="s">
        <v>319</v>
      </c>
      <c r="K150" s="163" t="s">
        <v>131</v>
      </c>
      <c r="L150" s="163" t="s">
        <v>44</v>
      </c>
      <c r="M150" s="354"/>
      <c r="N150" s="320"/>
    </row>
    <row r="151" spans="1:14" s="2" customFormat="1" ht="15" customHeight="1" x14ac:dyDescent="0.25">
      <c r="A151" s="468">
        <v>45454</v>
      </c>
      <c r="B151" s="149" t="s">
        <v>126</v>
      </c>
      <c r="C151" s="149" t="s">
        <v>126</v>
      </c>
      <c r="D151" s="149" t="s">
        <v>14</v>
      </c>
      <c r="E151" s="159">
        <v>6000</v>
      </c>
      <c r="F151" s="319">
        <v>3866</v>
      </c>
      <c r="G151" s="292">
        <f t="shared" si="1"/>
        <v>1.5519917227108122</v>
      </c>
      <c r="H151" s="173" t="s">
        <v>165</v>
      </c>
      <c r="I151" s="164" t="s">
        <v>43</v>
      </c>
      <c r="J151" s="350" t="s">
        <v>319</v>
      </c>
      <c r="K151" s="163" t="s">
        <v>131</v>
      </c>
      <c r="L151" s="163" t="s">
        <v>44</v>
      </c>
      <c r="M151" s="354"/>
      <c r="N151" s="320"/>
    </row>
    <row r="152" spans="1:14" s="2" customFormat="1" ht="15" customHeight="1" x14ac:dyDescent="0.25">
      <c r="A152" s="468">
        <v>45454</v>
      </c>
      <c r="B152" s="149" t="s">
        <v>112</v>
      </c>
      <c r="C152" s="149" t="s">
        <v>113</v>
      </c>
      <c r="D152" s="149" t="s">
        <v>14</v>
      </c>
      <c r="E152" s="159">
        <v>5000</v>
      </c>
      <c r="F152" s="319">
        <v>3866</v>
      </c>
      <c r="G152" s="292">
        <f t="shared" si="1"/>
        <v>1.2933264355923435</v>
      </c>
      <c r="H152" s="173" t="s">
        <v>165</v>
      </c>
      <c r="I152" s="164" t="s">
        <v>43</v>
      </c>
      <c r="J152" s="350" t="s">
        <v>319</v>
      </c>
      <c r="K152" s="163" t="s">
        <v>131</v>
      </c>
      <c r="L152" s="163" t="s">
        <v>44</v>
      </c>
      <c r="M152" s="354"/>
      <c r="N152" s="320"/>
    </row>
    <row r="153" spans="1:14" s="2" customFormat="1" ht="15" customHeight="1" x14ac:dyDescent="0.25">
      <c r="A153" s="162">
        <v>45454</v>
      </c>
      <c r="B153" s="163" t="s">
        <v>112</v>
      </c>
      <c r="C153" s="163" t="s">
        <v>113</v>
      </c>
      <c r="D153" s="164" t="s">
        <v>14</v>
      </c>
      <c r="E153" s="159">
        <v>20000</v>
      </c>
      <c r="F153" s="319">
        <v>3866</v>
      </c>
      <c r="G153" s="292">
        <f t="shared" si="1"/>
        <v>5.173305742369374</v>
      </c>
      <c r="H153" s="173" t="s">
        <v>41</v>
      </c>
      <c r="I153" s="164" t="s">
        <v>43</v>
      </c>
      <c r="J153" s="415" t="s">
        <v>324</v>
      </c>
      <c r="K153" s="163" t="s">
        <v>131</v>
      </c>
      <c r="L153" s="163" t="s">
        <v>44</v>
      </c>
      <c r="M153" s="354"/>
      <c r="N153" s="320"/>
    </row>
    <row r="154" spans="1:14" s="2" customFormat="1" ht="15" customHeight="1" x14ac:dyDescent="0.25">
      <c r="A154" s="162">
        <v>45454</v>
      </c>
      <c r="B154" s="163" t="s">
        <v>112</v>
      </c>
      <c r="C154" s="163" t="s">
        <v>113</v>
      </c>
      <c r="D154" s="164" t="s">
        <v>14</v>
      </c>
      <c r="E154" s="159">
        <v>10000</v>
      </c>
      <c r="F154" s="319">
        <v>3866</v>
      </c>
      <c r="G154" s="292">
        <f t="shared" si="1"/>
        <v>2.586652871184687</v>
      </c>
      <c r="H154" s="173" t="s">
        <v>41</v>
      </c>
      <c r="I154" s="164" t="s">
        <v>43</v>
      </c>
      <c r="J154" s="415" t="s">
        <v>324</v>
      </c>
      <c r="K154" s="163" t="s">
        <v>131</v>
      </c>
      <c r="L154" s="163" t="s">
        <v>44</v>
      </c>
      <c r="M154" s="354"/>
      <c r="N154" s="320"/>
    </row>
    <row r="155" spans="1:14" s="2" customFormat="1" ht="15" customHeight="1" x14ac:dyDescent="0.25">
      <c r="A155" s="162">
        <v>45454</v>
      </c>
      <c r="B155" s="163" t="s">
        <v>112</v>
      </c>
      <c r="C155" s="163" t="s">
        <v>113</v>
      </c>
      <c r="D155" s="164" t="s">
        <v>14</v>
      </c>
      <c r="E155" s="159">
        <v>10000</v>
      </c>
      <c r="F155" s="319">
        <v>3866</v>
      </c>
      <c r="G155" s="292">
        <f t="shared" si="1"/>
        <v>2.586652871184687</v>
      </c>
      <c r="H155" s="173" t="s">
        <v>41</v>
      </c>
      <c r="I155" s="164" t="s">
        <v>43</v>
      </c>
      <c r="J155" s="415" t="s">
        <v>324</v>
      </c>
      <c r="K155" s="163" t="s">
        <v>131</v>
      </c>
      <c r="L155" s="163" t="s">
        <v>44</v>
      </c>
      <c r="M155" s="354"/>
      <c r="N155" s="320"/>
    </row>
    <row r="156" spans="1:14" s="2" customFormat="1" ht="15" customHeight="1" x14ac:dyDescent="0.25">
      <c r="A156" s="162">
        <v>45454</v>
      </c>
      <c r="B156" s="163" t="s">
        <v>112</v>
      </c>
      <c r="C156" s="163" t="s">
        <v>113</v>
      </c>
      <c r="D156" s="164" t="s">
        <v>14</v>
      </c>
      <c r="E156" s="159">
        <v>15000</v>
      </c>
      <c r="F156" s="319">
        <v>3866</v>
      </c>
      <c r="G156" s="292">
        <f t="shared" si="1"/>
        <v>3.8799793067770305</v>
      </c>
      <c r="H156" s="173" t="s">
        <v>41</v>
      </c>
      <c r="I156" s="164" t="s">
        <v>43</v>
      </c>
      <c r="J156" s="415" t="s">
        <v>324</v>
      </c>
      <c r="K156" s="163" t="s">
        <v>131</v>
      </c>
      <c r="L156" s="163" t="s">
        <v>44</v>
      </c>
      <c r="M156" s="354"/>
      <c r="N156" s="320"/>
    </row>
    <row r="157" spans="1:14" s="2" customFormat="1" ht="15" customHeight="1" x14ac:dyDescent="0.25">
      <c r="A157" s="162">
        <v>45454</v>
      </c>
      <c r="B157" s="163" t="s">
        <v>281</v>
      </c>
      <c r="C157" s="163" t="s">
        <v>160</v>
      </c>
      <c r="D157" s="164" t="s">
        <v>14</v>
      </c>
      <c r="E157" s="147">
        <v>7200</v>
      </c>
      <c r="F157" s="319">
        <v>3866</v>
      </c>
      <c r="G157" s="292">
        <f t="shared" ref="G157:G232" si="2">E157/F157</f>
        <v>1.8623900672529747</v>
      </c>
      <c r="H157" s="173" t="s">
        <v>167</v>
      </c>
      <c r="I157" s="164" t="s">
        <v>43</v>
      </c>
      <c r="J157" s="350" t="s">
        <v>284</v>
      </c>
      <c r="K157" s="163" t="s">
        <v>131</v>
      </c>
      <c r="L157" s="163" t="s">
        <v>44</v>
      </c>
      <c r="M157" s="354"/>
      <c r="N157" s="320"/>
    </row>
    <row r="158" spans="1:14" s="2" customFormat="1" ht="15" customHeight="1" x14ac:dyDescent="0.25">
      <c r="A158" s="162">
        <v>45454</v>
      </c>
      <c r="B158" s="163" t="s">
        <v>285</v>
      </c>
      <c r="C158" s="163" t="s">
        <v>160</v>
      </c>
      <c r="D158" s="164" t="s">
        <v>14</v>
      </c>
      <c r="E158" s="147">
        <v>14000</v>
      </c>
      <c r="F158" s="319">
        <v>3866</v>
      </c>
      <c r="G158" s="292">
        <f t="shared" si="2"/>
        <v>3.6213140196585618</v>
      </c>
      <c r="H158" s="173" t="s">
        <v>167</v>
      </c>
      <c r="I158" s="164" t="s">
        <v>43</v>
      </c>
      <c r="J158" s="350" t="s">
        <v>286</v>
      </c>
      <c r="K158" s="163" t="s">
        <v>131</v>
      </c>
      <c r="L158" s="163" t="s">
        <v>44</v>
      </c>
      <c r="M158" s="354"/>
      <c r="N158" s="320"/>
    </row>
    <row r="159" spans="1:14" s="2" customFormat="1" ht="15" customHeight="1" x14ac:dyDescent="0.25">
      <c r="A159" s="162">
        <v>45454</v>
      </c>
      <c r="B159" s="163" t="s">
        <v>285</v>
      </c>
      <c r="C159" s="163" t="s">
        <v>160</v>
      </c>
      <c r="D159" s="164" t="s">
        <v>14</v>
      </c>
      <c r="E159" s="147">
        <v>11650</v>
      </c>
      <c r="F159" s="319">
        <v>3866</v>
      </c>
      <c r="G159" s="292">
        <f t="shared" si="2"/>
        <v>3.0134505949301604</v>
      </c>
      <c r="H159" s="173" t="s">
        <v>167</v>
      </c>
      <c r="I159" s="164" t="s">
        <v>43</v>
      </c>
      <c r="J159" s="350" t="s">
        <v>286</v>
      </c>
      <c r="K159" s="163" t="s">
        <v>131</v>
      </c>
      <c r="L159" s="163" t="s">
        <v>44</v>
      </c>
      <c r="M159" s="354"/>
      <c r="N159" s="320"/>
    </row>
    <row r="160" spans="1:14" s="2" customFormat="1" ht="15" customHeight="1" x14ac:dyDescent="0.25">
      <c r="A160" s="162">
        <v>45454</v>
      </c>
      <c r="B160" s="163" t="s">
        <v>282</v>
      </c>
      <c r="C160" s="163" t="s">
        <v>160</v>
      </c>
      <c r="D160" s="164" t="s">
        <v>14</v>
      </c>
      <c r="E160" s="154">
        <v>24350</v>
      </c>
      <c r="F160" s="319">
        <v>3866</v>
      </c>
      <c r="G160" s="292">
        <f t="shared" si="2"/>
        <v>6.2984997413347132</v>
      </c>
      <c r="H160" s="173" t="s">
        <v>167</v>
      </c>
      <c r="I160" s="164" t="s">
        <v>43</v>
      </c>
      <c r="J160" s="350" t="s">
        <v>216</v>
      </c>
      <c r="K160" s="163" t="s">
        <v>131</v>
      </c>
      <c r="L160" s="163" t="s">
        <v>44</v>
      </c>
      <c r="M160" s="354"/>
      <c r="N160" s="320"/>
    </row>
    <row r="161" spans="1:14" s="2" customFormat="1" ht="15" customHeight="1" x14ac:dyDescent="0.25">
      <c r="A161" s="162">
        <v>45454</v>
      </c>
      <c r="B161" s="163" t="s">
        <v>335</v>
      </c>
      <c r="C161" s="163" t="s">
        <v>130</v>
      </c>
      <c r="D161" s="164" t="s">
        <v>140</v>
      </c>
      <c r="E161" s="159">
        <v>20000</v>
      </c>
      <c r="F161" s="319">
        <v>3866</v>
      </c>
      <c r="G161" s="292">
        <f t="shared" si="2"/>
        <v>5.173305742369374</v>
      </c>
      <c r="H161" s="173" t="s">
        <v>41</v>
      </c>
      <c r="I161" s="164" t="s">
        <v>43</v>
      </c>
      <c r="J161" s="350" t="s">
        <v>288</v>
      </c>
      <c r="K161" s="163" t="s">
        <v>131</v>
      </c>
      <c r="L161" s="163" t="s">
        <v>44</v>
      </c>
      <c r="M161" s="354"/>
      <c r="N161" s="320"/>
    </row>
    <row r="162" spans="1:14" s="2" customFormat="1" ht="15" customHeight="1" x14ac:dyDescent="0.25">
      <c r="A162" s="162">
        <v>45455</v>
      </c>
      <c r="B162" s="163" t="s">
        <v>281</v>
      </c>
      <c r="C162" s="163" t="s">
        <v>160</v>
      </c>
      <c r="D162" s="164" t="s">
        <v>14</v>
      </c>
      <c r="E162" s="154">
        <v>15000</v>
      </c>
      <c r="F162" s="319">
        <v>3866</v>
      </c>
      <c r="G162" s="292">
        <f t="shared" si="2"/>
        <v>3.8799793067770305</v>
      </c>
      <c r="H162" s="173" t="s">
        <v>167</v>
      </c>
      <c r="I162" s="164" t="s">
        <v>43</v>
      </c>
      <c r="J162" s="350" t="s">
        <v>232</v>
      </c>
      <c r="K162" s="163" t="s">
        <v>131</v>
      </c>
      <c r="L162" s="163" t="s">
        <v>44</v>
      </c>
      <c r="M162" s="354"/>
      <c r="N162" s="320"/>
    </row>
    <row r="163" spans="1:14" s="2" customFormat="1" ht="15" customHeight="1" x14ac:dyDescent="0.25">
      <c r="A163" s="162">
        <v>45455</v>
      </c>
      <c r="B163" s="163" t="s">
        <v>282</v>
      </c>
      <c r="C163" s="163" t="s">
        <v>160</v>
      </c>
      <c r="D163" s="164" t="s">
        <v>14</v>
      </c>
      <c r="E163" s="154">
        <v>32500</v>
      </c>
      <c r="F163" s="319">
        <v>3866</v>
      </c>
      <c r="G163" s="292">
        <f t="shared" si="2"/>
        <v>8.4066218313502326</v>
      </c>
      <c r="H163" s="173" t="s">
        <v>167</v>
      </c>
      <c r="I163" s="164" t="s">
        <v>43</v>
      </c>
      <c r="J163" s="350" t="s">
        <v>267</v>
      </c>
      <c r="K163" s="163" t="s">
        <v>131</v>
      </c>
      <c r="L163" s="163" t="s">
        <v>44</v>
      </c>
      <c r="M163" s="354"/>
      <c r="N163" s="320"/>
    </row>
    <row r="164" spans="1:14" s="2" customFormat="1" ht="15" customHeight="1" x14ac:dyDescent="0.25">
      <c r="A164" s="468">
        <v>45455</v>
      </c>
      <c r="B164" s="149" t="s">
        <v>281</v>
      </c>
      <c r="C164" s="149" t="s">
        <v>160</v>
      </c>
      <c r="D164" s="149" t="s">
        <v>14</v>
      </c>
      <c r="E164" s="456">
        <v>7250</v>
      </c>
      <c r="F164" s="319">
        <v>3866</v>
      </c>
      <c r="G164" s="292">
        <f t="shared" si="2"/>
        <v>1.8753233316088982</v>
      </c>
      <c r="H164" s="173" t="s">
        <v>167</v>
      </c>
      <c r="I164" s="164" t="s">
        <v>43</v>
      </c>
      <c r="J164" s="350" t="s">
        <v>273</v>
      </c>
      <c r="K164" s="163" t="s">
        <v>131</v>
      </c>
      <c r="L164" s="163" t="s">
        <v>44</v>
      </c>
      <c r="M164" s="354"/>
      <c r="N164" s="320"/>
    </row>
    <row r="165" spans="1:14" s="2" customFormat="1" ht="15" customHeight="1" x14ac:dyDescent="0.25">
      <c r="A165" s="162">
        <v>45455</v>
      </c>
      <c r="B165" s="163" t="s">
        <v>112</v>
      </c>
      <c r="C165" s="163" t="s">
        <v>113</v>
      </c>
      <c r="D165" s="164" t="s">
        <v>121</v>
      </c>
      <c r="E165" s="147">
        <v>10000</v>
      </c>
      <c r="F165" s="319">
        <v>3866</v>
      </c>
      <c r="G165" s="292">
        <f t="shared" si="2"/>
        <v>2.586652871184687</v>
      </c>
      <c r="H165" s="173" t="s">
        <v>168</v>
      </c>
      <c r="I165" s="164" t="s">
        <v>43</v>
      </c>
      <c r="J165" s="350" t="s">
        <v>329</v>
      </c>
      <c r="K165" s="163" t="s">
        <v>131</v>
      </c>
      <c r="L165" s="163" t="s">
        <v>44</v>
      </c>
      <c r="M165" s="354"/>
      <c r="N165" s="320"/>
    </row>
    <row r="166" spans="1:14" s="2" customFormat="1" ht="15" customHeight="1" x14ac:dyDescent="0.25">
      <c r="A166" s="162">
        <v>45455</v>
      </c>
      <c r="B166" s="163" t="s">
        <v>112</v>
      </c>
      <c r="C166" s="163" t="s">
        <v>113</v>
      </c>
      <c r="D166" s="164" t="s">
        <v>121</v>
      </c>
      <c r="E166" s="147">
        <v>7000</v>
      </c>
      <c r="F166" s="319">
        <v>3866</v>
      </c>
      <c r="G166" s="292">
        <f t="shared" si="2"/>
        <v>1.8106570098292809</v>
      </c>
      <c r="H166" s="173" t="s">
        <v>168</v>
      </c>
      <c r="I166" s="164" t="s">
        <v>43</v>
      </c>
      <c r="J166" s="350" t="s">
        <v>329</v>
      </c>
      <c r="K166" s="163" t="s">
        <v>131</v>
      </c>
      <c r="L166" s="163" t="s">
        <v>44</v>
      </c>
      <c r="M166" s="354"/>
      <c r="N166" s="320"/>
    </row>
    <row r="167" spans="1:14" s="2" customFormat="1" ht="15" customHeight="1" x14ac:dyDescent="0.25">
      <c r="A167" s="162">
        <v>45455</v>
      </c>
      <c r="B167" s="163" t="s">
        <v>112</v>
      </c>
      <c r="C167" s="163" t="s">
        <v>113</v>
      </c>
      <c r="D167" s="164" t="s">
        <v>121</v>
      </c>
      <c r="E167" s="400">
        <v>11500</v>
      </c>
      <c r="F167" s="319">
        <v>3866</v>
      </c>
      <c r="G167" s="292">
        <f t="shared" si="2"/>
        <v>2.9746508018623903</v>
      </c>
      <c r="H167" s="173" t="s">
        <v>168</v>
      </c>
      <c r="I167" s="164" t="s">
        <v>43</v>
      </c>
      <c r="J167" s="350" t="s">
        <v>329</v>
      </c>
      <c r="K167" s="163" t="s">
        <v>131</v>
      </c>
      <c r="L167" s="163" t="s">
        <v>44</v>
      </c>
      <c r="M167" s="354"/>
      <c r="N167" s="320"/>
    </row>
    <row r="168" spans="1:14" s="2" customFormat="1" ht="15" customHeight="1" x14ac:dyDescent="0.25">
      <c r="A168" s="162">
        <v>45455</v>
      </c>
      <c r="B168" s="480" t="s">
        <v>112</v>
      </c>
      <c r="C168" s="163" t="s">
        <v>113</v>
      </c>
      <c r="D168" s="164" t="s">
        <v>121</v>
      </c>
      <c r="E168" s="400">
        <v>15000</v>
      </c>
      <c r="F168" s="319">
        <v>3866</v>
      </c>
      <c r="G168" s="292">
        <f t="shared" si="2"/>
        <v>3.8799793067770305</v>
      </c>
      <c r="H168" s="173" t="s">
        <v>168</v>
      </c>
      <c r="I168" s="164" t="s">
        <v>43</v>
      </c>
      <c r="J168" s="350" t="s">
        <v>329</v>
      </c>
      <c r="K168" s="163" t="s">
        <v>131</v>
      </c>
      <c r="L168" s="163" t="s">
        <v>44</v>
      </c>
      <c r="M168" s="354"/>
      <c r="N168" s="320"/>
    </row>
    <row r="169" spans="1:14" s="2" customFormat="1" ht="15" customHeight="1" x14ac:dyDescent="0.25">
      <c r="A169" s="162">
        <v>45455</v>
      </c>
      <c r="B169" s="480" t="s">
        <v>112</v>
      </c>
      <c r="C169" s="163" t="s">
        <v>113</v>
      </c>
      <c r="D169" s="164" t="s">
        <v>121</v>
      </c>
      <c r="E169" s="147">
        <v>16000</v>
      </c>
      <c r="F169" s="319">
        <v>3866</v>
      </c>
      <c r="G169" s="292">
        <f t="shared" si="2"/>
        <v>4.1386445938954992</v>
      </c>
      <c r="H169" s="173" t="s">
        <v>168</v>
      </c>
      <c r="I169" s="164" t="s">
        <v>43</v>
      </c>
      <c r="J169" s="350" t="s">
        <v>329</v>
      </c>
      <c r="K169" s="163" t="s">
        <v>131</v>
      </c>
      <c r="L169" s="163" t="s">
        <v>44</v>
      </c>
      <c r="M169" s="354"/>
      <c r="N169" s="320"/>
    </row>
    <row r="170" spans="1:14" s="2" customFormat="1" ht="15" customHeight="1" x14ac:dyDescent="0.25">
      <c r="A170" s="162">
        <v>45455</v>
      </c>
      <c r="B170" s="480" t="s">
        <v>112</v>
      </c>
      <c r="C170" s="163" t="s">
        <v>113</v>
      </c>
      <c r="D170" s="164" t="s">
        <v>121</v>
      </c>
      <c r="E170" s="147">
        <v>6000</v>
      </c>
      <c r="F170" s="319">
        <v>3866</v>
      </c>
      <c r="G170" s="292">
        <f t="shared" si="2"/>
        <v>1.5519917227108122</v>
      </c>
      <c r="H170" s="173" t="s">
        <v>168</v>
      </c>
      <c r="I170" s="164" t="s">
        <v>43</v>
      </c>
      <c r="J170" s="350" t="s">
        <v>329</v>
      </c>
      <c r="K170" s="163" t="s">
        <v>131</v>
      </c>
      <c r="L170" s="163" t="s">
        <v>44</v>
      </c>
      <c r="M170" s="354"/>
      <c r="N170" s="320"/>
    </row>
    <row r="171" spans="1:14" s="2" customFormat="1" ht="15" customHeight="1" x14ac:dyDescent="0.25">
      <c r="A171" s="162">
        <v>45455</v>
      </c>
      <c r="B171" s="480" t="s">
        <v>126</v>
      </c>
      <c r="C171" s="480" t="s">
        <v>126</v>
      </c>
      <c r="D171" s="164" t="s">
        <v>121</v>
      </c>
      <c r="E171" s="400">
        <v>18000</v>
      </c>
      <c r="F171" s="319">
        <v>3866</v>
      </c>
      <c r="G171" s="292">
        <f t="shared" si="2"/>
        <v>4.6559751681324366</v>
      </c>
      <c r="H171" s="173" t="s">
        <v>168</v>
      </c>
      <c r="I171" s="164" t="s">
        <v>43</v>
      </c>
      <c r="J171" s="350" t="s">
        <v>329</v>
      </c>
      <c r="K171" s="163" t="s">
        <v>131</v>
      </c>
      <c r="L171" s="163" t="s">
        <v>44</v>
      </c>
      <c r="M171" s="354"/>
      <c r="N171" s="320"/>
    </row>
    <row r="172" spans="1:14" s="2" customFormat="1" ht="15" customHeight="1" x14ac:dyDescent="0.25">
      <c r="A172" s="162">
        <v>45455</v>
      </c>
      <c r="B172" s="163" t="s">
        <v>126</v>
      </c>
      <c r="C172" s="163" t="s">
        <v>126</v>
      </c>
      <c r="D172" s="164" t="s">
        <v>121</v>
      </c>
      <c r="E172" s="147">
        <v>18000</v>
      </c>
      <c r="F172" s="319">
        <v>3866</v>
      </c>
      <c r="G172" s="292">
        <f t="shared" si="2"/>
        <v>4.6559751681324366</v>
      </c>
      <c r="H172" s="173" t="s">
        <v>168</v>
      </c>
      <c r="I172" s="164" t="s">
        <v>43</v>
      </c>
      <c r="J172" s="350" t="s">
        <v>329</v>
      </c>
      <c r="K172" s="163" t="s">
        <v>131</v>
      </c>
      <c r="L172" s="163" t="s">
        <v>44</v>
      </c>
      <c r="M172" s="354"/>
      <c r="N172" s="320"/>
    </row>
    <row r="173" spans="1:14" s="2" customFormat="1" ht="15" customHeight="1" x14ac:dyDescent="0.25">
      <c r="A173" s="162">
        <v>45455</v>
      </c>
      <c r="B173" s="163" t="s">
        <v>126</v>
      </c>
      <c r="C173" s="163" t="s">
        <v>126</v>
      </c>
      <c r="D173" s="164" t="s">
        <v>121</v>
      </c>
      <c r="E173" s="147">
        <v>2000</v>
      </c>
      <c r="F173" s="319">
        <v>3866</v>
      </c>
      <c r="G173" s="292">
        <f t="shared" si="2"/>
        <v>0.5173305742369374</v>
      </c>
      <c r="H173" s="173" t="s">
        <v>168</v>
      </c>
      <c r="I173" s="164" t="s">
        <v>43</v>
      </c>
      <c r="J173" s="350" t="s">
        <v>329</v>
      </c>
      <c r="K173" s="163" t="s">
        <v>131</v>
      </c>
      <c r="L173" s="163" t="s">
        <v>44</v>
      </c>
      <c r="M173" s="354"/>
      <c r="N173" s="320"/>
    </row>
    <row r="174" spans="1:14" s="2" customFormat="1" ht="15" customHeight="1" x14ac:dyDescent="0.25">
      <c r="A174" s="162">
        <v>45455</v>
      </c>
      <c r="B174" s="163" t="s">
        <v>112</v>
      </c>
      <c r="C174" s="163" t="s">
        <v>113</v>
      </c>
      <c r="D174" s="164" t="s">
        <v>111</v>
      </c>
      <c r="E174" s="147">
        <v>3000</v>
      </c>
      <c r="F174" s="319">
        <v>3866</v>
      </c>
      <c r="G174" s="292">
        <f t="shared" si="2"/>
        <v>0.7759958613554061</v>
      </c>
      <c r="H174" s="173" t="s">
        <v>128</v>
      </c>
      <c r="I174" s="164" t="s">
        <v>43</v>
      </c>
      <c r="J174" s="350" t="s">
        <v>176</v>
      </c>
      <c r="K174" s="163" t="s">
        <v>131</v>
      </c>
      <c r="L174" s="163" t="s">
        <v>44</v>
      </c>
      <c r="M174" s="354"/>
      <c r="N174" s="320"/>
    </row>
    <row r="175" spans="1:14" s="2" customFormat="1" ht="15" customHeight="1" x14ac:dyDescent="0.25">
      <c r="A175" s="162">
        <v>45455</v>
      </c>
      <c r="B175" s="163" t="s">
        <v>112</v>
      </c>
      <c r="C175" s="163" t="s">
        <v>113</v>
      </c>
      <c r="D175" s="164" t="s">
        <v>111</v>
      </c>
      <c r="E175" s="147">
        <v>4000</v>
      </c>
      <c r="F175" s="319">
        <v>3866</v>
      </c>
      <c r="G175" s="292">
        <f t="shared" si="2"/>
        <v>1.0346611484738748</v>
      </c>
      <c r="H175" s="173" t="s">
        <v>128</v>
      </c>
      <c r="I175" s="164" t="s">
        <v>43</v>
      </c>
      <c r="J175" s="350" t="s">
        <v>176</v>
      </c>
      <c r="K175" s="163" t="s">
        <v>131</v>
      </c>
      <c r="L175" s="163" t="s">
        <v>44</v>
      </c>
      <c r="M175" s="354"/>
      <c r="N175" s="320"/>
    </row>
    <row r="176" spans="1:14" s="2" customFormat="1" ht="15" customHeight="1" x14ac:dyDescent="0.25">
      <c r="A176" s="162">
        <v>45455</v>
      </c>
      <c r="B176" s="163" t="s">
        <v>112</v>
      </c>
      <c r="C176" s="163" t="s">
        <v>113</v>
      </c>
      <c r="D176" s="164" t="s">
        <v>14</v>
      </c>
      <c r="E176" s="159">
        <v>3000</v>
      </c>
      <c r="F176" s="319">
        <v>3866</v>
      </c>
      <c r="G176" s="292">
        <f t="shared" si="2"/>
        <v>0.7759958613554061</v>
      </c>
      <c r="H176" s="173" t="s">
        <v>41</v>
      </c>
      <c r="I176" s="164" t="s">
        <v>43</v>
      </c>
      <c r="J176" s="149" t="s">
        <v>340</v>
      </c>
      <c r="K176" s="163" t="s">
        <v>131</v>
      </c>
      <c r="L176" s="163" t="s">
        <v>44</v>
      </c>
      <c r="M176" s="354"/>
      <c r="N176" s="320"/>
    </row>
    <row r="177" spans="1:14" s="2" customFormat="1" ht="15" customHeight="1" x14ac:dyDescent="0.25">
      <c r="A177" s="162">
        <v>45455</v>
      </c>
      <c r="B177" s="163" t="s">
        <v>112</v>
      </c>
      <c r="C177" s="163" t="s">
        <v>113</v>
      </c>
      <c r="D177" s="164" t="s">
        <v>14</v>
      </c>
      <c r="E177" s="159">
        <v>3000</v>
      </c>
      <c r="F177" s="319">
        <v>3866</v>
      </c>
      <c r="G177" s="292">
        <f t="shared" si="2"/>
        <v>0.7759958613554061</v>
      </c>
      <c r="H177" s="173" t="s">
        <v>41</v>
      </c>
      <c r="I177" s="164" t="s">
        <v>43</v>
      </c>
      <c r="J177" s="149" t="s">
        <v>340</v>
      </c>
      <c r="K177" s="163" t="s">
        <v>131</v>
      </c>
      <c r="L177" s="163" t="s">
        <v>44</v>
      </c>
      <c r="M177" s="354"/>
      <c r="N177" s="320"/>
    </row>
    <row r="178" spans="1:14" s="2" customFormat="1" ht="15" customHeight="1" x14ac:dyDescent="0.25">
      <c r="A178" s="162">
        <v>45455</v>
      </c>
      <c r="B178" s="163" t="s">
        <v>337</v>
      </c>
      <c r="C178" s="163" t="s">
        <v>160</v>
      </c>
      <c r="D178" s="164" t="s">
        <v>14</v>
      </c>
      <c r="E178" s="159">
        <v>30000</v>
      </c>
      <c r="F178" s="319">
        <v>3866</v>
      </c>
      <c r="G178" s="292">
        <f t="shared" si="2"/>
        <v>7.759958613554061</v>
      </c>
      <c r="H178" s="173" t="s">
        <v>41</v>
      </c>
      <c r="I178" s="164" t="s">
        <v>43</v>
      </c>
      <c r="J178" s="149" t="s">
        <v>652</v>
      </c>
      <c r="K178" s="163" t="s">
        <v>131</v>
      </c>
      <c r="L178" s="163" t="s">
        <v>44</v>
      </c>
      <c r="M178" s="354"/>
      <c r="N178" s="320"/>
    </row>
    <row r="179" spans="1:14" s="2" customFormat="1" ht="15" customHeight="1" x14ac:dyDescent="0.25">
      <c r="A179" s="162">
        <v>45455</v>
      </c>
      <c r="B179" s="163" t="s">
        <v>338</v>
      </c>
      <c r="C179" s="163" t="s">
        <v>160</v>
      </c>
      <c r="D179" s="164" t="s">
        <v>14</v>
      </c>
      <c r="E179" s="159">
        <v>5000</v>
      </c>
      <c r="F179" s="319">
        <v>3866</v>
      </c>
      <c r="G179" s="292">
        <f t="shared" si="2"/>
        <v>1.2933264355923435</v>
      </c>
      <c r="H179" s="173" t="s">
        <v>41</v>
      </c>
      <c r="I179" s="164" t="s">
        <v>43</v>
      </c>
      <c r="J179" s="149" t="s">
        <v>652</v>
      </c>
      <c r="K179" s="163" t="s">
        <v>131</v>
      </c>
      <c r="L179" s="163" t="s">
        <v>44</v>
      </c>
      <c r="M179" s="354"/>
      <c r="N179" s="320"/>
    </row>
    <row r="180" spans="1:14" s="2" customFormat="1" ht="15" customHeight="1" x14ac:dyDescent="0.25">
      <c r="A180" s="162">
        <v>45455</v>
      </c>
      <c r="B180" s="163" t="s">
        <v>339</v>
      </c>
      <c r="C180" s="163" t="s">
        <v>160</v>
      </c>
      <c r="D180" s="164" t="s">
        <v>14</v>
      </c>
      <c r="E180" s="159">
        <v>34000</v>
      </c>
      <c r="F180" s="319">
        <v>3866</v>
      </c>
      <c r="G180" s="292">
        <f t="shared" si="2"/>
        <v>8.7946197620279367</v>
      </c>
      <c r="H180" s="173" t="s">
        <v>41</v>
      </c>
      <c r="I180" s="164" t="s">
        <v>43</v>
      </c>
      <c r="J180" s="149" t="s">
        <v>289</v>
      </c>
      <c r="K180" s="163" t="s">
        <v>131</v>
      </c>
      <c r="L180" s="163" t="s">
        <v>44</v>
      </c>
      <c r="M180" s="354"/>
      <c r="N180" s="320"/>
    </row>
    <row r="181" spans="1:14" s="2" customFormat="1" ht="15" customHeight="1" x14ac:dyDescent="0.25">
      <c r="A181" s="468">
        <v>45455</v>
      </c>
      <c r="B181" s="149" t="s">
        <v>347</v>
      </c>
      <c r="C181" s="149" t="s">
        <v>160</v>
      </c>
      <c r="D181" s="149" t="s">
        <v>14</v>
      </c>
      <c r="E181" s="159">
        <v>34500</v>
      </c>
      <c r="F181" s="319">
        <v>3866</v>
      </c>
      <c r="G181" s="292">
        <f t="shared" si="2"/>
        <v>8.9239524055871708</v>
      </c>
      <c r="H181" s="173" t="s">
        <v>165</v>
      </c>
      <c r="I181" s="164" t="s">
        <v>43</v>
      </c>
      <c r="J181" s="350" t="s">
        <v>617</v>
      </c>
      <c r="K181" s="163" t="s">
        <v>131</v>
      </c>
      <c r="L181" s="163" t="s">
        <v>44</v>
      </c>
      <c r="M181" s="354"/>
      <c r="N181" s="320"/>
    </row>
    <row r="182" spans="1:14" s="2" customFormat="1" ht="15" customHeight="1" x14ac:dyDescent="0.25">
      <c r="A182" s="468">
        <v>45455</v>
      </c>
      <c r="B182" s="149" t="s">
        <v>348</v>
      </c>
      <c r="C182" s="149" t="s">
        <v>160</v>
      </c>
      <c r="D182" s="149" t="s">
        <v>14</v>
      </c>
      <c r="E182" s="159">
        <v>7500</v>
      </c>
      <c r="F182" s="319">
        <v>3866</v>
      </c>
      <c r="G182" s="292">
        <f t="shared" si="2"/>
        <v>1.9399896533885153</v>
      </c>
      <c r="H182" s="173" t="s">
        <v>165</v>
      </c>
      <c r="I182" s="164" t="s">
        <v>43</v>
      </c>
      <c r="J182" s="350" t="s">
        <v>617</v>
      </c>
      <c r="K182" s="163" t="s">
        <v>131</v>
      </c>
      <c r="L182" s="163" t="s">
        <v>44</v>
      </c>
      <c r="M182" s="354"/>
      <c r="N182" s="320"/>
    </row>
    <row r="183" spans="1:14" s="2" customFormat="1" ht="15" customHeight="1" x14ac:dyDescent="0.25">
      <c r="A183" s="468">
        <v>45455</v>
      </c>
      <c r="B183" s="149" t="s">
        <v>112</v>
      </c>
      <c r="C183" s="149" t="s">
        <v>113</v>
      </c>
      <c r="D183" s="149" t="s">
        <v>14</v>
      </c>
      <c r="E183" s="159">
        <v>2000</v>
      </c>
      <c r="F183" s="319">
        <v>3866</v>
      </c>
      <c r="G183" s="292">
        <f t="shared" si="2"/>
        <v>0.5173305742369374</v>
      </c>
      <c r="H183" s="173" t="s">
        <v>165</v>
      </c>
      <c r="I183" s="164" t="s">
        <v>43</v>
      </c>
      <c r="J183" s="350" t="s">
        <v>346</v>
      </c>
      <c r="K183" s="163" t="s">
        <v>131</v>
      </c>
      <c r="L183" s="163" t="s">
        <v>44</v>
      </c>
      <c r="M183" s="354"/>
      <c r="N183" s="320"/>
    </row>
    <row r="184" spans="1:14" s="2" customFormat="1" ht="15" customHeight="1" x14ac:dyDescent="0.25">
      <c r="A184" s="468">
        <v>45455</v>
      </c>
      <c r="B184" s="149" t="s">
        <v>112</v>
      </c>
      <c r="C184" s="149" t="s">
        <v>113</v>
      </c>
      <c r="D184" s="149" t="s">
        <v>111</v>
      </c>
      <c r="E184" s="456">
        <v>8000</v>
      </c>
      <c r="F184" s="319">
        <v>3866</v>
      </c>
      <c r="G184" s="292">
        <f t="shared" si="2"/>
        <v>2.0693222969477496</v>
      </c>
      <c r="H184" s="173" t="s">
        <v>166</v>
      </c>
      <c r="I184" s="164" t="s">
        <v>43</v>
      </c>
      <c r="J184" s="350" t="s">
        <v>349</v>
      </c>
      <c r="K184" s="163" t="s">
        <v>131</v>
      </c>
      <c r="L184" s="163" t="s">
        <v>44</v>
      </c>
      <c r="M184" s="354"/>
      <c r="N184" s="320"/>
    </row>
    <row r="185" spans="1:14" s="2" customFormat="1" ht="15" customHeight="1" x14ac:dyDescent="0.25">
      <c r="A185" s="468">
        <v>45455</v>
      </c>
      <c r="B185" s="149" t="s">
        <v>112</v>
      </c>
      <c r="C185" s="149" t="s">
        <v>113</v>
      </c>
      <c r="D185" s="149" t="s">
        <v>111</v>
      </c>
      <c r="E185" s="456">
        <v>7000</v>
      </c>
      <c r="F185" s="319">
        <v>3866</v>
      </c>
      <c r="G185" s="292">
        <f t="shared" si="2"/>
        <v>1.8106570098292809</v>
      </c>
      <c r="H185" s="173" t="s">
        <v>166</v>
      </c>
      <c r="I185" s="164" t="s">
        <v>43</v>
      </c>
      <c r="J185" s="350" t="s">
        <v>349</v>
      </c>
      <c r="K185" s="163" t="s">
        <v>131</v>
      </c>
      <c r="L185" s="163" t="s">
        <v>44</v>
      </c>
      <c r="M185" s="354"/>
      <c r="N185" s="320"/>
    </row>
    <row r="186" spans="1:14" s="2" customFormat="1" ht="15" customHeight="1" x14ac:dyDescent="0.25">
      <c r="A186" s="468">
        <v>45455</v>
      </c>
      <c r="B186" s="149" t="s">
        <v>112</v>
      </c>
      <c r="C186" s="149" t="s">
        <v>113</v>
      </c>
      <c r="D186" s="149" t="s">
        <v>111</v>
      </c>
      <c r="E186" s="456">
        <v>21000</v>
      </c>
      <c r="F186" s="319">
        <v>3866</v>
      </c>
      <c r="G186" s="292">
        <f t="shared" si="2"/>
        <v>5.4319710294878432</v>
      </c>
      <c r="H186" s="173" t="s">
        <v>166</v>
      </c>
      <c r="I186" s="164" t="s">
        <v>43</v>
      </c>
      <c r="J186" s="350" t="s">
        <v>349</v>
      </c>
      <c r="K186" s="163" t="s">
        <v>131</v>
      </c>
      <c r="L186" s="163" t="s">
        <v>44</v>
      </c>
      <c r="M186" s="354"/>
      <c r="N186" s="320"/>
    </row>
    <row r="187" spans="1:14" s="2" customFormat="1" ht="15" customHeight="1" x14ac:dyDescent="0.25">
      <c r="A187" s="162">
        <v>45456</v>
      </c>
      <c r="B187" s="480" t="s">
        <v>112</v>
      </c>
      <c r="C187" s="163" t="s">
        <v>113</v>
      </c>
      <c r="D187" s="164" t="s">
        <v>121</v>
      </c>
      <c r="E187" s="167">
        <v>12000</v>
      </c>
      <c r="F187" s="319">
        <v>3866</v>
      </c>
      <c r="G187" s="292">
        <f t="shared" si="2"/>
        <v>3.1039834454216244</v>
      </c>
      <c r="H187" s="173" t="s">
        <v>127</v>
      </c>
      <c r="I187" s="164" t="s">
        <v>43</v>
      </c>
      <c r="J187" s="350" t="s">
        <v>359</v>
      </c>
      <c r="K187" s="163" t="s">
        <v>131</v>
      </c>
      <c r="L187" s="163" t="s">
        <v>44</v>
      </c>
      <c r="M187" s="354"/>
      <c r="N187" s="320"/>
    </row>
    <row r="188" spans="1:14" s="2" customFormat="1" ht="15" customHeight="1" x14ac:dyDescent="0.25">
      <c r="A188" s="162">
        <v>45456</v>
      </c>
      <c r="B188" s="480" t="s">
        <v>353</v>
      </c>
      <c r="C188" s="163" t="s">
        <v>113</v>
      </c>
      <c r="D188" s="164" t="s">
        <v>121</v>
      </c>
      <c r="E188" s="167">
        <v>20000</v>
      </c>
      <c r="F188" s="319">
        <v>3866</v>
      </c>
      <c r="G188" s="292">
        <f t="shared" si="2"/>
        <v>5.173305742369374</v>
      </c>
      <c r="H188" s="173" t="s">
        <v>127</v>
      </c>
      <c r="I188" s="164" t="s">
        <v>43</v>
      </c>
      <c r="J188" s="350" t="s">
        <v>361</v>
      </c>
      <c r="K188" s="163" t="s">
        <v>131</v>
      </c>
      <c r="L188" s="163" t="s">
        <v>44</v>
      </c>
      <c r="M188" s="354"/>
      <c r="N188" s="320"/>
    </row>
    <row r="189" spans="1:14" s="2" customFormat="1" ht="15" customHeight="1" x14ac:dyDescent="0.25">
      <c r="A189" s="162">
        <v>45456</v>
      </c>
      <c r="B189" s="163" t="s">
        <v>112</v>
      </c>
      <c r="C189" s="163" t="s">
        <v>113</v>
      </c>
      <c r="D189" s="164" t="s">
        <v>121</v>
      </c>
      <c r="E189" s="167">
        <v>3000</v>
      </c>
      <c r="F189" s="319">
        <v>3866</v>
      </c>
      <c r="G189" s="292">
        <f t="shared" si="2"/>
        <v>0.7759958613554061</v>
      </c>
      <c r="H189" s="173" t="s">
        <v>127</v>
      </c>
      <c r="I189" s="164" t="s">
        <v>43</v>
      </c>
      <c r="J189" s="350" t="s">
        <v>359</v>
      </c>
      <c r="K189" s="163" t="s">
        <v>131</v>
      </c>
      <c r="L189" s="163" t="s">
        <v>44</v>
      </c>
      <c r="M189" s="354"/>
      <c r="N189" s="320"/>
    </row>
    <row r="190" spans="1:14" s="2" customFormat="1" ht="15" customHeight="1" x14ac:dyDescent="0.25">
      <c r="A190" s="162">
        <v>45456</v>
      </c>
      <c r="B190" s="163" t="s">
        <v>356</v>
      </c>
      <c r="C190" s="163" t="s">
        <v>160</v>
      </c>
      <c r="D190" s="164" t="s">
        <v>121</v>
      </c>
      <c r="E190" s="167">
        <v>70000</v>
      </c>
      <c r="F190" s="319">
        <v>3866</v>
      </c>
      <c r="G190" s="292">
        <f t="shared" si="2"/>
        <v>18.10657009829281</v>
      </c>
      <c r="H190" s="173" t="s">
        <v>127</v>
      </c>
      <c r="I190" s="164" t="s">
        <v>43</v>
      </c>
      <c r="J190" s="350" t="s">
        <v>375</v>
      </c>
      <c r="K190" s="163" t="s">
        <v>131</v>
      </c>
      <c r="L190" s="163" t="s">
        <v>44</v>
      </c>
      <c r="M190" s="354"/>
      <c r="N190" s="320"/>
    </row>
    <row r="191" spans="1:14" s="2" customFormat="1" ht="15" customHeight="1" x14ac:dyDescent="0.25">
      <c r="A191" s="162">
        <v>45456</v>
      </c>
      <c r="B191" s="163" t="s">
        <v>357</v>
      </c>
      <c r="C191" s="163" t="s">
        <v>160</v>
      </c>
      <c r="D191" s="164" t="s">
        <v>121</v>
      </c>
      <c r="E191" s="167">
        <v>25000</v>
      </c>
      <c r="F191" s="319">
        <v>3866</v>
      </c>
      <c r="G191" s="292">
        <f t="shared" si="2"/>
        <v>6.466632177961718</v>
      </c>
      <c r="H191" s="173" t="s">
        <v>127</v>
      </c>
      <c r="I191" s="164" t="s">
        <v>43</v>
      </c>
      <c r="J191" s="350" t="s">
        <v>359</v>
      </c>
      <c r="K191" s="163" t="s">
        <v>131</v>
      </c>
      <c r="L191" s="163" t="s">
        <v>44</v>
      </c>
      <c r="M191" s="354"/>
      <c r="N191" s="320"/>
    </row>
    <row r="192" spans="1:14" s="2" customFormat="1" ht="15" customHeight="1" x14ac:dyDescent="0.25">
      <c r="A192" s="162">
        <v>45456</v>
      </c>
      <c r="B192" s="163" t="s">
        <v>358</v>
      </c>
      <c r="C192" s="163" t="s">
        <v>126</v>
      </c>
      <c r="D192" s="164" t="s">
        <v>121</v>
      </c>
      <c r="E192" s="167">
        <v>10000</v>
      </c>
      <c r="F192" s="319">
        <v>3866</v>
      </c>
      <c r="G192" s="292">
        <f t="shared" si="2"/>
        <v>2.586652871184687</v>
      </c>
      <c r="H192" s="173" t="s">
        <v>127</v>
      </c>
      <c r="I192" s="164" t="s">
        <v>43</v>
      </c>
      <c r="J192" s="350" t="s">
        <v>359</v>
      </c>
      <c r="K192" s="163" t="s">
        <v>131</v>
      </c>
      <c r="L192" s="163" t="s">
        <v>44</v>
      </c>
      <c r="M192" s="354"/>
      <c r="N192" s="320"/>
    </row>
    <row r="193" spans="1:14" s="2" customFormat="1" ht="15" customHeight="1" x14ac:dyDescent="0.25">
      <c r="A193" s="162">
        <v>45456</v>
      </c>
      <c r="B193" s="163" t="s">
        <v>126</v>
      </c>
      <c r="C193" s="163" t="s">
        <v>126</v>
      </c>
      <c r="D193" s="164" t="s">
        <v>121</v>
      </c>
      <c r="E193" s="167">
        <v>15000</v>
      </c>
      <c r="F193" s="319">
        <v>3866</v>
      </c>
      <c r="G193" s="292">
        <f t="shared" si="2"/>
        <v>3.8799793067770305</v>
      </c>
      <c r="H193" s="173" t="s">
        <v>127</v>
      </c>
      <c r="I193" s="164" t="s">
        <v>43</v>
      </c>
      <c r="J193" s="350" t="s">
        <v>359</v>
      </c>
      <c r="K193" s="163" t="s">
        <v>131</v>
      </c>
      <c r="L193" s="163" t="s">
        <v>44</v>
      </c>
      <c r="M193" s="354"/>
      <c r="N193" s="320"/>
    </row>
    <row r="194" spans="1:14" s="2" customFormat="1" ht="15" customHeight="1" x14ac:dyDescent="0.25">
      <c r="A194" s="468">
        <v>45456</v>
      </c>
      <c r="B194" s="149" t="s">
        <v>362</v>
      </c>
      <c r="C194" s="149" t="s">
        <v>160</v>
      </c>
      <c r="D194" s="149" t="s">
        <v>14</v>
      </c>
      <c r="E194" s="159">
        <v>32500</v>
      </c>
      <c r="F194" s="319">
        <v>3866</v>
      </c>
      <c r="G194" s="292">
        <f t="shared" si="2"/>
        <v>8.4066218313502326</v>
      </c>
      <c r="H194" s="173" t="s">
        <v>165</v>
      </c>
      <c r="I194" s="164" t="s">
        <v>43</v>
      </c>
      <c r="J194" s="350" t="s">
        <v>654</v>
      </c>
      <c r="K194" s="163" t="s">
        <v>131</v>
      </c>
      <c r="L194" s="163" t="s">
        <v>44</v>
      </c>
      <c r="M194" s="354"/>
      <c r="N194" s="320"/>
    </row>
    <row r="195" spans="1:14" s="2" customFormat="1" ht="15" customHeight="1" x14ac:dyDescent="0.25">
      <c r="A195" s="468">
        <v>45456</v>
      </c>
      <c r="B195" s="149" t="s">
        <v>348</v>
      </c>
      <c r="C195" s="149" t="s">
        <v>160</v>
      </c>
      <c r="D195" s="149" t="s">
        <v>14</v>
      </c>
      <c r="E195" s="159">
        <v>15000</v>
      </c>
      <c r="F195" s="319">
        <v>3866</v>
      </c>
      <c r="G195" s="292">
        <f t="shared" si="2"/>
        <v>3.8799793067770305</v>
      </c>
      <c r="H195" s="173" t="s">
        <v>165</v>
      </c>
      <c r="I195" s="164" t="s">
        <v>43</v>
      </c>
      <c r="J195" s="350" t="s">
        <v>654</v>
      </c>
      <c r="K195" s="163" t="s">
        <v>131</v>
      </c>
      <c r="L195" s="163" t="s">
        <v>44</v>
      </c>
      <c r="M195" s="354"/>
      <c r="N195" s="320"/>
    </row>
    <row r="196" spans="1:14" s="2" customFormat="1" ht="15" customHeight="1" x14ac:dyDescent="0.25">
      <c r="A196" s="468">
        <v>45456</v>
      </c>
      <c r="B196" s="149" t="s">
        <v>112</v>
      </c>
      <c r="C196" s="149" t="s">
        <v>113</v>
      </c>
      <c r="D196" s="149" t="s">
        <v>14</v>
      </c>
      <c r="E196" s="456">
        <v>4000</v>
      </c>
      <c r="F196" s="319">
        <v>3866</v>
      </c>
      <c r="G196" s="292">
        <f t="shared" si="2"/>
        <v>1.0346611484738748</v>
      </c>
      <c r="H196" s="173" t="s">
        <v>165</v>
      </c>
      <c r="I196" s="164" t="s">
        <v>43</v>
      </c>
      <c r="J196" s="350" t="s">
        <v>346</v>
      </c>
      <c r="K196" s="163" t="s">
        <v>131</v>
      </c>
      <c r="L196" s="163" t="s">
        <v>44</v>
      </c>
      <c r="M196" s="354"/>
      <c r="N196" s="320"/>
    </row>
    <row r="197" spans="1:14" s="2" customFormat="1" ht="15" customHeight="1" x14ac:dyDescent="0.25">
      <c r="A197" s="468">
        <v>45456</v>
      </c>
      <c r="B197" s="149" t="s">
        <v>112</v>
      </c>
      <c r="C197" s="149" t="s">
        <v>113</v>
      </c>
      <c r="D197" s="149" t="s">
        <v>111</v>
      </c>
      <c r="E197" s="456">
        <v>22000</v>
      </c>
      <c r="F197" s="319">
        <v>3866</v>
      </c>
      <c r="G197" s="292">
        <f t="shared" si="2"/>
        <v>5.6906363166063114</v>
      </c>
      <c r="H197" s="173" t="s">
        <v>166</v>
      </c>
      <c r="I197" s="164" t="s">
        <v>43</v>
      </c>
      <c r="J197" s="350" t="s">
        <v>349</v>
      </c>
      <c r="K197" s="163" t="s">
        <v>131</v>
      </c>
      <c r="L197" s="163" t="s">
        <v>44</v>
      </c>
      <c r="M197" s="354"/>
      <c r="N197" s="320"/>
    </row>
    <row r="198" spans="1:14" s="2" customFormat="1" ht="15" customHeight="1" x14ac:dyDescent="0.25">
      <c r="A198" s="468">
        <v>45456</v>
      </c>
      <c r="B198" s="149" t="s">
        <v>112</v>
      </c>
      <c r="C198" s="149" t="s">
        <v>113</v>
      </c>
      <c r="D198" s="149" t="s">
        <v>111</v>
      </c>
      <c r="E198" s="456">
        <v>22000</v>
      </c>
      <c r="F198" s="319">
        <v>3866</v>
      </c>
      <c r="G198" s="292">
        <f t="shared" si="2"/>
        <v>5.6906363166063114</v>
      </c>
      <c r="H198" s="173" t="s">
        <v>166</v>
      </c>
      <c r="I198" s="164" t="s">
        <v>43</v>
      </c>
      <c r="J198" s="350" t="s">
        <v>349</v>
      </c>
      <c r="K198" s="163" t="s">
        <v>131</v>
      </c>
      <c r="L198" s="163" t="s">
        <v>44</v>
      </c>
      <c r="M198" s="354"/>
      <c r="N198" s="320"/>
    </row>
    <row r="199" spans="1:14" s="2" customFormat="1" ht="15" customHeight="1" x14ac:dyDescent="0.25">
      <c r="A199" s="468">
        <v>45456</v>
      </c>
      <c r="B199" s="163" t="s">
        <v>281</v>
      </c>
      <c r="C199" s="163" t="s">
        <v>160</v>
      </c>
      <c r="D199" s="164" t="s">
        <v>14</v>
      </c>
      <c r="E199" s="456">
        <v>14000</v>
      </c>
      <c r="F199" s="319">
        <v>3866</v>
      </c>
      <c r="G199" s="292">
        <f t="shared" si="2"/>
        <v>3.6213140196585618</v>
      </c>
      <c r="H199" s="173" t="s">
        <v>167</v>
      </c>
      <c r="I199" s="164" t="s">
        <v>43</v>
      </c>
      <c r="J199" s="350" t="s">
        <v>655</v>
      </c>
      <c r="K199" s="163" t="s">
        <v>131</v>
      </c>
      <c r="L199" s="163" t="s">
        <v>44</v>
      </c>
      <c r="M199" s="354"/>
      <c r="N199" s="320"/>
    </row>
    <row r="200" spans="1:14" s="2" customFormat="1" ht="15" customHeight="1" x14ac:dyDescent="0.25">
      <c r="A200" s="468">
        <v>45456</v>
      </c>
      <c r="B200" s="163" t="s">
        <v>280</v>
      </c>
      <c r="C200" s="163" t="s">
        <v>160</v>
      </c>
      <c r="D200" s="164" t="s">
        <v>14</v>
      </c>
      <c r="E200" s="456">
        <v>24250</v>
      </c>
      <c r="F200" s="319">
        <v>3866</v>
      </c>
      <c r="G200" s="292">
        <f t="shared" si="2"/>
        <v>6.2726332126228659</v>
      </c>
      <c r="H200" s="173" t="s">
        <v>167</v>
      </c>
      <c r="I200" s="164" t="s">
        <v>43</v>
      </c>
      <c r="J200" s="350" t="s">
        <v>655</v>
      </c>
      <c r="K200" s="163" t="s">
        <v>131</v>
      </c>
      <c r="L200" s="163" t="s">
        <v>44</v>
      </c>
      <c r="M200" s="354"/>
      <c r="N200" s="320"/>
    </row>
    <row r="201" spans="1:14" s="2" customFormat="1" ht="15" customHeight="1" x14ac:dyDescent="0.25">
      <c r="A201" s="468">
        <v>45456</v>
      </c>
      <c r="B201" s="163" t="s">
        <v>282</v>
      </c>
      <c r="C201" s="163" t="s">
        <v>160</v>
      </c>
      <c r="D201" s="164" t="s">
        <v>14</v>
      </c>
      <c r="E201" s="456">
        <v>11750</v>
      </c>
      <c r="F201" s="319">
        <v>3866</v>
      </c>
      <c r="G201" s="292">
        <f t="shared" si="2"/>
        <v>3.0393171236420073</v>
      </c>
      <c r="H201" s="173" t="s">
        <v>167</v>
      </c>
      <c r="I201" s="164" t="s">
        <v>43</v>
      </c>
      <c r="J201" s="350" t="s">
        <v>656</v>
      </c>
      <c r="K201" s="163" t="s">
        <v>131</v>
      </c>
      <c r="L201" s="163" t="s">
        <v>44</v>
      </c>
      <c r="M201" s="354"/>
      <c r="N201" s="320"/>
    </row>
    <row r="202" spans="1:14" s="2" customFormat="1" ht="15" customHeight="1" x14ac:dyDescent="0.25">
      <c r="A202" s="162">
        <v>45456</v>
      </c>
      <c r="B202" s="163" t="s">
        <v>112</v>
      </c>
      <c r="C202" s="163" t="s">
        <v>113</v>
      </c>
      <c r="D202" s="164" t="s">
        <v>121</v>
      </c>
      <c r="E202" s="147">
        <v>10000</v>
      </c>
      <c r="F202" s="319">
        <v>3866</v>
      </c>
      <c r="G202" s="292">
        <f t="shared" si="2"/>
        <v>2.586652871184687</v>
      </c>
      <c r="H202" s="173" t="s">
        <v>168</v>
      </c>
      <c r="I202" s="164" t="s">
        <v>43</v>
      </c>
      <c r="J202" s="350" t="s">
        <v>363</v>
      </c>
      <c r="K202" s="163" t="s">
        <v>131</v>
      </c>
      <c r="L202" s="163" t="s">
        <v>44</v>
      </c>
      <c r="M202" s="354"/>
      <c r="N202" s="320"/>
    </row>
    <row r="203" spans="1:14" s="2" customFormat="1" ht="15" customHeight="1" x14ac:dyDescent="0.25">
      <c r="A203" s="162">
        <v>45456</v>
      </c>
      <c r="B203" s="163" t="s">
        <v>112</v>
      </c>
      <c r="C203" s="163" t="s">
        <v>113</v>
      </c>
      <c r="D203" s="164" t="s">
        <v>121</v>
      </c>
      <c r="E203" s="147">
        <v>6000</v>
      </c>
      <c r="F203" s="319">
        <v>3866</v>
      </c>
      <c r="G203" s="292">
        <f t="shared" si="2"/>
        <v>1.5519917227108122</v>
      </c>
      <c r="H203" s="173" t="s">
        <v>168</v>
      </c>
      <c r="I203" s="164" t="s">
        <v>43</v>
      </c>
      <c r="J203" s="350" t="s">
        <v>363</v>
      </c>
      <c r="K203" s="163" t="s">
        <v>131</v>
      </c>
      <c r="L203" s="163" t="s">
        <v>44</v>
      </c>
      <c r="M203" s="354"/>
      <c r="N203" s="320"/>
    </row>
    <row r="204" spans="1:14" s="2" customFormat="1" ht="15" customHeight="1" x14ac:dyDescent="0.25">
      <c r="A204" s="162">
        <v>45456</v>
      </c>
      <c r="B204" s="163" t="s">
        <v>112</v>
      </c>
      <c r="C204" s="163" t="s">
        <v>113</v>
      </c>
      <c r="D204" s="164" t="s">
        <v>121</v>
      </c>
      <c r="E204" s="147">
        <v>7000</v>
      </c>
      <c r="F204" s="319">
        <v>3866</v>
      </c>
      <c r="G204" s="292">
        <f t="shared" si="2"/>
        <v>1.8106570098292809</v>
      </c>
      <c r="H204" s="173" t="s">
        <v>168</v>
      </c>
      <c r="I204" s="164" t="s">
        <v>43</v>
      </c>
      <c r="J204" s="350" t="s">
        <v>363</v>
      </c>
      <c r="K204" s="163" t="s">
        <v>131</v>
      </c>
      <c r="L204" s="163" t="s">
        <v>44</v>
      </c>
      <c r="M204" s="354"/>
      <c r="N204" s="320"/>
    </row>
    <row r="205" spans="1:14" s="2" customFormat="1" ht="15" customHeight="1" x14ac:dyDescent="0.25">
      <c r="A205" s="162">
        <v>45456</v>
      </c>
      <c r="B205" s="480" t="s">
        <v>112</v>
      </c>
      <c r="C205" s="163" t="s">
        <v>113</v>
      </c>
      <c r="D205" s="164" t="s">
        <v>121</v>
      </c>
      <c r="E205" s="167">
        <v>7000</v>
      </c>
      <c r="F205" s="319">
        <v>3866</v>
      </c>
      <c r="G205" s="292">
        <f t="shared" si="2"/>
        <v>1.8106570098292809</v>
      </c>
      <c r="H205" s="173" t="s">
        <v>168</v>
      </c>
      <c r="I205" s="164" t="s">
        <v>43</v>
      </c>
      <c r="J205" s="350" t="s">
        <v>363</v>
      </c>
      <c r="K205" s="163" t="s">
        <v>131</v>
      </c>
      <c r="L205" s="163" t="s">
        <v>44</v>
      </c>
      <c r="M205" s="354"/>
      <c r="N205" s="320"/>
    </row>
    <row r="206" spans="1:14" s="2" customFormat="1" ht="15" customHeight="1" x14ac:dyDescent="0.25">
      <c r="A206" s="162">
        <v>45456</v>
      </c>
      <c r="B206" s="480" t="s">
        <v>112</v>
      </c>
      <c r="C206" s="163" t="s">
        <v>113</v>
      </c>
      <c r="D206" s="164" t="s">
        <v>121</v>
      </c>
      <c r="E206" s="167">
        <v>6000</v>
      </c>
      <c r="F206" s="319">
        <v>3866</v>
      </c>
      <c r="G206" s="292">
        <f t="shared" si="2"/>
        <v>1.5519917227108122</v>
      </c>
      <c r="H206" s="173" t="s">
        <v>168</v>
      </c>
      <c r="I206" s="164" t="s">
        <v>43</v>
      </c>
      <c r="J206" s="350" t="s">
        <v>363</v>
      </c>
      <c r="K206" s="163" t="s">
        <v>131</v>
      </c>
      <c r="L206" s="163" t="s">
        <v>44</v>
      </c>
      <c r="M206" s="354"/>
      <c r="N206" s="320"/>
    </row>
    <row r="207" spans="1:14" s="2" customFormat="1" ht="15" customHeight="1" x14ac:dyDescent="0.25">
      <c r="A207" s="162">
        <v>45456</v>
      </c>
      <c r="B207" s="480" t="s">
        <v>112</v>
      </c>
      <c r="C207" s="163" t="s">
        <v>113</v>
      </c>
      <c r="D207" s="164" t="s">
        <v>121</v>
      </c>
      <c r="E207" s="167">
        <v>7000</v>
      </c>
      <c r="F207" s="319">
        <v>3866</v>
      </c>
      <c r="G207" s="292">
        <f t="shared" si="2"/>
        <v>1.8106570098292809</v>
      </c>
      <c r="H207" s="173" t="s">
        <v>168</v>
      </c>
      <c r="I207" s="164" t="s">
        <v>43</v>
      </c>
      <c r="J207" s="350" t="s">
        <v>363</v>
      </c>
      <c r="K207" s="163" t="s">
        <v>131</v>
      </c>
      <c r="L207" s="163" t="s">
        <v>44</v>
      </c>
      <c r="M207" s="354"/>
      <c r="N207" s="320"/>
    </row>
    <row r="208" spans="1:14" s="2" customFormat="1" ht="15" customHeight="1" x14ac:dyDescent="0.25">
      <c r="A208" s="162">
        <v>45456</v>
      </c>
      <c r="B208" s="480" t="s">
        <v>112</v>
      </c>
      <c r="C208" s="163" t="s">
        <v>113</v>
      </c>
      <c r="D208" s="164" t="s">
        <v>121</v>
      </c>
      <c r="E208" s="167">
        <v>11000</v>
      </c>
      <c r="F208" s="319">
        <v>3866</v>
      </c>
      <c r="G208" s="292">
        <f t="shared" si="2"/>
        <v>2.8453181583031557</v>
      </c>
      <c r="H208" s="173" t="s">
        <v>168</v>
      </c>
      <c r="I208" s="164" t="s">
        <v>43</v>
      </c>
      <c r="J208" s="350" t="s">
        <v>363</v>
      </c>
      <c r="K208" s="163" t="s">
        <v>131</v>
      </c>
      <c r="L208" s="163" t="s">
        <v>44</v>
      </c>
      <c r="M208" s="354"/>
      <c r="N208" s="320"/>
    </row>
    <row r="209" spans="1:14" s="2" customFormat="1" ht="15" customHeight="1" x14ac:dyDescent="0.25">
      <c r="A209" s="162">
        <v>45456</v>
      </c>
      <c r="B209" s="480" t="s">
        <v>126</v>
      </c>
      <c r="C209" s="480" t="s">
        <v>126</v>
      </c>
      <c r="D209" s="164" t="s">
        <v>121</v>
      </c>
      <c r="E209" s="167">
        <v>10000</v>
      </c>
      <c r="F209" s="319">
        <v>3866</v>
      </c>
      <c r="G209" s="292">
        <f t="shared" si="2"/>
        <v>2.586652871184687</v>
      </c>
      <c r="H209" s="173" t="s">
        <v>168</v>
      </c>
      <c r="I209" s="164" t="s">
        <v>43</v>
      </c>
      <c r="J209" s="350" t="s">
        <v>363</v>
      </c>
      <c r="K209" s="163" t="s">
        <v>131</v>
      </c>
      <c r="L209" s="163" t="s">
        <v>44</v>
      </c>
      <c r="M209" s="354"/>
      <c r="N209" s="320"/>
    </row>
    <row r="210" spans="1:14" s="2" customFormat="1" ht="15" customHeight="1" x14ac:dyDescent="0.25">
      <c r="A210" s="162">
        <v>45456</v>
      </c>
      <c r="B210" s="480" t="s">
        <v>126</v>
      </c>
      <c r="C210" s="480" t="s">
        <v>126</v>
      </c>
      <c r="D210" s="164" t="s">
        <v>121</v>
      </c>
      <c r="E210" s="167">
        <v>10000</v>
      </c>
      <c r="F210" s="319">
        <v>3866</v>
      </c>
      <c r="G210" s="292">
        <f t="shared" si="2"/>
        <v>2.586652871184687</v>
      </c>
      <c r="H210" s="173" t="s">
        <v>168</v>
      </c>
      <c r="I210" s="164" t="s">
        <v>43</v>
      </c>
      <c r="J210" s="350" t="s">
        <v>363</v>
      </c>
      <c r="K210" s="163" t="s">
        <v>131</v>
      </c>
      <c r="L210" s="163" t="s">
        <v>44</v>
      </c>
      <c r="M210" s="354"/>
      <c r="N210" s="320"/>
    </row>
    <row r="211" spans="1:14" s="2" customFormat="1" ht="15" customHeight="1" x14ac:dyDescent="0.25">
      <c r="A211" s="162">
        <v>45456</v>
      </c>
      <c r="B211" s="480" t="s">
        <v>126</v>
      </c>
      <c r="C211" s="480" t="s">
        <v>126</v>
      </c>
      <c r="D211" s="164" t="s">
        <v>121</v>
      </c>
      <c r="E211" s="167">
        <v>30400</v>
      </c>
      <c r="F211" s="319">
        <v>3866</v>
      </c>
      <c r="G211" s="292">
        <f t="shared" si="2"/>
        <v>7.8634247284014487</v>
      </c>
      <c r="H211" s="173" t="s">
        <v>168</v>
      </c>
      <c r="I211" s="164" t="s">
        <v>43</v>
      </c>
      <c r="J211" s="350" t="s">
        <v>363</v>
      </c>
      <c r="K211" s="163" t="s">
        <v>131</v>
      </c>
      <c r="L211" s="163" t="s">
        <v>44</v>
      </c>
      <c r="M211" s="354"/>
      <c r="N211" s="320"/>
    </row>
    <row r="212" spans="1:14" s="2" customFormat="1" ht="15" customHeight="1" x14ac:dyDescent="0.25">
      <c r="A212" s="468">
        <v>45457</v>
      </c>
      <c r="B212" s="163" t="s">
        <v>281</v>
      </c>
      <c r="C212" s="163" t="s">
        <v>160</v>
      </c>
      <c r="D212" s="164" t="s">
        <v>14</v>
      </c>
      <c r="E212" s="456">
        <v>14000</v>
      </c>
      <c r="F212" s="319">
        <v>3866</v>
      </c>
      <c r="G212" s="292">
        <f t="shared" si="2"/>
        <v>3.6213140196585618</v>
      </c>
      <c r="H212" s="173" t="s">
        <v>167</v>
      </c>
      <c r="I212" s="164" t="s">
        <v>43</v>
      </c>
      <c r="J212" s="350" t="s">
        <v>657</v>
      </c>
      <c r="K212" s="163" t="s">
        <v>131</v>
      </c>
      <c r="L212" s="163" t="s">
        <v>44</v>
      </c>
      <c r="M212" s="354"/>
      <c r="N212" s="320"/>
    </row>
    <row r="213" spans="1:14" s="2" customFormat="1" ht="15" customHeight="1" x14ac:dyDescent="0.25">
      <c r="A213" s="468">
        <v>45457</v>
      </c>
      <c r="B213" s="163" t="s">
        <v>285</v>
      </c>
      <c r="C213" s="163" t="s">
        <v>160</v>
      </c>
      <c r="D213" s="164" t="s">
        <v>14</v>
      </c>
      <c r="E213" s="456">
        <v>24250</v>
      </c>
      <c r="F213" s="319">
        <v>3866</v>
      </c>
      <c r="G213" s="292">
        <f t="shared" si="2"/>
        <v>6.2726332126228659</v>
      </c>
      <c r="H213" s="173" t="s">
        <v>167</v>
      </c>
      <c r="I213" s="164" t="s">
        <v>43</v>
      </c>
      <c r="J213" s="350" t="s">
        <v>657</v>
      </c>
      <c r="K213" s="163" t="s">
        <v>131</v>
      </c>
      <c r="L213" s="163" t="s">
        <v>44</v>
      </c>
      <c r="M213" s="354"/>
      <c r="N213" s="320"/>
    </row>
    <row r="214" spans="1:14" s="2" customFormat="1" ht="15" customHeight="1" x14ac:dyDescent="0.25">
      <c r="A214" s="468">
        <v>45457</v>
      </c>
      <c r="B214" s="149" t="s">
        <v>362</v>
      </c>
      <c r="C214" s="149" t="s">
        <v>160</v>
      </c>
      <c r="D214" s="149" t="s">
        <v>14</v>
      </c>
      <c r="E214" s="456">
        <v>24500</v>
      </c>
      <c r="F214" s="319">
        <v>3866</v>
      </c>
      <c r="G214" s="292">
        <f t="shared" si="2"/>
        <v>6.3372995344024829</v>
      </c>
      <c r="H214" s="173" t="s">
        <v>165</v>
      </c>
      <c r="I214" s="164" t="s">
        <v>43</v>
      </c>
      <c r="J214" s="350" t="s">
        <v>616</v>
      </c>
      <c r="K214" s="163" t="s">
        <v>131</v>
      </c>
      <c r="L214" s="163" t="s">
        <v>44</v>
      </c>
      <c r="M214" s="354"/>
      <c r="N214" s="320"/>
    </row>
    <row r="215" spans="1:14" s="2" customFormat="1" ht="15" customHeight="1" x14ac:dyDescent="0.25">
      <c r="A215" s="468">
        <v>45457</v>
      </c>
      <c r="B215" s="149" t="s">
        <v>362</v>
      </c>
      <c r="C215" s="149" t="s">
        <v>160</v>
      </c>
      <c r="D215" s="149" t="s">
        <v>14</v>
      </c>
      <c r="E215" s="456">
        <v>10000</v>
      </c>
      <c r="F215" s="319">
        <v>3866</v>
      </c>
      <c r="G215" s="292">
        <f t="shared" si="2"/>
        <v>2.586652871184687</v>
      </c>
      <c r="H215" s="173" t="s">
        <v>165</v>
      </c>
      <c r="I215" s="164" t="s">
        <v>43</v>
      </c>
      <c r="J215" s="350" t="s">
        <v>616</v>
      </c>
      <c r="K215" s="163" t="s">
        <v>131</v>
      </c>
      <c r="L215" s="163" t="s">
        <v>44</v>
      </c>
      <c r="M215" s="354"/>
      <c r="N215" s="320"/>
    </row>
    <row r="216" spans="1:14" s="2" customFormat="1" ht="15" customHeight="1" x14ac:dyDescent="0.25">
      <c r="A216" s="468">
        <v>45457</v>
      </c>
      <c r="B216" s="149" t="s">
        <v>348</v>
      </c>
      <c r="C216" s="149" t="s">
        <v>160</v>
      </c>
      <c r="D216" s="149" t="s">
        <v>14</v>
      </c>
      <c r="E216" s="456">
        <v>2000</v>
      </c>
      <c r="F216" s="319">
        <v>3866</v>
      </c>
      <c r="G216" s="292">
        <f t="shared" si="2"/>
        <v>0.5173305742369374</v>
      </c>
      <c r="H216" s="173" t="s">
        <v>165</v>
      </c>
      <c r="I216" s="164" t="s">
        <v>43</v>
      </c>
      <c r="J216" s="350" t="s">
        <v>616</v>
      </c>
      <c r="K216" s="163" t="s">
        <v>131</v>
      </c>
      <c r="L216" s="163" t="s">
        <v>44</v>
      </c>
      <c r="M216" s="354"/>
      <c r="N216" s="320"/>
    </row>
    <row r="217" spans="1:14" s="2" customFormat="1" ht="15" customHeight="1" x14ac:dyDescent="0.25">
      <c r="A217" s="468">
        <v>45457</v>
      </c>
      <c r="B217" s="149" t="s">
        <v>348</v>
      </c>
      <c r="C217" s="149" t="s">
        <v>160</v>
      </c>
      <c r="D217" s="149" t="s">
        <v>14</v>
      </c>
      <c r="E217" s="456">
        <v>3000</v>
      </c>
      <c r="F217" s="319">
        <v>3866</v>
      </c>
      <c r="G217" s="292">
        <f t="shared" si="2"/>
        <v>0.7759958613554061</v>
      </c>
      <c r="H217" s="173" t="s">
        <v>165</v>
      </c>
      <c r="I217" s="164" t="s">
        <v>43</v>
      </c>
      <c r="J217" s="350" t="s">
        <v>616</v>
      </c>
      <c r="K217" s="163" t="s">
        <v>131</v>
      </c>
      <c r="L217" s="163" t="s">
        <v>44</v>
      </c>
      <c r="M217" s="354"/>
      <c r="N217" s="320"/>
    </row>
    <row r="218" spans="1:14" s="2" customFormat="1" ht="15" customHeight="1" x14ac:dyDescent="0.25">
      <c r="A218" s="468">
        <v>45457</v>
      </c>
      <c r="B218" s="149" t="s">
        <v>112</v>
      </c>
      <c r="C218" s="149" t="s">
        <v>113</v>
      </c>
      <c r="D218" s="149" t="s">
        <v>14</v>
      </c>
      <c r="E218" s="456">
        <v>2000</v>
      </c>
      <c r="F218" s="319">
        <v>3866</v>
      </c>
      <c r="G218" s="292">
        <f t="shared" si="2"/>
        <v>0.5173305742369374</v>
      </c>
      <c r="H218" s="173" t="s">
        <v>165</v>
      </c>
      <c r="I218" s="164" t="s">
        <v>43</v>
      </c>
      <c r="J218" s="350" t="s">
        <v>616</v>
      </c>
      <c r="K218" s="163" t="s">
        <v>131</v>
      </c>
      <c r="L218" s="163" t="s">
        <v>44</v>
      </c>
      <c r="M218" s="354"/>
      <c r="N218" s="320"/>
    </row>
    <row r="219" spans="1:14" s="2" customFormat="1" ht="15" customHeight="1" x14ac:dyDescent="0.25">
      <c r="A219" s="162">
        <v>45457</v>
      </c>
      <c r="B219" s="163" t="s">
        <v>112</v>
      </c>
      <c r="C219" s="163" t="s">
        <v>113</v>
      </c>
      <c r="D219" s="164" t="s">
        <v>121</v>
      </c>
      <c r="E219" s="167">
        <v>3000</v>
      </c>
      <c r="F219" s="319">
        <v>3866</v>
      </c>
      <c r="G219" s="292">
        <f t="shared" si="2"/>
        <v>0.7759958613554061</v>
      </c>
      <c r="H219" s="173" t="s">
        <v>127</v>
      </c>
      <c r="I219" s="164" t="s">
        <v>43</v>
      </c>
      <c r="J219" s="350" t="s">
        <v>359</v>
      </c>
      <c r="K219" s="163" t="s">
        <v>131</v>
      </c>
      <c r="L219" s="163" t="s">
        <v>44</v>
      </c>
      <c r="M219" s="354"/>
      <c r="N219" s="320"/>
    </row>
    <row r="220" spans="1:14" s="2" customFormat="1" ht="15" customHeight="1" x14ac:dyDescent="0.25">
      <c r="A220" s="162">
        <v>45457</v>
      </c>
      <c r="B220" s="163" t="s">
        <v>112</v>
      </c>
      <c r="C220" s="163" t="s">
        <v>113</v>
      </c>
      <c r="D220" s="164" t="s">
        <v>121</v>
      </c>
      <c r="E220" s="167">
        <v>40000</v>
      </c>
      <c r="F220" s="319">
        <v>3866</v>
      </c>
      <c r="G220" s="292">
        <f t="shared" si="2"/>
        <v>10.346611484738748</v>
      </c>
      <c r="H220" s="173" t="s">
        <v>127</v>
      </c>
      <c r="I220" s="164" t="s">
        <v>43</v>
      </c>
      <c r="J220" s="350" t="s">
        <v>359</v>
      </c>
      <c r="K220" s="163" t="s">
        <v>131</v>
      </c>
      <c r="L220" s="163" t="s">
        <v>44</v>
      </c>
      <c r="M220" s="354"/>
      <c r="N220" s="320"/>
    </row>
    <row r="221" spans="1:14" s="2" customFormat="1" ht="15" customHeight="1" x14ac:dyDescent="0.25">
      <c r="A221" s="162">
        <v>45457</v>
      </c>
      <c r="B221" s="163" t="s">
        <v>112</v>
      </c>
      <c r="C221" s="163" t="s">
        <v>113</v>
      </c>
      <c r="D221" s="164" t="s">
        <v>121</v>
      </c>
      <c r="E221" s="167">
        <v>3000</v>
      </c>
      <c r="F221" s="319">
        <v>3866</v>
      </c>
      <c r="G221" s="292">
        <f t="shared" si="2"/>
        <v>0.7759958613554061</v>
      </c>
      <c r="H221" s="173" t="s">
        <v>127</v>
      </c>
      <c r="I221" s="164" t="s">
        <v>43</v>
      </c>
      <c r="J221" s="350" t="s">
        <v>359</v>
      </c>
      <c r="K221" s="163" t="s">
        <v>131</v>
      </c>
      <c r="L221" s="163" t="s">
        <v>44</v>
      </c>
      <c r="M221" s="354"/>
      <c r="N221" s="320"/>
    </row>
    <row r="222" spans="1:14" s="2" customFormat="1" ht="15" customHeight="1" x14ac:dyDescent="0.25">
      <c r="A222" s="162">
        <v>45457</v>
      </c>
      <c r="B222" s="163" t="s">
        <v>373</v>
      </c>
      <c r="C222" s="163" t="s">
        <v>160</v>
      </c>
      <c r="D222" s="164" t="s">
        <v>121</v>
      </c>
      <c r="E222" s="167">
        <v>25000</v>
      </c>
      <c r="F222" s="319">
        <v>3866</v>
      </c>
      <c r="G222" s="292">
        <f t="shared" si="2"/>
        <v>6.466632177961718</v>
      </c>
      <c r="H222" s="173" t="s">
        <v>127</v>
      </c>
      <c r="I222" s="164" t="s">
        <v>43</v>
      </c>
      <c r="J222" s="350" t="s">
        <v>658</v>
      </c>
      <c r="K222" s="163" t="s">
        <v>131</v>
      </c>
      <c r="L222" s="163" t="s">
        <v>44</v>
      </c>
      <c r="M222" s="354"/>
      <c r="N222" s="320"/>
    </row>
    <row r="223" spans="1:14" s="2" customFormat="1" ht="15" customHeight="1" x14ac:dyDescent="0.25">
      <c r="A223" s="162">
        <v>45457</v>
      </c>
      <c r="B223" s="163" t="s">
        <v>126</v>
      </c>
      <c r="C223" s="163" t="s">
        <v>126</v>
      </c>
      <c r="D223" s="164" t="s">
        <v>121</v>
      </c>
      <c r="E223" s="167">
        <v>25000</v>
      </c>
      <c r="F223" s="319">
        <v>3866</v>
      </c>
      <c r="G223" s="292">
        <f t="shared" si="2"/>
        <v>6.466632177961718</v>
      </c>
      <c r="H223" s="173" t="s">
        <v>127</v>
      </c>
      <c r="I223" s="164" t="s">
        <v>43</v>
      </c>
      <c r="J223" s="350" t="s">
        <v>359</v>
      </c>
      <c r="K223" s="163" t="s">
        <v>131</v>
      </c>
      <c r="L223" s="163" t="s">
        <v>44</v>
      </c>
      <c r="M223" s="354"/>
      <c r="N223" s="320"/>
    </row>
    <row r="224" spans="1:14" s="2" customFormat="1" ht="15" customHeight="1" x14ac:dyDescent="0.25">
      <c r="A224" s="162">
        <v>45457</v>
      </c>
      <c r="B224" s="163" t="s">
        <v>204</v>
      </c>
      <c r="C224" s="163" t="s">
        <v>160</v>
      </c>
      <c r="D224" s="164" t="s">
        <v>121</v>
      </c>
      <c r="E224" s="167">
        <v>10000</v>
      </c>
      <c r="F224" s="319">
        <v>3866</v>
      </c>
      <c r="G224" s="292">
        <f t="shared" si="2"/>
        <v>2.586652871184687</v>
      </c>
      <c r="H224" s="173" t="s">
        <v>127</v>
      </c>
      <c r="I224" s="164" t="s">
        <v>43</v>
      </c>
      <c r="J224" s="350" t="s">
        <v>359</v>
      </c>
      <c r="K224" s="163" t="s">
        <v>131</v>
      </c>
      <c r="L224" s="163" t="s">
        <v>44</v>
      </c>
      <c r="M224" s="354"/>
      <c r="N224" s="320"/>
    </row>
    <row r="225" spans="1:14" s="2" customFormat="1" ht="15" customHeight="1" x14ac:dyDescent="0.25">
      <c r="A225" s="162">
        <v>45457</v>
      </c>
      <c r="B225" s="163" t="s">
        <v>203</v>
      </c>
      <c r="C225" s="163" t="s">
        <v>160</v>
      </c>
      <c r="D225" s="164" t="s">
        <v>121</v>
      </c>
      <c r="E225" s="167">
        <v>7000</v>
      </c>
      <c r="F225" s="319">
        <v>3866</v>
      </c>
      <c r="G225" s="292">
        <f t="shared" si="2"/>
        <v>1.8106570098292809</v>
      </c>
      <c r="H225" s="173" t="s">
        <v>127</v>
      </c>
      <c r="I225" s="164" t="s">
        <v>43</v>
      </c>
      <c r="J225" s="350" t="s">
        <v>359</v>
      </c>
      <c r="K225" s="163" t="s">
        <v>131</v>
      </c>
      <c r="L225" s="163" t="s">
        <v>44</v>
      </c>
      <c r="M225" s="354"/>
      <c r="N225" s="320"/>
    </row>
    <row r="226" spans="1:14" s="2" customFormat="1" ht="15" customHeight="1" x14ac:dyDescent="0.25">
      <c r="A226" s="162">
        <v>45457</v>
      </c>
      <c r="B226" s="163" t="s">
        <v>203</v>
      </c>
      <c r="C226" s="163" t="s">
        <v>160</v>
      </c>
      <c r="D226" s="164" t="s">
        <v>121</v>
      </c>
      <c r="E226" s="167">
        <v>10000</v>
      </c>
      <c r="F226" s="319">
        <v>3866</v>
      </c>
      <c r="G226" s="292">
        <f t="shared" si="2"/>
        <v>2.586652871184687</v>
      </c>
      <c r="H226" s="173" t="s">
        <v>127</v>
      </c>
      <c r="I226" s="164" t="s">
        <v>43</v>
      </c>
      <c r="J226" s="350" t="s">
        <v>359</v>
      </c>
      <c r="K226" s="163" t="s">
        <v>131</v>
      </c>
      <c r="L226" s="163" t="s">
        <v>44</v>
      </c>
      <c r="M226" s="354"/>
      <c r="N226" s="320"/>
    </row>
    <row r="227" spans="1:14" s="2" customFormat="1" ht="15" customHeight="1" x14ac:dyDescent="0.25">
      <c r="A227" s="162">
        <v>45457</v>
      </c>
      <c r="B227" s="163" t="s">
        <v>374</v>
      </c>
      <c r="C227" s="163" t="s">
        <v>113</v>
      </c>
      <c r="D227" s="164" t="s">
        <v>121</v>
      </c>
      <c r="E227" s="167">
        <v>25000</v>
      </c>
      <c r="F227" s="319">
        <v>3866</v>
      </c>
      <c r="G227" s="292">
        <f t="shared" si="2"/>
        <v>6.466632177961718</v>
      </c>
      <c r="H227" s="173" t="s">
        <v>127</v>
      </c>
      <c r="I227" s="164" t="s">
        <v>43</v>
      </c>
      <c r="J227" s="350" t="s">
        <v>359</v>
      </c>
      <c r="K227" s="163" t="s">
        <v>131</v>
      </c>
      <c r="L227" s="163" t="s">
        <v>44</v>
      </c>
      <c r="M227" s="354"/>
      <c r="N227" s="320"/>
    </row>
    <row r="228" spans="1:14" s="2" customFormat="1" ht="15" customHeight="1" x14ac:dyDescent="0.25">
      <c r="A228" s="162">
        <v>45457</v>
      </c>
      <c r="B228" s="163" t="s">
        <v>112</v>
      </c>
      <c r="C228" s="163" t="s">
        <v>113</v>
      </c>
      <c r="D228" s="164" t="s">
        <v>121</v>
      </c>
      <c r="E228" s="167">
        <v>17000</v>
      </c>
      <c r="F228" s="319">
        <v>3866</v>
      </c>
      <c r="G228" s="292">
        <f t="shared" si="2"/>
        <v>4.3973098810139684</v>
      </c>
      <c r="H228" s="173" t="s">
        <v>127</v>
      </c>
      <c r="I228" s="164" t="s">
        <v>43</v>
      </c>
      <c r="J228" s="350" t="s">
        <v>359</v>
      </c>
      <c r="K228" s="163" t="s">
        <v>131</v>
      </c>
      <c r="L228" s="163" t="s">
        <v>44</v>
      </c>
      <c r="M228" s="354"/>
      <c r="N228" s="320"/>
    </row>
    <row r="229" spans="1:14" s="2" customFormat="1" ht="15" customHeight="1" x14ac:dyDescent="0.25">
      <c r="A229" s="162">
        <v>45457</v>
      </c>
      <c r="B229" s="163" t="s">
        <v>380</v>
      </c>
      <c r="C229" s="163" t="s">
        <v>130</v>
      </c>
      <c r="D229" s="164" t="s">
        <v>140</v>
      </c>
      <c r="E229" s="156">
        <v>150000</v>
      </c>
      <c r="F229" s="319">
        <v>3866</v>
      </c>
      <c r="G229" s="292">
        <f t="shared" si="2"/>
        <v>38.799793067770302</v>
      </c>
      <c r="H229" s="173" t="s">
        <v>128</v>
      </c>
      <c r="I229" s="164" t="s">
        <v>43</v>
      </c>
      <c r="J229" s="415" t="s">
        <v>383</v>
      </c>
      <c r="K229" s="163" t="s">
        <v>131</v>
      </c>
      <c r="L229" s="163" t="s">
        <v>44</v>
      </c>
      <c r="M229" s="354"/>
      <c r="N229" s="320"/>
    </row>
    <row r="230" spans="1:14" s="2" customFormat="1" ht="15" customHeight="1" x14ac:dyDescent="0.25">
      <c r="A230" s="162">
        <v>45457</v>
      </c>
      <c r="B230" s="163" t="s">
        <v>112</v>
      </c>
      <c r="C230" s="163" t="s">
        <v>113</v>
      </c>
      <c r="D230" s="421" t="s">
        <v>14</v>
      </c>
      <c r="E230" s="159">
        <v>1000</v>
      </c>
      <c r="F230" s="319">
        <v>3866</v>
      </c>
      <c r="G230" s="292">
        <f t="shared" si="2"/>
        <v>0.2586652871184687</v>
      </c>
      <c r="H230" s="797" t="s">
        <v>41</v>
      </c>
      <c r="I230" s="164" t="s">
        <v>43</v>
      </c>
      <c r="J230" s="149" t="s">
        <v>389</v>
      </c>
      <c r="K230" s="163" t="s">
        <v>131</v>
      </c>
      <c r="L230" s="163" t="s">
        <v>44</v>
      </c>
      <c r="M230" s="354"/>
      <c r="N230" s="320"/>
    </row>
    <row r="231" spans="1:14" s="2" customFormat="1" ht="15" customHeight="1" x14ac:dyDescent="0.25">
      <c r="A231" s="162">
        <v>45457</v>
      </c>
      <c r="B231" s="163" t="s">
        <v>112</v>
      </c>
      <c r="C231" s="163" t="s">
        <v>113</v>
      </c>
      <c r="D231" s="421" t="s">
        <v>14</v>
      </c>
      <c r="E231" s="159">
        <v>2000</v>
      </c>
      <c r="F231" s="319">
        <v>3866</v>
      </c>
      <c r="G231" s="292">
        <f t="shared" si="2"/>
        <v>0.5173305742369374</v>
      </c>
      <c r="H231" s="173" t="s">
        <v>41</v>
      </c>
      <c r="I231" s="164" t="s">
        <v>43</v>
      </c>
      <c r="J231" s="149" t="s">
        <v>389</v>
      </c>
      <c r="K231" s="163" t="s">
        <v>131</v>
      </c>
      <c r="L231" s="163" t="s">
        <v>44</v>
      </c>
      <c r="M231" s="354"/>
      <c r="N231" s="320"/>
    </row>
    <row r="232" spans="1:14" s="2" customFormat="1" ht="15" customHeight="1" x14ac:dyDescent="0.25">
      <c r="A232" s="162">
        <v>45457</v>
      </c>
      <c r="B232" s="163" t="s">
        <v>112</v>
      </c>
      <c r="C232" s="163" t="s">
        <v>113</v>
      </c>
      <c r="D232" s="421" t="s">
        <v>14</v>
      </c>
      <c r="E232" s="555">
        <v>1000</v>
      </c>
      <c r="F232" s="319">
        <v>3866</v>
      </c>
      <c r="G232" s="292">
        <f t="shared" si="2"/>
        <v>0.2586652871184687</v>
      </c>
      <c r="H232" s="173" t="s">
        <v>41</v>
      </c>
      <c r="I232" s="164" t="s">
        <v>43</v>
      </c>
      <c r="J232" s="149" t="s">
        <v>389</v>
      </c>
      <c r="K232" s="163" t="s">
        <v>131</v>
      </c>
      <c r="L232" s="163" t="s">
        <v>44</v>
      </c>
      <c r="M232" s="354"/>
      <c r="N232" s="320"/>
    </row>
    <row r="233" spans="1:14" s="2" customFormat="1" ht="15" customHeight="1" x14ac:dyDescent="0.25">
      <c r="A233" s="162">
        <v>45457</v>
      </c>
      <c r="B233" s="163" t="s">
        <v>112</v>
      </c>
      <c r="C233" s="163" t="s">
        <v>113</v>
      </c>
      <c r="D233" s="421" t="s">
        <v>14</v>
      </c>
      <c r="E233" s="159">
        <v>8000</v>
      </c>
      <c r="F233" s="319">
        <v>3866</v>
      </c>
      <c r="G233" s="292">
        <f t="shared" ref="G233:G295" si="3">E233/F233</f>
        <v>2.0693222969477496</v>
      </c>
      <c r="H233" s="173" t="s">
        <v>41</v>
      </c>
      <c r="I233" s="164" t="s">
        <v>43</v>
      </c>
      <c r="J233" s="149" t="s">
        <v>389</v>
      </c>
      <c r="K233" s="163" t="s">
        <v>131</v>
      </c>
      <c r="L233" s="163" t="s">
        <v>44</v>
      </c>
      <c r="M233" s="354"/>
      <c r="N233" s="320"/>
    </row>
    <row r="234" spans="1:14" s="2" customFormat="1" ht="15" customHeight="1" x14ac:dyDescent="0.25">
      <c r="A234" s="162">
        <v>45457</v>
      </c>
      <c r="B234" s="163" t="s">
        <v>112</v>
      </c>
      <c r="C234" s="163" t="s">
        <v>113</v>
      </c>
      <c r="D234" s="421" t="s">
        <v>14</v>
      </c>
      <c r="E234" s="159">
        <v>1000</v>
      </c>
      <c r="F234" s="319">
        <v>3866</v>
      </c>
      <c r="G234" s="292">
        <f t="shared" si="3"/>
        <v>0.2586652871184687</v>
      </c>
      <c r="H234" s="173" t="s">
        <v>41</v>
      </c>
      <c r="I234" s="164" t="s">
        <v>43</v>
      </c>
      <c r="J234" s="149" t="s">
        <v>389</v>
      </c>
      <c r="K234" s="163" t="s">
        <v>131</v>
      </c>
      <c r="L234" s="163" t="s">
        <v>44</v>
      </c>
      <c r="M234" s="354"/>
      <c r="N234" s="320"/>
    </row>
    <row r="235" spans="1:14" s="2" customFormat="1" ht="15" customHeight="1" x14ac:dyDescent="0.25">
      <c r="A235" s="162">
        <v>45457</v>
      </c>
      <c r="B235" s="163" t="s">
        <v>112</v>
      </c>
      <c r="C235" s="163" t="s">
        <v>113</v>
      </c>
      <c r="D235" s="421" t="s">
        <v>14</v>
      </c>
      <c r="E235" s="159">
        <v>1000</v>
      </c>
      <c r="F235" s="319">
        <v>3866</v>
      </c>
      <c r="G235" s="292">
        <f t="shared" si="3"/>
        <v>0.2586652871184687</v>
      </c>
      <c r="H235" s="173" t="s">
        <v>41</v>
      </c>
      <c r="I235" s="164" t="s">
        <v>43</v>
      </c>
      <c r="J235" s="149" t="s">
        <v>389</v>
      </c>
      <c r="K235" s="163" t="s">
        <v>131</v>
      </c>
      <c r="L235" s="163" t="s">
        <v>44</v>
      </c>
      <c r="M235" s="354"/>
      <c r="N235" s="320"/>
    </row>
    <row r="236" spans="1:14" s="2" customFormat="1" ht="15" customHeight="1" x14ac:dyDescent="0.25">
      <c r="A236" s="162">
        <v>45457</v>
      </c>
      <c r="B236" s="163" t="s">
        <v>112</v>
      </c>
      <c r="C236" s="163" t="s">
        <v>113</v>
      </c>
      <c r="D236" s="421" t="s">
        <v>14</v>
      </c>
      <c r="E236" s="159">
        <v>1000</v>
      </c>
      <c r="F236" s="319">
        <v>3866</v>
      </c>
      <c r="G236" s="292">
        <f t="shared" si="3"/>
        <v>0.2586652871184687</v>
      </c>
      <c r="H236" s="173" t="s">
        <v>41</v>
      </c>
      <c r="I236" s="164" t="s">
        <v>43</v>
      </c>
      <c r="J236" s="149" t="s">
        <v>389</v>
      </c>
      <c r="K236" s="163" t="s">
        <v>131</v>
      </c>
      <c r="L236" s="163" t="s">
        <v>44</v>
      </c>
      <c r="M236" s="354"/>
      <c r="N236" s="320"/>
    </row>
    <row r="237" spans="1:14" s="2" customFormat="1" ht="15" customHeight="1" x14ac:dyDescent="0.25">
      <c r="A237" s="162">
        <v>45457</v>
      </c>
      <c r="B237" s="163" t="s">
        <v>112</v>
      </c>
      <c r="C237" s="163" t="s">
        <v>113</v>
      </c>
      <c r="D237" s="421" t="s">
        <v>14</v>
      </c>
      <c r="E237" s="159">
        <v>10000</v>
      </c>
      <c r="F237" s="319">
        <v>3866</v>
      </c>
      <c r="G237" s="292">
        <f t="shared" si="3"/>
        <v>2.586652871184687</v>
      </c>
      <c r="H237" s="173" t="s">
        <v>41</v>
      </c>
      <c r="I237" s="164" t="s">
        <v>43</v>
      </c>
      <c r="J237" s="149" t="s">
        <v>389</v>
      </c>
      <c r="K237" s="163" t="s">
        <v>131</v>
      </c>
      <c r="L237" s="163" t="s">
        <v>44</v>
      </c>
      <c r="M237" s="354"/>
      <c r="N237" s="320"/>
    </row>
    <row r="238" spans="1:14" s="2" customFormat="1" ht="15" customHeight="1" x14ac:dyDescent="0.25">
      <c r="A238" s="423">
        <v>45457</v>
      </c>
      <c r="B238" s="163" t="s">
        <v>392</v>
      </c>
      <c r="C238" s="163" t="s">
        <v>160</v>
      </c>
      <c r="D238" s="164" t="s">
        <v>14</v>
      </c>
      <c r="E238" s="147">
        <v>34000</v>
      </c>
      <c r="F238" s="319">
        <v>3866</v>
      </c>
      <c r="G238" s="292">
        <f t="shared" si="3"/>
        <v>8.7946197620279367</v>
      </c>
      <c r="H238" s="173" t="s">
        <v>394</v>
      </c>
      <c r="I238" s="164" t="s">
        <v>43</v>
      </c>
      <c r="J238" s="350" t="s">
        <v>283</v>
      </c>
      <c r="K238" s="163" t="s">
        <v>131</v>
      </c>
      <c r="L238" s="163" t="s">
        <v>44</v>
      </c>
      <c r="M238" s="354"/>
      <c r="N238" s="320"/>
    </row>
    <row r="239" spans="1:14" s="2" customFormat="1" ht="15" customHeight="1" x14ac:dyDescent="0.25">
      <c r="A239" s="423">
        <v>45457</v>
      </c>
      <c r="B239" s="163" t="s">
        <v>396</v>
      </c>
      <c r="C239" s="163" t="s">
        <v>160</v>
      </c>
      <c r="D239" s="164" t="s">
        <v>14</v>
      </c>
      <c r="E239" s="147">
        <v>93000</v>
      </c>
      <c r="F239" s="319">
        <v>3866</v>
      </c>
      <c r="G239" s="292">
        <f t="shared" si="3"/>
        <v>24.055871702017591</v>
      </c>
      <c r="H239" s="173" t="s">
        <v>394</v>
      </c>
      <c r="I239" s="164" t="s">
        <v>43</v>
      </c>
      <c r="J239" s="350" t="s">
        <v>284</v>
      </c>
      <c r="K239" s="163" t="s">
        <v>131</v>
      </c>
      <c r="L239" s="163" t="s">
        <v>44</v>
      </c>
      <c r="M239" s="354"/>
      <c r="N239" s="320"/>
    </row>
    <row r="240" spans="1:14" s="2" customFormat="1" ht="15" customHeight="1" x14ac:dyDescent="0.25">
      <c r="A240" s="468">
        <v>45457</v>
      </c>
      <c r="B240" s="149" t="s">
        <v>112</v>
      </c>
      <c r="C240" s="149" t="s">
        <v>113</v>
      </c>
      <c r="D240" s="149" t="s">
        <v>111</v>
      </c>
      <c r="E240" s="456">
        <v>22000</v>
      </c>
      <c r="F240" s="319">
        <v>3866</v>
      </c>
      <c r="G240" s="292">
        <f t="shared" si="3"/>
        <v>5.6906363166063114</v>
      </c>
      <c r="H240" s="173" t="s">
        <v>166</v>
      </c>
      <c r="I240" s="164" t="s">
        <v>43</v>
      </c>
      <c r="J240" s="350" t="s">
        <v>397</v>
      </c>
      <c r="K240" s="163" t="s">
        <v>131</v>
      </c>
      <c r="L240" s="163" t="s">
        <v>44</v>
      </c>
      <c r="M240" s="354"/>
      <c r="N240" s="320"/>
    </row>
    <row r="241" spans="1:14" s="2" customFormat="1" ht="15" customHeight="1" x14ac:dyDescent="0.25">
      <c r="A241" s="468">
        <v>45457</v>
      </c>
      <c r="B241" s="149" t="s">
        <v>112</v>
      </c>
      <c r="C241" s="149" t="s">
        <v>113</v>
      </c>
      <c r="D241" s="149" t="s">
        <v>111</v>
      </c>
      <c r="E241" s="456">
        <v>22000</v>
      </c>
      <c r="F241" s="319">
        <v>3866</v>
      </c>
      <c r="G241" s="292">
        <f t="shared" si="3"/>
        <v>5.6906363166063114</v>
      </c>
      <c r="H241" s="173" t="s">
        <v>166</v>
      </c>
      <c r="I241" s="164" t="s">
        <v>43</v>
      </c>
      <c r="J241" s="350" t="s">
        <v>397</v>
      </c>
      <c r="K241" s="163" t="s">
        <v>131</v>
      </c>
      <c r="L241" s="163" t="s">
        <v>44</v>
      </c>
      <c r="M241" s="354"/>
      <c r="N241" s="320"/>
    </row>
    <row r="242" spans="1:14" s="2" customFormat="1" ht="15" customHeight="1" x14ac:dyDescent="0.25">
      <c r="A242" s="468">
        <v>45458</v>
      </c>
      <c r="B242" s="163" t="s">
        <v>281</v>
      </c>
      <c r="C242" s="163" t="s">
        <v>160</v>
      </c>
      <c r="D242" s="164" t="s">
        <v>14</v>
      </c>
      <c r="E242" s="456">
        <v>14000</v>
      </c>
      <c r="F242" s="319">
        <v>3866</v>
      </c>
      <c r="G242" s="292">
        <f t="shared" si="3"/>
        <v>3.6213140196585618</v>
      </c>
      <c r="H242" s="173" t="s">
        <v>167</v>
      </c>
      <c r="I242" s="164" t="s">
        <v>43</v>
      </c>
      <c r="J242" s="350" t="s">
        <v>268</v>
      </c>
      <c r="K242" s="163" t="s">
        <v>131</v>
      </c>
      <c r="L242" s="163" t="s">
        <v>44</v>
      </c>
      <c r="M242" s="354"/>
      <c r="N242" s="320"/>
    </row>
    <row r="243" spans="1:14" s="2" customFormat="1" ht="15" customHeight="1" x14ac:dyDescent="0.25">
      <c r="A243" s="468">
        <v>45458</v>
      </c>
      <c r="B243" s="149" t="s">
        <v>280</v>
      </c>
      <c r="C243" s="163" t="s">
        <v>160</v>
      </c>
      <c r="D243" s="164" t="s">
        <v>14</v>
      </c>
      <c r="E243" s="456">
        <v>18500</v>
      </c>
      <c r="F243" s="319">
        <v>3866</v>
      </c>
      <c r="G243" s="292">
        <f t="shared" si="3"/>
        <v>4.7853078116916707</v>
      </c>
      <c r="H243" s="173" t="s">
        <v>167</v>
      </c>
      <c r="I243" s="164" t="s">
        <v>43</v>
      </c>
      <c r="J243" s="350" t="s">
        <v>268</v>
      </c>
      <c r="K243" s="163" t="s">
        <v>131</v>
      </c>
      <c r="L243" s="163" t="s">
        <v>44</v>
      </c>
      <c r="M243" s="354"/>
      <c r="N243" s="320"/>
    </row>
    <row r="244" spans="1:14" s="2" customFormat="1" ht="15" customHeight="1" x14ac:dyDescent="0.25">
      <c r="A244" s="468">
        <v>45458</v>
      </c>
      <c r="B244" s="149" t="s">
        <v>281</v>
      </c>
      <c r="C244" s="163" t="s">
        <v>160</v>
      </c>
      <c r="D244" s="164" t="s">
        <v>14</v>
      </c>
      <c r="E244" s="456">
        <v>4500</v>
      </c>
      <c r="F244" s="319">
        <v>3866</v>
      </c>
      <c r="G244" s="292">
        <f t="shared" si="3"/>
        <v>1.1639937920331092</v>
      </c>
      <c r="H244" s="173" t="s">
        <v>167</v>
      </c>
      <c r="I244" s="164" t="s">
        <v>43</v>
      </c>
      <c r="J244" s="350" t="s">
        <v>268</v>
      </c>
      <c r="K244" s="163" t="s">
        <v>131</v>
      </c>
      <c r="L244" s="163" t="s">
        <v>44</v>
      </c>
      <c r="M244" s="354"/>
      <c r="N244" s="320"/>
    </row>
    <row r="245" spans="1:14" s="2" customFormat="1" ht="15" customHeight="1" x14ac:dyDescent="0.25">
      <c r="A245" s="468">
        <v>45458</v>
      </c>
      <c r="B245" s="149" t="s">
        <v>280</v>
      </c>
      <c r="C245" s="163" t="s">
        <v>160</v>
      </c>
      <c r="D245" s="164" t="s">
        <v>14</v>
      </c>
      <c r="E245" s="456">
        <v>19350</v>
      </c>
      <c r="F245" s="319">
        <v>3866</v>
      </c>
      <c r="G245" s="292">
        <f t="shared" si="3"/>
        <v>5.0051733057423693</v>
      </c>
      <c r="H245" s="173" t="s">
        <v>167</v>
      </c>
      <c r="I245" s="164" t="s">
        <v>43</v>
      </c>
      <c r="J245" s="350" t="s">
        <v>268</v>
      </c>
      <c r="K245" s="163" t="s">
        <v>131</v>
      </c>
      <c r="L245" s="163" t="s">
        <v>44</v>
      </c>
      <c r="M245" s="354"/>
      <c r="N245" s="320"/>
    </row>
    <row r="246" spans="1:14" s="2" customFormat="1" ht="15" customHeight="1" x14ac:dyDescent="0.25">
      <c r="A246" s="468">
        <v>45458</v>
      </c>
      <c r="B246" s="149" t="s">
        <v>112</v>
      </c>
      <c r="C246" s="149" t="s">
        <v>113</v>
      </c>
      <c r="D246" s="149" t="s">
        <v>14</v>
      </c>
      <c r="E246" s="456">
        <v>10000</v>
      </c>
      <c r="F246" s="319">
        <v>3866</v>
      </c>
      <c r="G246" s="292">
        <f t="shared" si="3"/>
        <v>2.586652871184687</v>
      </c>
      <c r="H246" s="173" t="s">
        <v>165</v>
      </c>
      <c r="I246" s="164" t="s">
        <v>43</v>
      </c>
      <c r="J246" s="350" t="s">
        <v>346</v>
      </c>
      <c r="K246" s="163" t="s">
        <v>131</v>
      </c>
      <c r="L246" s="163" t="s">
        <v>44</v>
      </c>
      <c r="M246" s="354"/>
      <c r="N246" s="320"/>
    </row>
    <row r="247" spans="1:14" s="2" customFormat="1" ht="15" customHeight="1" x14ac:dyDescent="0.25">
      <c r="A247" s="468">
        <v>45458</v>
      </c>
      <c r="B247" s="149" t="s">
        <v>347</v>
      </c>
      <c r="C247" s="149" t="s">
        <v>160</v>
      </c>
      <c r="D247" s="149" t="s">
        <v>14</v>
      </c>
      <c r="E247" s="456">
        <v>18500</v>
      </c>
      <c r="F247" s="319">
        <v>3866</v>
      </c>
      <c r="G247" s="292">
        <f t="shared" si="3"/>
        <v>4.7853078116916707</v>
      </c>
      <c r="H247" s="173" t="s">
        <v>165</v>
      </c>
      <c r="I247" s="164" t="s">
        <v>43</v>
      </c>
      <c r="J247" s="350" t="s">
        <v>617</v>
      </c>
      <c r="K247" s="163" t="s">
        <v>131</v>
      </c>
      <c r="L247" s="163" t="s">
        <v>44</v>
      </c>
      <c r="M247" s="354"/>
      <c r="N247" s="320"/>
    </row>
    <row r="248" spans="1:14" s="2" customFormat="1" ht="15" customHeight="1" x14ac:dyDescent="0.25">
      <c r="A248" s="468">
        <v>45458</v>
      </c>
      <c r="B248" s="149" t="s">
        <v>348</v>
      </c>
      <c r="C248" s="149" t="s">
        <v>160</v>
      </c>
      <c r="D248" s="149" t="s">
        <v>14</v>
      </c>
      <c r="E248" s="456">
        <v>20000</v>
      </c>
      <c r="F248" s="319">
        <v>3866</v>
      </c>
      <c r="G248" s="292">
        <f t="shared" si="3"/>
        <v>5.173305742369374</v>
      </c>
      <c r="H248" s="173" t="s">
        <v>165</v>
      </c>
      <c r="I248" s="164" t="s">
        <v>43</v>
      </c>
      <c r="J248" s="350" t="s">
        <v>617</v>
      </c>
      <c r="K248" s="163" t="s">
        <v>131</v>
      </c>
      <c r="L248" s="163" t="s">
        <v>44</v>
      </c>
      <c r="M248" s="354"/>
      <c r="N248" s="320"/>
    </row>
    <row r="249" spans="1:14" s="2" customFormat="1" ht="15" customHeight="1" x14ac:dyDescent="0.25">
      <c r="A249" s="468">
        <v>45458</v>
      </c>
      <c r="B249" s="149" t="s">
        <v>348</v>
      </c>
      <c r="C249" s="149" t="s">
        <v>160</v>
      </c>
      <c r="D249" s="149" t="s">
        <v>14</v>
      </c>
      <c r="E249" s="456">
        <v>11500</v>
      </c>
      <c r="F249" s="319">
        <v>3866</v>
      </c>
      <c r="G249" s="292">
        <f t="shared" si="3"/>
        <v>2.9746508018623903</v>
      </c>
      <c r="H249" s="173" t="s">
        <v>165</v>
      </c>
      <c r="I249" s="164" t="s">
        <v>43</v>
      </c>
      <c r="J249" s="350" t="s">
        <v>617</v>
      </c>
      <c r="K249" s="163" t="s">
        <v>131</v>
      </c>
      <c r="L249" s="163" t="s">
        <v>44</v>
      </c>
      <c r="M249" s="354"/>
      <c r="N249" s="320"/>
    </row>
    <row r="250" spans="1:14" s="2" customFormat="1" ht="15" customHeight="1" x14ac:dyDescent="0.25">
      <c r="A250" s="468">
        <v>45459</v>
      </c>
      <c r="B250" s="149" t="s">
        <v>281</v>
      </c>
      <c r="C250" s="163" t="s">
        <v>160</v>
      </c>
      <c r="D250" s="164" t="s">
        <v>14</v>
      </c>
      <c r="E250" s="456">
        <v>14000</v>
      </c>
      <c r="F250" s="319">
        <v>3866</v>
      </c>
      <c r="G250" s="292">
        <f t="shared" si="3"/>
        <v>3.6213140196585618</v>
      </c>
      <c r="H250" s="173" t="s">
        <v>167</v>
      </c>
      <c r="I250" s="164" t="s">
        <v>43</v>
      </c>
      <c r="J250" s="350" t="s">
        <v>289</v>
      </c>
      <c r="K250" s="163" t="s">
        <v>131</v>
      </c>
      <c r="L250" s="163" t="s">
        <v>44</v>
      </c>
      <c r="M250" s="354"/>
      <c r="N250" s="320"/>
    </row>
    <row r="251" spans="1:14" s="2" customFormat="1" ht="15" customHeight="1" x14ac:dyDescent="0.25">
      <c r="A251" s="468">
        <v>45459</v>
      </c>
      <c r="B251" s="149" t="s">
        <v>285</v>
      </c>
      <c r="C251" s="163" t="s">
        <v>160</v>
      </c>
      <c r="D251" s="164" t="s">
        <v>14</v>
      </c>
      <c r="E251" s="456">
        <v>28500</v>
      </c>
      <c r="F251" s="319">
        <v>3866</v>
      </c>
      <c r="G251" s="292">
        <f t="shared" si="3"/>
        <v>7.3719606828763578</v>
      </c>
      <c r="H251" s="173" t="s">
        <v>167</v>
      </c>
      <c r="I251" s="164" t="s">
        <v>43</v>
      </c>
      <c r="J251" s="350" t="s">
        <v>289</v>
      </c>
      <c r="K251" s="163" t="s">
        <v>131</v>
      </c>
      <c r="L251" s="163" t="s">
        <v>44</v>
      </c>
      <c r="M251" s="354"/>
      <c r="N251" s="320"/>
    </row>
    <row r="252" spans="1:14" s="2" customFormat="1" ht="15" customHeight="1" x14ac:dyDescent="0.25">
      <c r="A252" s="468">
        <v>45459</v>
      </c>
      <c r="B252" s="149" t="s">
        <v>281</v>
      </c>
      <c r="C252" s="163" t="s">
        <v>160</v>
      </c>
      <c r="D252" s="164" t="s">
        <v>14</v>
      </c>
      <c r="E252" s="456">
        <v>4500</v>
      </c>
      <c r="F252" s="319">
        <v>3866</v>
      </c>
      <c r="G252" s="292">
        <f t="shared" si="3"/>
        <v>1.1639937920331092</v>
      </c>
      <c r="H252" s="173" t="s">
        <v>167</v>
      </c>
      <c r="I252" s="164" t="s">
        <v>43</v>
      </c>
      <c r="J252" s="350" t="s">
        <v>289</v>
      </c>
      <c r="K252" s="163" t="s">
        <v>131</v>
      </c>
      <c r="L252" s="163" t="s">
        <v>44</v>
      </c>
      <c r="M252" s="354"/>
      <c r="N252" s="320"/>
    </row>
    <row r="253" spans="1:14" s="2" customFormat="1" ht="15" customHeight="1" x14ac:dyDescent="0.25">
      <c r="A253" s="468">
        <v>45459</v>
      </c>
      <c r="B253" s="149" t="s">
        <v>282</v>
      </c>
      <c r="C253" s="163" t="s">
        <v>160</v>
      </c>
      <c r="D253" s="164" t="s">
        <v>14</v>
      </c>
      <c r="E253" s="456">
        <v>3000</v>
      </c>
      <c r="F253" s="319">
        <v>3866</v>
      </c>
      <c r="G253" s="292">
        <f t="shared" si="3"/>
        <v>0.7759958613554061</v>
      </c>
      <c r="H253" s="173" t="s">
        <v>167</v>
      </c>
      <c r="I253" s="164" t="s">
        <v>43</v>
      </c>
      <c r="J253" s="350" t="s">
        <v>289</v>
      </c>
      <c r="K253" s="163" t="s">
        <v>131</v>
      </c>
      <c r="L253" s="163" t="s">
        <v>44</v>
      </c>
      <c r="M253" s="354"/>
      <c r="N253" s="320"/>
    </row>
    <row r="254" spans="1:14" s="2" customFormat="1" ht="15" customHeight="1" x14ac:dyDescent="0.25">
      <c r="A254" s="468">
        <v>45459</v>
      </c>
      <c r="B254" s="149" t="s">
        <v>112</v>
      </c>
      <c r="C254" s="149" t="s">
        <v>113</v>
      </c>
      <c r="D254" s="149" t="s">
        <v>14</v>
      </c>
      <c r="E254" s="456">
        <v>10000</v>
      </c>
      <c r="F254" s="319">
        <v>3866</v>
      </c>
      <c r="G254" s="292">
        <f t="shared" si="3"/>
        <v>2.586652871184687</v>
      </c>
      <c r="H254" s="173" t="s">
        <v>165</v>
      </c>
      <c r="I254" s="164" t="s">
        <v>43</v>
      </c>
      <c r="J254" s="350" t="s">
        <v>346</v>
      </c>
      <c r="K254" s="163" t="s">
        <v>131</v>
      </c>
      <c r="L254" s="163" t="s">
        <v>44</v>
      </c>
      <c r="M254" s="354"/>
      <c r="N254" s="320"/>
    </row>
    <row r="255" spans="1:14" s="2" customFormat="1" ht="15" customHeight="1" x14ac:dyDescent="0.25">
      <c r="A255" s="468">
        <v>45459</v>
      </c>
      <c r="B255" s="149" t="s">
        <v>398</v>
      </c>
      <c r="C255" s="149" t="s">
        <v>160</v>
      </c>
      <c r="D255" s="149" t="s">
        <v>14</v>
      </c>
      <c r="E255" s="456">
        <v>20000</v>
      </c>
      <c r="F255" s="319">
        <v>3866</v>
      </c>
      <c r="G255" s="292">
        <f t="shared" si="3"/>
        <v>5.173305742369374</v>
      </c>
      <c r="H255" s="173" t="s">
        <v>165</v>
      </c>
      <c r="I255" s="164" t="s">
        <v>43</v>
      </c>
      <c r="J255" s="350" t="s">
        <v>345</v>
      </c>
      <c r="K255" s="163" t="s">
        <v>131</v>
      </c>
      <c r="L255" s="163" t="s">
        <v>44</v>
      </c>
      <c r="M255" s="354"/>
      <c r="N255" s="320"/>
    </row>
    <row r="256" spans="1:14" s="2" customFormat="1" ht="15" customHeight="1" x14ac:dyDescent="0.25">
      <c r="A256" s="162">
        <v>45460</v>
      </c>
      <c r="B256" s="151" t="s">
        <v>222</v>
      </c>
      <c r="C256" s="151" t="s">
        <v>114</v>
      </c>
      <c r="D256" s="169" t="s">
        <v>14</v>
      </c>
      <c r="E256" s="154">
        <v>50000</v>
      </c>
      <c r="F256" s="319">
        <v>3866</v>
      </c>
      <c r="G256" s="292">
        <f t="shared" si="3"/>
        <v>12.933264355923436</v>
      </c>
      <c r="H256" s="173" t="s">
        <v>41</v>
      </c>
      <c r="I256" s="164" t="s">
        <v>43</v>
      </c>
      <c r="J256" s="350" t="s">
        <v>294</v>
      </c>
      <c r="K256" s="163" t="s">
        <v>131</v>
      </c>
      <c r="L256" s="163" t="s">
        <v>44</v>
      </c>
      <c r="M256" s="354"/>
      <c r="N256" s="320"/>
    </row>
    <row r="257" spans="1:14" s="2" customFormat="1" ht="15" customHeight="1" x14ac:dyDescent="0.25">
      <c r="A257" s="162">
        <v>45460</v>
      </c>
      <c r="B257" s="151" t="s">
        <v>276</v>
      </c>
      <c r="C257" s="151" t="s">
        <v>114</v>
      </c>
      <c r="D257" s="169" t="s">
        <v>14</v>
      </c>
      <c r="E257" s="154">
        <v>50000</v>
      </c>
      <c r="F257" s="319">
        <v>3866</v>
      </c>
      <c r="G257" s="292">
        <f t="shared" si="3"/>
        <v>12.933264355923436</v>
      </c>
      <c r="H257" s="173" t="s">
        <v>167</v>
      </c>
      <c r="I257" s="164" t="s">
        <v>43</v>
      </c>
      <c r="J257" s="350" t="s">
        <v>294</v>
      </c>
      <c r="K257" s="163" t="s">
        <v>131</v>
      </c>
      <c r="L257" s="163" t="s">
        <v>44</v>
      </c>
      <c r="M257" s="354"/>
      <c r="N257" s="320"/>
    </row>
    <row r="258" spans="1:14" s="2" customFormat="1" ht="15" customHeight="1" x14ac:dyDescent="0.25">
      <c r="A258" s="162">
        <v>45460</v>
      </c>
      <c r="B258" s="151" t="s">
        <v>399</v>
      </c>
      <c r="C258" s="151" t="s">
        <v>114</v>
      </c>
      <c r="D258" s="169" t="s">
        <v>14</v>
      </c>
      <c r="E258" s="154">
        <v>50000</v>
      </c>
      <c r="F258" s="319">
        <v>3866</v>
      </c>
      <c r="G258" s="292">
        <f t="shared" si="3"/>
        <v>12.933264355923436</v>
      </c>
      <c r="H258" s="173" t="s">
        <v>394</v>
      </c>
      <c r="I258" s="164" t="s">
        <v>43</v>
      </c>
      <c r="J258" s="350" t="s">
        <v>294</v>
      </c>
      <c r="K258" s="163" t="s">
        <v>131</v>
      </c>
      <c r="L258" s="163" t="s">
        <v>44</v>
      </c>
      <c r="M258" s="354"/>
      <c r="N258" s="320"/>
    </row>
    <row r="259" spans="1:14" s="2" customFormat="1" ht="15" customHeight="1" x14ac:dyDescent="0.25">
      <c r="A259" s="162">
        <v>45460</v>
      </c>
      <c r="B259" s="151" t="s">
        <v>223</v>
      </c>
      <c r="C259" s="151" t="s">
        <v>114</v>
      </c>
      <c r="D259" s="169" t="s">
        <v>111</v>
      </c>
      <c r="E259" s="154">
        <v>20000</v>
      </c>
      <c r="F259" s="319">
        <v>3866</v>
      </c>
      <c r="G259" s="292">
        <f t="shared" si="3"/>
        <v>5.173305742369374</v>
      </c>
      <c r="H259" s="173" t="s">
        <v>128</v>
      </c>
      <c r="I259" s="164" t="s">
        <v>43</v>
      </c>
      <c r="J259" s="350" t="s">
        <v>294</v>
      </c>
      <c r="K259" s="163" t="s">
        <v>131</v>
      </c>
      <c r="L259" s="163" t="s">
        <v>44</v>
      </c>
      <c r="M259" s="354"/>
      <c r="N259" s="320"/>
    </row>
    <row r="260" spans="1:14" s="2" customFormat="1" ht="15" customHeight="1" x14ac:dyDescent="0.25">
      <c r="A260" s="162">
        <v>45460</v>
      </c>
      <c r="B260" s="151" t="s">
        <v>224</v>
      </c>
      <c r="C260" s="151" t="s">
        <v>114</v>
      </c>
      <c r="D260" s="169" t="s">
        <v>111</v>
      </c>
      <c r="E260" s="154">
        <v>20000</v>
      </c>
      <c r="F260" s="319">
        <v>3866</v>
      </c>
      <c r="G260" s="292">
        <f t="shared" si="3"/>
        <v>5.173305742369374</v>
      </c>
      <c r="H260" s="173" t="s">
        <v>166</v>
      </c>
      <c r="I260" s="164" t="s">
        <v>43</v>
      </c>
      <c r="J260" s="350" t="s">
        <v>294</v>
      </c>
      <c r="K260" s="163" t="s">
        <v>131</v>
      </c>
      <c r="L260" s="163" t="s">
        <v>44</v>
      </c>
      <c r="M260" s="354"/>
      <c r="N260" s="320"/>
    </row>
    <row r="261" spans="1:14" s="2" customFormat="1" ht="15" customHeight="1" x14ac:dyDescent="0.25">
      <c r="A261" s="162">
        <v>45460</v>
      </c>
      <c r="B261" s="151" t="s">
        <v>225</v>
      </c>
      <c r="C261" s="151" t="s">
        <v>114</v>
      </c>
      <c r="D261" s="169" t="s">
        <v>121</v>
      </c>
      <c r="E261" s="154">
        <v>25000</v>
      </c>
      <c r="F261" s="319">
        <v>3866</v>
      </c>
      <c r="G261" s="292">
        <f t="shared" si="3"/>
        <v>6.466632177961718</v>
      </c>
      <c r="H261" s="173" t="s">
        <v>127</v>
      </c>
      <c r="I261" s="164" t="s">
        <v>43</v>
      </c>
      <c r="J261" s="350" t="s">
        <v>294</v>
      </c>
      <c r="K261" s="163" t="s">
        <v>131</v>
      </c>
      <c r="L261" s="163" t="s">
        <v>44</v>
      </c>
      <c r="M261" s="354"/>
      <c r="N261" s="320"/>
    </row>
    <row r="262" spans="1:14" s="2" customFormat="1" ht="15" customHeight="1" x14ac:dyDescent="0.25">
      <c r="A262" s="162">
        <v>45460</v>
      </c>
      <c r="B262" s="151" t="s">
        <v>277</v>
      </c>
      <c r="C262" s="151" t="s">
        <v>114</v>
      </c>
      <c r="D262" s="169" t="s">
        <v>121</v>
      </c>
      <c r="E262" s="154">
        <v>25000</v>
      </c>
      <c r="F262" s="319">
        <v>3866</v>
      </c>
      <c r="G262" s="292">
        <f t="shared" si="3"/>
        <v>6.466632177961718</v>
      </c>
      <c r="H262" s="173" t="s">
        <v>168</v>
      </c>
      <c r="I262" s="164" t="s">
        <v>43</v>
      </c>
      <c r="J262" s="350" t="s">
        <v>294</v>
      </c>
      <c r="K262" s="163" t="s">
        <v>131</v>
      </c>
      <c r="L262" s="163" t="s">
        <v>44</v>
      </c>
      <c r="M262" s="354"/>
      <c r="N262" s="320"/>
    </row>
    <row r="263" spans="1:14" s="2" customFormat="1" ht="15" customHeight="1" x14ac:dyDescent="0.25">
      <c r="A263" s="162">
        <v>45460</v>
      </c>
      <c r="B263" s="163" t="s">
        <v>402</v>
      </c>
      <c r="C263" s="163" t="s">
        <v>130</v>
      </c>
      <c r="D263" s="164" t="s">
        <v>140</v>
      </c>
      <c r="E263" s="154">
        <v>47000</v>
      </c>
      <c r="F263" s="319">
        <v>3866</v>
      </c>
      <c r="G263" s="292">
        <f t="shared" si="3"/>
        <v>12.157268494568029</v>
      </c>
      <c r="H263" s="173" t="s">
        <v>41</v>
      </c>
      <c r="I263" s="164" t="s">
        <v>43</v>
      </c>
      <c r="J263" s="350" t="s">
        <v>336</v>
      </c>
      <c r="K263" s="163" t="s">
        <v>131</v>
      </c>
      <c r="L263" s="163" t="s">
        <v>44</v>
      </c>
      <c r="M263" s="354"/>
      <c r="N263" s="320"/>
    </row>
    <row r="264" spans="1:14" s="2" customFormat="1" ht="15" customHeight="1" x14ac:dyDescent="0.25">
      <c r="A264" s="162">
        <v>45460</v>
      </c>
      <c r="B264" s="163" t="s">
        <v>403</v>
      </c>
      <c r="C264" s="163" t="s">
        <v>130</v>
      </c>
      <c r="D264" s="164" t="s">
        <v>140</v>
      </c>
      <c r="E264" s="154">
        <v>47000</v>
      </c>
      <c r="F264" s="319">
        <v>3866</v>
      </c>
      <c r="G264" s="292">
        <f t="shared" si="3"/>
        <v>12.157268494568029</v>
      </c>
      <c r="H264" s="173" t="s">
        <v>41</v>
      </c>
      <c r="I264" s="164" t="s">
        <v>43</v>
      </c>
      <c r="J264" s="350" t="s">
        <v>336</v>
      </c>
      <c r="K264" s="163" t="s">
        <v>131</v>
      </c>
      <c r="L264" s="163" t="s">
        <v>44</v>
      </c>
      <c r="M264" s="354"/>
      <c r="N264" s="320"/>
    </row>
    <row r="265" spans="1:14" s="2" customFormat="1" ht="15" customHeight="1" x14ac:dyDescent="0.25">
      <c r="A265" s="162">
        <v>45460</v>
      </c>
      <c r="B265" s="163" t="s">
        <v>404</v>
      </c>
      <c r="C265" s="163" t="s">
        <v>130</v>
      </c>
      <c r="D265" s="164" t="s">
        <v>140</v>
      </c>
      <c r="E265" s="147">
        <v>46000</v>
      </c>
      <c r="F265" s="319">
        <v>3866</v>
      </c>
      <c r="G265" s="292">
        <f t="shared" si="3"/>
        <v>11.898603207449561</v>
      </c>
      <c r="H265" s="173" t="s">
        <v>41</v>
      </c>
      <c r="I265" s="164" t="s">
        <v>43</v>
      </c>
      <c r="J265" s="350" t="s">
        <v>336</v>
      </c>
      <c r="K265" s="163" t="s">
        <v>131</v>
      </c>
      <c r="L265" s="163" t="s">
        <v>44</v>
      </c>
      <c r="M265" s="354"/>
      <c r="N265" s="320"/>
    </row>
    <row r="266" spans="1:14" s="2" customFormat="1" ht="15" customHeight="1" x14ac:dyDescent="0.25">
      <c r="A266" s="162">
        <v>45460</v>
      </c>
      <c r="B266" s="163" t="s">
        <v>405</v>
      </c>
      <c r="C266" s="163" t="s">
        <v>130</v>
      </c>
      <c r="D266" s="164" t="s">
        <v>140</v>
      </c>
      <c r="E266" s="147">
        <v>19000</v>
      </c>
      <c r="F266" s="319">
        <v>3866</v>
      </c>
      <c r="G266" s="292">
        <f t="shared" si="3"/>
        <v>4.9146404552509058</v>
      </c>
      <c r="H266" s="173" t="s">
        <v>41</v>
      </c>
      <c r="I266" s="164" t="s">
        <v>43</v>
      </c>
      <c r="J266" s="350" t="s">
        <v>336</v>
      </c>
      <c r="K266" s="163" t="s">
        <v>131</v>
      </c>
      <c r="L266" s="163" t="s">
        <v>44</v>
      </c>
      <c r="M266" s="354"/>
      <c r="N266" s="320"/>
    </row>
    <row r="267" spans="1:14" s="2" customFormat="1" ht="15" customHeight="1" x14ac:dyDescent="0.25">
      <c r="A267" s="162">
        <v>45460</v>
      </c>
      <c r="B267" s="163" t="s">
        <v>406</v>
      </c>
      <c r="C267" s="163" t="s">
        <v>130</v>
      </c>
      <c r="D267" s="164" t="s">
        <v>140</v>
      </c>
      <c r="E267" s="147">
        <v>40000</v>
      </c>
      <c r="F267" s="319">
        <v>3866</v>
      </c>
      <c r="G267" s="292">
        <f t="shared" si="3"/>
        <v>10.346611484738748</v>
      </c>
      <c r="H267" s="173" t="s">
        <v>41</v>
      </c>
      <c r="I267" s="164" t="s">
        <v>43</v>
      </c>
      <c r="J267" s="350" t="s">
        <v>336</v>
      </c>
      <c r="K267" s="163" t="s">
        <v>131</v>
      </c>
      <c r="L267" s="163" t="s">
        <v>44</v>
      </c>
      <c r="M267" s="354"/>
      <c r="N267" s="320"/>
    </row>
    <row r="268" spans="1:14" s="2" customFormat="1" ht="15" customHeight="1" x14ac:dyDescent="0.25">
      <c r="A268" s="162">
        <v>45460</v>
      </c>
      <c r="B268" s="163" t="s">
        <v>407</v>
      </c>
      <c r="C268" s="163" t="s">
        <v>130</v>
      </c>
      <c r="D268" s="164" t="s">
        <v>140</v>
      </c>
      <c r="E268" s="147">
        <v>46000</v>
      </c>
      <c r="F268" s="319">
        <v>3866</v>
      </c>
      <c r="G268" s="292">
        <f t="shared" si="3"/>
        <v>11.898603207449561</v>
      </c>
      <c r="H268" s="173" t="s">
        <v>41</v>
      </c>
      <c r="I268" s="164" t="s">
        <v>43</v>
      </c>
      <c r="J268" s="350" t="s">
        <v>336</v>
      </c>
      <c r="K268" s="163" t="s">
        <v>131</v>
      </c>
      <c r="L268" s="163" t="s">
        <v>44</v>
      </c>
      <c r="M268" s="354"/>
      <c r="N268" s="320"/>
    </row>
    <row r="269" spans="1:14" s="2" customFormat="1" ht="15" customHeight="1" x14ac:dyDescent="0.25">
      <c r="A269" s="162">
        <v>45460</v>
      </c>
      <c r="B269" s="163" t="s">
        <v>408</v>
      </c>
      <c r="C269" s="163" t="s">
        <v>130</v>
      </c>
      <c r="D269" s="164" t="s">
        <v>140</v>
      </c>
      <c r="E269" s="147">
        <v>47000</v>
      </c>
      <c r="F269" s="319">
        <v>3866</v>
      </c>
      <c r="G269" s="292">
        <f t="shared" si="3"/>
        <v>12.157268494568029</v>
      </c>
      <c r="H269" s="173" t="s">
        <v>41</v>
      </c>
      <c r="I269" s="164" t="s">
        <v>43</v>
      </c>
      <c r="J269" s="350" t="s">
        <v>336</v>
      </c>
      <c r="K269" s="163" t="s">
        <v>131</v>
      </c>
      <c r="L269" s="163" t="s">
        <v>44</v>
      </c>
      <c r="M269" s="354"/>
      <c r="N269" s="320"/>
    </row>
    <row r="270" spans="1:14" s="2" customFormat="1" ht="15" customHeight="1" x14ac:dyDescent="0.25">
      <c r="A270" s="162">
        <v>45460</v>
      </c>
      <c r="B270" s="163" t="s">
        <v>409</v>
      </c>
      <c r="C270" s="163" t="s">
        <v>130</v>
      </c>
      <c r="D270" s="164" t="s">
        <v>140</v>
      </c>
      <c r="E270" s="147">
        <v>40000</v>
      </c>
      <c r="F270" s="319">
        <v>3866</v>
      </c>
      <c r="G270" s="292">
        <f t="shared" si="3"/>
        <v>10.346611484738748</v>
      </c>
      <c r="H270" s="173" t="s">
        <v>41</v>
      </c>
      <c r="I270" s="164" t="s">
        <v>43</v>
      </c>
      <c r="J270" s="350" t="s">
        <v>336</v>
      </c>
      <c r="K270" s="163" t="s">
        <v>131</v>
      </c>
      <c r="L270" s="163" t="s">
        <v>44</v>
      </c>
      <c r="M270" s="354"/>
      <c r="N270" s="320"/>
    </row>
    <row r="271" spans="1:14" s="2" customFormat="1" ht="15" customHeight="1" x14ac:dyDescent="0.25">
      <c r="A271" s="162">
        <v>45460</v>
      </c>
      <c r="B271" s="163" t="s">
        <v>410</v>
      </c>
      <c r="C271" s="163" t="s">
        <v>130</v>
      </c>
      <c r="D271" s="164" t="s">
        <v>140</v>
      </c>
      <c r="E271" s="147">
        <v>9000</v>
      </c>
      <c r="F271" s="319">
        <v>3866</v>
      </c>
      <c r="G271" s="292">
        <f t="shared" si="3"/>
        <v>2.3279875840662183</v>
      </c>
      <c r="H271" s="173" t="s">
        <v>41</v>
      </c>
      <c r="I271" s="164" t="s">
        <v>43</v>
      </c>
      <c r="J271" s="350" t="s">
        <v>336</v>
      </c>
      <c r="K271" s="163" t="s">
        <v>131</v>
      </c>
      <c r="L271" s="163" t="s">
        <v>44</v>
      </c>
      <c r="M271" s="354"/>
      <c r="N271" s="320"/>
    </row>
    <row r="272" spans="1:14" s="2" customFormat="1" ht="15" customHeight="1" x14ac:dyDescent="0.25">
      <c r="A272" s="162">
        <v>45460</v>
      </c>
      <c r="B272" s="163" t="s">
        <v>411</v>
      </c>
      <c r="C272" s="163" t="s">
        <v>130</v>
      </c>
      <c r="D272" s="164" t="s">
        <v>140</v>
      </c>
      <c r="E272" s="147">
        <v>10000</v>
      </c>
      <c r="F272" s="319">
        <v>3866</v>
      </c>
      <c r="G272" s="292">
        <f t="shared" si="3"/>
        <v>2.586652871184687</v>
      </c>
      <c r="H272" s="173" t="s">
        <v>41</v>
      </c>
      <c r="I272" s="164" t="s">
        <v>43</v>
      </c>
      <c r="J272" s="350" t="s">
        <v>336</v>
      </c>
      <c r="K272" s="163" t="s">
        <v>131</v>
      </c>
      <c r="L272" s="163" t="s">
        <v>44</v>
      </c>
      <c r="M272" s="354"/>
      <c r="N272" s="320"/>
    </row>
    <row r="273" spans="1:14" s="2" customFormat="1" ht="15" customHeight="1" x14ac:dyDescent="0.25">
      <c r="A273" s="162">
        <v>45460</v>
      </c>
      <c r="B273" s="163" t="s">
        <v>412</v>
      </c>
      <c r="C273" s="163" t="s">
        <v>130</v>
      </c>
      <c r="D273" s="164" t="s">
        <v>140</v>
      </c>
      <c r="E273" s="147">
        <v>47000</v>
      </c>
      <c r="F273" s="319">
        <v>3866</v>
      </c>
      <c r="G273" s="292">
        <f t="shared" si="3"/>
        <v>12.157268494568029</v>
      </c>
      <c r="H273" s="173" t="s">
        <v>41</v>
      </c>
      <c r="I273" s="164" t="s">
        <v>43</v>
      </c>
      <c r="J273" s="350" t="s">
        <v>336</v>
      </c>
      <c r="K273" s="163" t="s">
        <v>131</v>
      </c>
      <c r="L273" s="163" t="s">
        <v>44</v>
      </c>
      <c r="M273" s="354"/>
      <c r="N273" s="320"/>
    </row>
    <row r="274" spans="1:14" s="2" customFormat="1" ht="15" customHeight="1" x14ac:dyDescent="0.25">
      <c r="A274" s="162">
        <v>45460</v>
      </c>
      <c r="B274" s="163" t="s">
        <v>413</v>
      </c>
      <c r="C274" s="163" t="s">
        <v>130</v>
      </c>
      <c r="D274" s="164" t="s">
        <v>140</v>
      </c>
      <c r="E274" s="147">
        <v>15000</v>
      </c>
      <c r="F274" s="319">
        <v>3866</v>
      </c>
      <c r="G274" s="292">
        <f t="shared" si="3"/>
        <v>3.8799793067770305</v>
      </c>
      <c r="H274" s="173" t="s">
        <v>41</v>
      </c>
      <c r="I274" s="164" t="s">
        <v>43</v>
      </c>
      <c r="J274" s="350" t="s">
        <v>336</v>
      </c>
      <c r="K274" s="163" t="s">
        <v>131</v>
      </c>
      <c r="L274" s="163" t="s">
        <v>44</v>
      </c>
      <c r="M274" s="354"/>
      <c r="N274" s="320"/>
    </row>
    <row r="275" spans="1:14" s="2" customFormat="1" ht="15" customHeight="1" x14ac:dyDescent="0.25">
      <c r="A275" s="162">
        <v>45460</v>
      </c>
      <c r="B275" s="163" t="s">
        <v>414</v>
      </c>
      <c r="C275" s="163" t="s">
        <v>130</v>
      </c>
      <c r="D275" s="164" t="s">
        <v>140</v>
      </c>
      <c r="E275" s="147">
        <v>26000</v>
      </c>
      <c r="F275" s="319">
        <v>3866</v>
      </c>
      <c r="G275" s="292">
        <f t="shared" si="3"/>
        <v>6.7252974650801862</v>
      </c>
      <c r="H275" s="173" t="s">
        <v>41</v>
      </c>
      <c r="I275" s="164" t="s">
        <v>43</v>
      </c>
      <c r="J275" s="350" t="s">
        <v>336</v>
      </c>
      <c r="K275" s="163" t="s">
        <v>131</v>
      </c>
      <c r="L275" s="163" t="s">
        <v>44</v>
      </c>
      <c r="M275" s="354"/>
      <c r="N275" s="320"/>
    </row>
    <row r="276" spans="1:14" s="2" customFormat="1" ht="15" customHeight="1" x14ac:dyDescent="0.25">
      <c r="A276" s="162">
        <v>45460</v>
      </c>
      <c r="B276" s="163" t="s">
        <v>415</v>
      </c>
      <c r="C276" s="163" t="s">
        <v>130</v>
      </c>
      <c r="D276" s="164" t="s">
        <v>140</v>
      </c>
      <c r="E276" s="147">
        <v>5000</v>
      </c>
      <c r="F276" s="319">
        <v>3866</v>
      </c>
      <c r="G276" s="292">
        <f t="shared" si="3"/>
        <v>1.2933264355923435</v>
      </c>
      <c r="H276" s="173" t="s">
        <v>41</v>
      </c>
      <c r="I276" s="164" t="s">
        <v>43</v>
      </c>
      <c r="J276" s="350" t="s">
        <v>336</v>
      </c>
      <c r="K276" s="163" t="s">
        <v>131</v>
      </c>
      <c r="L276" s="163" t="s">
        <v>44</v>
      </c>
      <c r="M276" s="354"/>
      <c r="N276" s="320"/>
    </row>
    <row r="277" spans="1:14" s="2" customFormat="1" ht="15" customHeight="1" x14ac:dyDescent="0.25">
      <c r="A277" s="162">
        <v>45460</v>
      </c>
      <c r="B277" s="163" t="s">
        <v>416</v>
      </c>
      <c r="C277" s="163" t="s">
        <v>130</v>
      </c>
      <c r="D277" s="164" t="s">
        <v>140</v>
      </c>
      <c r="E277" s="147">
        <v>4000</v>
      </c>
      <c r="F277" s="319">
        <v>3866</v>
      </c>
      <c r="G277" s="292">
        <f t="shared" si="3"/>
        <v>1.0346611484738748</v>
      </c>
      <c r="H277" s="173" t="s">
        <v>41</v>
      </c>
      <c r="I277" s="164" t="s">
        <v>43</v>
      </c>
      <c r="J277" s="350" t="s">
        <v>336</v>
      </c>
      <c r="K277" s="163" t="s">
        <v>131</v>
      </c>
      <c r="L277" s="163" t="s">
        <v>44</v>
      </c>
      <c r="M277" s="354"/>
      <c r="N277" s="320"/>
    </row>
    <row r="278" spans="1:14" s="2" customFormat="1" ht="15" customHeight="1" x14ac:dyDescent="0.25">
      <c r="A278" s="162">
        <v>45460</v>
      </c>
      <c r="B278" s="163" t="s">
        <v>417</v>
      </c>
      <c r="C278" s="163" t="s">
        <v>130</v>
      </c>
      <c r="D278" s="164" t="s">
        <v>140</v>
      </c>
      <c r="E278" s="147">
        <v>2000</v>
      </c>
      <c r="F278" s="319">
        <v>3866</v>
      </c>
      <c r="G278" s="292">
        <f t="shared" si="3"/>
        <v>0.5173305742369374</v>
      </c>
      <c r="H278" s="173" t="s">
        <v>41</v>
      </c>
      <c r="I278" s="164" t="s">
        <v>43</v>
      </c>
      <c r="J278" s="149" t="s">
        <v>401</v>
      </c>
      <c r="K278" s="163" t="s">
        <v>131</v>
      </c>
      <c r="L278" s="163" t="s">
        <v>44</v>
      </c>
      <c r="M278" s="354"/>
      <c r="N278" s="320"/>
    </row>
    <row r="279" spans="1:14" s="2" customFormat="1" ht="15" customHeight="1" x14ac:dyDescent="0.25">
      <c r="A279" s="468">
        <v>45460</v>
      </c>
      <c r="B279" s="149" t="s">
        <v>112</v>
      </c>
      <c r="C279" s="149" t="s">
        <v>113</v>
      </c>
      <c r="D279" s="149" t="s">
        <v>111</v>
      </c>
      <c r="E279" s="456">
        <v>22000</v>
      </c>
      <c r="F279" s="319">
        <v>3866</v>
      </c>
      <c r="G279" s="292">
        <f t="shared" si="3"/>
        <v>5.6906363166063114</v>
      </c>
      <c r="H279" s="173" t="s">
        <v>166</v>
      </c>
      <c r="I279" s="164" t="s">
        <v>43</v>
      </c>
      <c r="J279" s="350" t="s">
        <v>418</v>
      </c>
      <c r="K279" s="163" t="s">
        <v>131</v>
      </c>
      <c r="L279" s="163" t="s">
        <v>44</v>
      </c>
      <c r="M279" s="354"/>
      <c r="N279" s="320"/>
    </row>
    <row r="280" spans="1:14" s="2" customFormat="1" ht="15" customHeight="1" x14ac:dyDescent="0.25">
      <c r="A280" s="468">
        <v>45460</v>
      </c>
      <c r="B280" s="149" t="s">
        <v>112</v>
      </c>
      <c r="C280" s="149" t="s">
        <v>113</v>
      </c>
      <c r="D280" s="149" t="s">
        <v>111</v>
      </c>
      <c r="E280" s="456">
        <v>21000</v>
      </c>
      <c r="F280" s="319">
        <v>3866</v>
      </c>
      <c r="G280" s="292">
        <f t="shared" si="3"/>
        <v>5.4319710294878432</v>
      </c>
      <c r="H280" s="173" t="s">
        <v>166</v>
      </c>
      <c r="I280" s="164" t="s">
        <v>43</v>
      </c>
      <c r="J280" s="350" t="s">
        <v>418</v>
      </c>
      <c r="K280" s="163" t="s">
        <v>131</v>
      </c>
      <c r="L280" s="163" t="s">
        <v>44</v>
      </c>
      <c r="M280" s="354"/>
      <c r="N280" s="320"/>
    </row>
    <row r="281" spans="1:14" s="2" customFormat="1" ht="15" customHeight="1" x14ac:dyDescent="0.25">
      <c r="A281" s="162">
        <v>45460</v>
      </c>
      <c r="B281" s="163" t="s">
        <v>425</v>
      </c>
      <c r="C281" s="163" t="s">
        <v>113</v>
      </c>
      <c r="D281" s="164" t="s">
        <v>14</v>
      </c>
      <c r="E281" s="147">
        <v>50000</v>
      </c>
      <c r="F281" s="319">
        <v>3866</v>
      </c>
      <c r="G281" s="292">
        <f t="shared" si="3"/>
        <v>12.933264355923436</v>
      </c>
      <c r="H281" s="173" t="s">
        <v>41</v>
      </c>
      <c r="I281" s="164" t="s">
        <v>43</v>
      </c>
      <c r="J281" s="350" t="s">
        <v>426</v>
      </c>
      <c r="K281" s="163" t="s">
        <v>131</v>
      </c>
      <c r="L281" s="163" t="s">
        <v>44</v>
      </c>
      <c r="M281" s="354"/>
      <c r="N281" s="320"/>
    </row>
    <row r="282" spans="1:14" s="2" customFormat="1" ht="15" customHeight="1" x14ac:dyDescent="0.25">
      <c r="A282" s="162">
        <v>45460</v>
      </c>
      <c r="B282" s="480" t="s">
        <v>112</v>
      </c>
      <c r="C282" s="163" t="s">
        <v>113</v>
      </c>
      <c r="D282" s="164" t="s">
        <v>121</v>
      </c>
      <c r="E282" s="167">
        <v>10000</v>
      </c>
      <c r="F282" s="319">
        <v>3866</v>
      </c>
      <c r="G282" s="292">
        <f t="shared" si="3"/>
        <v>2.586652871184687</v>
      </c>
      <c r="H282" s="173" t="s">
        <v>168</v>
      </c>
      <c r="I282" s="164" t="s">
        <v>43</v>
      </c>
      <c r="J282" s="350" t="s">
        <v>435</v>
      </c>
      <c r="K282" s="163" t="s">
        <v>131</v>
      </c>
      <c r="L282" s="163" t="s">
        <v>44</v>
      </c>
      <c r="M282" s="354"/>
      <c r="N282" s="320"/>
    </row>
    <row r="283" spans="1:14" s="2" customFormat="1" ht="15" customHeight="1" x14ac:dyDescent="0.25">
      <c r="A283" s="162">
        <v>45460</v>
      </c>
      <c r="B283" s="480" t="s">
        <v>112</v>
      </c>
      <c r="C283" s="163" t="s">
        <v>113</v>
      </c>
      <c r="D283" s="164" t="s">
        <v>121</v>
      </c>
      <c r="E283" s="167">
        <v>10000</v>
      </c>
      <c r="F283" s="319">
        <v>3866</v>
      </c>
      <c r="G283" s="292">
        <f t="shared" si="3"/>
        <v>2.586652871184687</v>
      </c>
      <c r="H283" s="173" t="s">
        <v>168</v>
      </c>
      <c r="I283" s="164" t="s">
        <v>43</v>
      </c>
      <c r="J283" s="350" t="s">
        <v>435</v>
      </c>
      <c r="K283" s="163" t="s">
        <v>131</v>
      </c>
      <c r="L283" s="163" t="s">
        <v>44</v>
      </c>
      <c r="M283" s="354"/>
      <c r="N283" s="320"/>
    </row>
    <row r="284" spans="1:14" s="2" customFormat="1" ht="15" customHeight="1" x14ac:dyDescent="0.25">
      <c r="A284" s="468">
        <v>45461</v>
      </c>
      <c r="B284" s="149" t="s">
        <v>281</v>
      </c>
      <c r="C284" s="149" t="s">
        <v>160</v>
      </c>
      <c r="D284" s="149" t="s">
        <v>14</v>
      </c>
      <c r="E284" s="456">
        <v>14000</v>
      </c>
      <c r="F284" s="319">
        <v>3866</v>
      </c>
      <c r="G284" s="292">
        <f t="shared" si="3"/>
        <v>3.6213140196585618</v>
      </c>
      <c r="H284" s="173" t="s">
        <v>167</v>
      </c>
      <c r="I284" s="164" t="s">
        <v>43</v>
      </c>
      <c r="J284" s="350" t="s">
        <v>653</v>
      </c>
      <c r="K284" s="163" t="s">
        <v>131</v>
      </c>
      <c r="L284" s="163" t="s">
        <v>44</v>
      </c>
      <c r="M284" s="354"/>
      <c r="N284" s="320"/>
    </row>
    <row r="285" spans="1:14" s="2" customFormat="1" ht="15" customHeight="1" x14ac:dyDescent="0.25">
      <c r="A285" s="468">
        <v>45461</v>
      </c>
      <c r="B285" s="149" t="s">
        <v>285</v>
      </c>
      <c r="C285" s="149" t="s">
        <v>160</v>
      </c>
      <c r="D285" s="149" t="s">
        <v>14</v>
      </c>
      <c r="E285" s="456">
        <v>18500</v>
      </c>
      <c r="F285" s="319">
        <v>3866</v>
      </c>
      <c r="G285" s="292">
        <f t="shared" si="3"/>
        <v>4.7853078116916707</v>
      </c>
      <c r="H285" s="173" t="s">
        <v>167</v>
      </c>
      <c r="I285" s="164" t="s">
        <v>43</v>
      </c>
      <c r="J285" s="350" t="s">
        <v>653</v>
      </c>
      <c r="K285" s="163" t="s">
        <v>131</v>
      </c>
      <c r="L285" s="163" t="s">
        <v>44</v>
      </c>
      <c r="M285" s="354"/>
      <c r="N285" s="320"/>
    </row>
    <row r="286" spans="1:14" s="2" customFormat="1" ht="15" customHeight="1" x14ac:dyDescent="0.25">
      <c r="A286" s="468">
        <v>45461</v>
      </c>
      <c r="B286" s="149" t="s">
        <v>281</v>
      </c>
      <c r="C286" s="149" t="s">
        <v>160</v>
      </c>
      <c r="D286" s="149" t="s">
        <v>14</v>
      </c>
      <c r="E286" s="456">
        <v>14000</v>
      </c>
      <c r="F286" s="319">
        <v>3866</v>
      </c>
      <c r="G286" s="292">
        <f t="shared" si="3"/>
        <v>3.6213140196585618</v>
      </c>
      <c r="H286" s="173" t="s">
        <v>167</v>
      </c>
      <c r="I286" s="164" t="s">
        <v>43</v>
      </c>
      <c r="J286" s="350" t="s">
        <v>653</v>
      </c>
      <c r="K286" s="163" t="s">
        <v>131</v>
      </c>
      <c r="L286" s="163" t="s">
        <v>44</v>
      </c>
      <c r="M286" s="354"/>
      <c r="N286" s="320"/>
    </row>
    <row r="287" spans="1:14" s="2" customFormat="1" ht="15" customHeight="1" x14ac:dyDescent="0.25">
      <c r="A287" s="468">
        <v>45461</v>
      </c>
      <c r="B287" s="149" t="s">
        <v>285</v>
      </c>
      <c r="C287" s="149" t="s">
        <v>160</v>
      </c>
      <c r="D287" s="149" t="s">
        <v>14</v>
      </c>
      <c r="E287" s="456">
        <v>3500</v>
      </c>
      <c r="F287" s="319">
        <v>3866</v>
      </c>
      <c r="G287" s="292">
        <f t="shared" si="3"/>
        <v>0.90532850491464045</v>
      </c>
      <c r="H287" s="173" t="s">
        <v>167</v>
      </c>
      <c r="I287" s="164" t="s">
        <v>43</v>
      </c>
      <c r="J287" s="350" t="s">
        <v>653</v>
      </c>
      <c r="K287" s="163" t="s">
        <v>131</v>
      </c>
      <c r="L287" s="163" t="s">
        <v>44</v>
      </c>
      <c r="M287" s="354"/>
      <c r="N287" s="320"/>
    </row>
    <row r="288" spans="1:14" s="2" customFormat="1" ht="15" customHeight="1" x14ac:dyDescent="0.25">
      <c r="A288" s="468">
        <v>45461</v>
      </c>
      <c r="B288" s="149" t="s">
        <v>280</v>
      </c>
      <c r="C288" s="149" t="s">
        <v>160</v>
      </c>
      <c r="D288" s="149" t="s">
        <v>14</v>
      </c>
      <c r="E288" s="456">
        <v>29500</v>
      </c>
      <c r="F288" s="319">
        <v>3866</v>
      </c>
      <c r="G288" s="292">
        <f t="shared" si="3"/>
        <v>7.6306259699948269</v>
      </c>
      <c r="H288" s="173" t="s">
        <v>167</v>
      </c>
      <c r="I288" s="164" t="s">
        <v>43</v>
      </c>
      <c r="J288" s="350" t="s">
        <v>289</v>
      </c>
      <c r="K288" s="163" t="s">
        <v>131</v>
      </c>
      <c r="L288" s="163" t="s">
        <v>44</v>
      </c>
      <c r="M288" s="354"/>
      <c r="N288" s="320"/>
    </row>
    <row r="289" spans="1:16" s="2" customFormat="1" ht="15" customHeight="1" x14ac:dyDescent="0.25">
      <c r="A289" s="468">
        <v>45461</v>
      </c>
      <c r="B289" s="149" t="s">
        <v>281</v>
      </c>
      <c r="C289" s="149" t="s">
        <v>160</v>
      </c>
      <c r="D289" s="149" t="s">
        <v>14</v>
      </c>
      <c r="E289" s="456">
        <v>9000</v>
      </c>
      <c r="F289" s="319">
        <v>3866</v>
      </c>
      <c r="G289" s="292">
        <f t="shared" si="3"/>
        <v>2.3279875840662183</v>
      </c>
      <c r="H289" s="173" t="s">
        <v>167</v>
      </c>
      <c r="I289" s="164" t="s">
        <v>43</v>
      </c>
      <c r="J289" s="350" t="s">
        <v>289</v>
      </c>
      <c r="K289" s="163" t="s">
        <v>131</v>
      </c>
      <c r="L289" s="163" t="s">
        <v>44</v>
      </c>
      <c r="M289" s="354"/>
      <c r="N289" s="320"/>
    </row>
    <row r="290" spans="1:16" s="2" customFormat="1" ht="15" customHeight="1" x14ac:dyDescent="0.25">
      <c r="A290" s="162">
        <v>45461</v>
      </c>
      <c r="B290" s="163" t="s">
        <v>112</v>
      </c>
      <c r="C290" s="163" t="s">
        <v>113</v>
      </c>
      <c r="D290" s="164" t="s">
        <v>111</v>
      </c>
      <c r="E290" s="399">
        <v>10000</v>
      </c>
      <c r="F290" s="319">
        <v>3866</v>
      </c>
      <c r="G290" s="292">
        <f t="shared" si="3"/>
        <v>2.586652871184687</v>
      </c>
      <c r="H290" s="173" t="s">
        <v>128</v>
      </c>
      <c r="I290" s="164" t="s">
        <v>43</v>
      </c>
      <c r="J290" s="350" t="s">
        <v>345</v>
      </c>
      <c r="K290" s="163" t="s">
        <v>131</v>
      </c>
      <c r="L290" s="163" t="s">
        <v>44</v>
      </c>
      <c r="M290" s="354"/>
      <c r="N290" s="320"/>
    </row>
    <row r="291" spans="1:16" s="2" customFormat="1" ht="15" customHeight="1" x14ac:dyDescent="0.25">
      <c r="A291" s="162">
        <v>45461</v>
      </c>
      <c r="B291" s="149" t="s">
        <v>112</v>
      </c>
      <c r="C291" s="163" t="s">
        <v>113</v>
      </c>
      <c r="D291" s="164" t="s">
        <v>111</v>
      </c>
      <c r="E291" s="686">
        <v>11000</v>
      </c>
      <c r="F291" s="319">
        <v>3866</v>
      </c>
      <c r="G291" s="292">
        <f t="shared" si="3"/>
        <v>2.8453181583031557</v>
      </c>
      <c r="H291" s="173" t="s">
        <v>128</v>
      </c>
      <c r="I291" s="164" t="s">
        <v>43</v>
      </c>
      <c r="J291" s="350" t="s">
        <v>345</v>
      </c>
      <c r="K291" s="163" t="s">
        <v>131</v>
      </c>
      <c r="L291" s="163" t="s">
        <v>44</v>
      </c>
      <c r="M291" s="354"/>
      <c r="N291" s="320"/>
    </row>
    <row r="292" spans="1:16" s="2" customFormat="1" ht="15" customHeight="1" x14ac:dyDescent="0.25">
      <c r="A292" s="468">
        <v>45461</v>
      </c>
      <c r="B292" s="149" t="s">
        <v>112</v>
      </c>
      <c r="C292" s="149" t="s">
        <v>113</v>
      </c>
      <c r="D292" s="149" t="s">
        <v>111</v>
      </c>
      <c r="E292" s="456">
        <v>21000</v>
      </c>
      <c r="F292" s="319">
        <v>3866</v>
      </c>
      <c r="G292" s="292">
        <f t="shared" si="3"/>
        <v>5.4319710294878432</v>
      </c>
      <c r="H292" s="173" t="s">
        <v>166</v>
      </c>
      <c r="I292" s="164" t="s">
        <v>43</v>
      </c>
      <c r="J292" s="350" t="s">
        <v>431</v>
      </c>
      <c r="K292" s="163" t="s">
        <v>131</v>
      </c>
      <c r="L292" s="163" t="s">
        <v>44</v>
      </c>
      <c r="M292" s="354"/>
      <c r="N292" s="320"/>
    </row>
    <row r="293" spans="1:16" s="2" customFormat="1" ht="15" customHeight="1" x14ac:dyDescent="0.25">
      <c r="A293" s="468">
        <v>45461</v>
      </c>
      <c r="B293" s="149" t="s">
        <v>112</v>
      </c>
      <c r="C293" s="149" t="s">
        <v>113</v>
      </c>
      <c r="D293" s="149" t="s">
        <v>111</v>
      </c>
      <c r="E293" s="456">
        <v>22000</v>
      </c>
      <c r="F293" s="319">
        <v>3866</v>
      </c>
      <c r="G293" s="292">
        <f t="shared" si="3"/>
        <v>5.6906363166063114</v>
      </c>
      <c r="H293" s="173" t="s">
        <v>166</v>
      </c>
      <c r="I293" s="164" t="s">
        <v>43</v>
      </c>
      <c r="J293" s="350" t="s">
        <v>431</v>
      </c>
      <c r="K293" s="163" t="s">
        <v>131</v>
      </c>
      <c r="L293" s="163" t="s">
        <v>44</v>
      </c>
      <c r="M293" s="354"/>
      <c r="N293" s="320"/>
    </row>
    <row r="294" spans="1:16" s="2" customFormat="1" ht="15" customHeight="1" x14ac:dyDescent="0.25">
      <c r="A294" s="162">
        <v>45461</v>
      </c>
      <c r="B294" s="163" t="s">
        <v>112</v>
      </c>
      <c r="C294" s="163" t="s">
        <v>113</v>
      </c>
      <c r="D294" s="164" t="s">
        <v>14</v>
      </c>
      <c r="E294" s="147">
        <v>7000</v>
      </c>
      <c r="F294" s="319">
        <v>3866</v>
      </c>
      <c r="G294" s="292">
        <f t="shared" si="3"/>
        <v>1.8106570098292809</v>
      </c>
      <c r="H294" s="173" t="s">
        <v>41</v>
      </c>
      <c r="I294" s="164" t="s">
        <v>43</v>
      </c>
      <c r="J294" s="415" t="s">
        <v>433</v>
      </c>
      <c r="K294" s="163" t="s">
        <v>131</v>
      </c>
      <c r="L294" s="163" t="s">
        <v>44</v>
      </c>
      <c r="M294" s="354"/>
      <c r="N294" s="320"/>
    </row>
    <row r="295" spans="1:16" s="2" customFormat="1" ht="14.25" customHeight="1" x14ac:dyDescent="0.25">
      <c r="A295" s="162">
        <v>45461</v>
      </c>
      <c r="B295" s="163" t="s">
        <v>112</v>
      </c>
      <c r="C295" s="163" t="s">
        <v>113</v>
      </c>
      <c r="D295" s="164" t="s">
        <v>14</v>
      </c>
      <c r="E295" s="147">
        <v>7000</v>
      </c>
      <c r="F295" s="319">
        <v>3866</v>
      </c>
      <c r="G295" s="292">
        <f t="shared" si="3"/>
        <v>1.8106570098292809</v>
      </c>
      <c r="H295" s="173" t="s">
        <v>41</v>
      </c>
      <c r="I295" s="164" t="s">
        <v>43</v>
      </c>
      <c r="J295" s="415" t="s">
        <v>433</v>
      </c>
      <c r="K295" s="163" t="s">
        <v>131</v>
      </c>
      <c r="L295" s="163" t="s">
        <v>44</v>
      </c>
      <c r="M295" s="354"/>
      <c r="N295" s="320"/>
    </row>
    <row r="296" spans="1:16" x14ac:dyDescent="0.25">
      <c r="A296" s="162">
        <v>45461</v>
      </c>
      <c r="B296" s="480" t="s">
        <v>112</v>
      </c>
      <c r="C296" s="163" t="s">
        <v>113</v>
      </c>
      <c r="D296" s="164" t="s">
        <v>121</v>
      </c>
      <c r="E296" s="167">
        <v>10000</v>
      </c>
      <c r="F296" s="319">
        <v>3866</v>
      </c>
      <c r="G296" s="292">
        <f t="shared" ref="G296:G363" si="4">E296/F296</f>
        <v>2.586652871184687</v>
      </c>
      <c r="H296" s="173" t="s">
        <v>168</v>
      </c>
      <c r="I296" s="164" t="s">
        <v>43</v>
      </c>
      <c r="J296" s="350" t="s">
        <v>435</v>
      </c>
      <c r="K296" s="163" t="s">
        <v>131</v>
      </c>
      <c r="L296" s="163" t="s">
        <v>44</v>
      </c>
      <c r="M296" s="454"/>
      <c r="N296" s="455"/>
      <c r="O296" s="470"/>
      <c r="P296" s="470"/>
    </row>
    <row r="297" spans="1:16" x14ac:dyDescent="0.25">
      <c r="A297" s="162">
        <v>45461</v>
      </c>
      <c r="B297" s="480" t="s">
        <v>112</v>
      </c>
      <c r="C297" s="163" t="s">
        <v>113</v>
      </c>
      <c r="D297" s="164" t="s">
        <v>121</v>
      </c>
      <c r="E297" s="167">
        <v>10000</v>
      </c>
      <c r="F297" s="319">
        <v>3866</v>
      </c>
      <c r="G297" s="292">
        <f t="shared" si="4"/>
        <v>2.586652871184687</v>
      </c>
      <c r="H297" s="173" t="s">
        <v>168</v>
      </c>
      <c r="I297" s="164" t="s">
        <v>43</v>
      </c>
      <c r="J297" s="350" t="s">
        <v>435</v>
      </c>
      <c r="K297" s="163" t="s">
        <v>131</v>
      </c>
      <c r="L297" s="163" t="s">
        <v>44</v>
      </c>
      <c r="M297" s="454"/>
      <c r="N297" s="455"/>
      <c r="O297" s="470"/>
      <c r="P297" s="470"/>
    </row>
    <row r="298" spans="1:16" x14ac:dyDescent="0.25">
      <c r="A298" s="162">
        <v>45461</v>
      </c>
      <c r="B298" s="163" t="s">
        <v>436</v>
      </c>
      <c r="C298" s="163" t="s">
        <v>130</v>
      </c>
      <c r="D298" s="164" t="s">
        <v>140</v>
      </c>
      <c r="E298" s="147">
        <v>30000</v>
      </c>
      <c r="F298" s="319">
        <v>3866</v>
      </c>
      <c r="G298" s="292">
        <f t="shared" si="4"/>
        <v>7.759958613554061</v>
      </c>
      <c r="H298" s="173" t="s">
        <v>41</v>
      </c>
      <c r="I298" s="164" t="s">
        <v>43</v>
      </c>
      <c r="J298" s="415" t="s">
        <v>343</v>
      </c>
      <c r="K298" s="163" t="s">
        <v>131</v>
      </c>
      <c r="L298" s="163" t="s">
        <v>44</v>
      </c>
      <c r="M298" s="454"/>
      <c r="N298" s="455"/>
      <c r="O298" s="470"/>
      <c r="P298" s="470"/>
    </row>
    <row r="299" spans="1:16" x14ac:dyDescent="0.25">
      <c r="A299" s="162">
        <v>45461</v>
      </c>
      <c r="B299" s="163" t="s">
        <v>663</v>
      </c>
      <c r="C299" s="163" t="s">
        <v>120</v>
      </c>
      <c r="D299" s="164" t="s">
        <v>79</v>
      </c>
      <c r="E299" s="147">
        <v>2000</v>
      </c>
      <c r="F299" s="319">
        <v>3866</v>
      </c>
      <c r="G299" s="292">
        <f t="shared" si="4"/>
        <v>0.5173305742369374</v>
      </c>
      <c r="H299" s="173" t="s">
        <v>124</v>
      </c>
      <c r="I299" s="164" t="s">
        <v>43</v>
      </c>
      <c r="J299" s="415" t="s">
        <v>664</v>
      </c>
      <c r="K299" s="163" t="s">
        <v>131</v>
      </c>
      <c r="L299" s="163" t="s">
        <v>44</v>
      </c>
      <c r="M299" s="454"/>
      <c r="N299" s="455"/>
      <c r="O299" s="470"/>
      <c r="P299" s="470"/>
    </row>
    <row r="300" spans="1:16" x14ac:dyDescent="0.25">
      <c r="A300" s="503">
        <v>45461</v>
      </c>
      <c r="B300" s="498" t="s">
        <v>443</v>
      </c>
      <c r="C300" s="498" t="s">
        <v>120</v>
      </c>
      <c r="D300" s="498" t="s">
        <v>79</v>
      </c>
      <c r="E300" s="501">
        <v>30000</v>
      </c>
      <c r="F300" s="319">
        <v>3866</v>
      </c>
      <c r="G300" s="292">
        <f t="shared" si="4"/>
        <v>7.759958613554061</v>
      </c>
      <c r="H300" s="173" t="s">
        <v>138</v>
      </c>
      <c r="I300" s="164" t="s">
        <v>43</v>
      </c>
      <c r="J300" s="149" t="s">
        <v>665</v>
      </c>
      <c r="K300" s="163" t="s">
        <v>131</v>
      </c>
      <c r="L300" s="163" t="s">
        <v>44</v>
      </c>
      <c r="M300" s="454"/>
      <c r="N300" s="455"/>
      <c r="O300" s="470"/>
      <c r="P300" s="470"/>
    </row>
    <row r="301" spans="1:16" x14ac:dyDescent="0.25">
      <c r="A301" s="162">
        <v>45462</v>
      </c>
      <c r="B301" s="163" t="s">
        <v>112</v>
      </c>
      <c r="C301" s="163" t="s">
        <v>113</v>
      </c>
      <c r="D301" s="164" t="s">
        <v>121</v>
      </c>
      <c r="E301" s="167">
        <v>15000</v>
      </c>
      <c r="F301" s="319">
        <v>3866</v>
      </c>
      <c r="G301" s="292">
        <f t="shared" si="4"/>
        <v>3.8799793067770305</v>
      </c>
      <c r="H301" s="173" t="s">
        <v>127</v>
      </c>
      <c r="I301" s="164" t="s">
        <v>43</v>
      </c>
      <c r="J301" s="350" t="s">
        <v>444</v>
      </c>
      <c r="K301" s="163" t="s">
        <v>131</v>
      </c>
      <c r="L301" s="163" t="s">
        <v>44</v>
      </c>
      <c r="M301" s="454"/>
      <c r="N301" s="455"/>
      <c r="O301" s="470"/>
      <c r="P301" s="470"/>
    </row>
    <row r="302" spans="1:16" x14ac:dyDescent="0.25">
      <c r="A302" s="162">
        <v>45462</v>
      </c>
      <c r="B302" s="163" t="s">
        <v>112</v>
      </c>
      <c r="C302" s="163" t="s">
        <v>113</v>
      </c>
      <c r="D302" s="164" t="s">
        <v>121</v>
      </c>
      <c r="E302" s="167">
        <v>10000</v>
      </c>
      <c r="F302" s="319">
        <v>3866</v>
      </c>
      <c r="G302" s="292">
        <f t="shared" si="4"/>
        <v>2.586652871184687</v>
      </c>
      <c r="H302" s="173" t="s">
        <v>127</v>
      </c>
      <c r="I302" s="164" t="s">
        <v>43</v>
      </c>
      <c r="J302" s="350" t="s">
        <v>444</v>
      </c>
      <c r="K302" s="163" t="s">
        <v>131</v>
      </c>
      <c r="L302" s="163" t="s">
        <v>44</v>
      </c>
      <c r="M302" s="454"/>
      <c r="N302" s="455"/>
      <c r="O302" s="470"/>
      <c r="P302" s="470"/>
    </row>
    <row r="303" spans="1:16" x14ac:dyDescent="0.25">
      <c r="A303" s="162">
        <v>45462</v>
      </c>
      <c r="B303" s="163" t="s">
        <v>112</v>
      </c>
      <c r="C303" s="163" t="s">
        <v>113</v>
      </c>
      <c r="D303" s="164" t="s">
        <v>121</v>
      </c>
      <c r="E303" s="167">
        <v>4000</v>
      </c>
      <c r="F303" s="319">
        <v>3866</v>
      </c>
      <c r="G303" s="292">
        <f t="shared" si="4"/>
        <v>1.0346611484738748</v>
      </c>
      <c r="H303" s="173" t="s">
        <v>127</v>
      </c>
      <c r="I303" s="164" t="s">
        <v>43</v>
      </c>
      <c r="J303" s="350" t="s">
        <v>444</v>
      </c>
      <c r="K303" s="163" t="s">
        <v>131</v>
      </c>
      <c r="L303" s="163" t="s">
        <v>44</v>
      </c>
      <c r="M303" s="454"/>
      <c r="N303" s="455"/>
      <c r="O303" s="470"/>
      <c r="P303" s="470"/>
    </row>
    <row r="304" spans="1:16" x14ac:dyDescent="0.25">
      <c r="A304" s="162">
        <v>45462</v>
      </c>
      <c r="B304" s="163" t="s">
        <v>112</v>
      </c>
      <c r="C304" s="163" t="s">
        <v>113</v>
      </c>
      <c r="D304" s="164" t="s">
        <v>121</v>
      </c>
      <c r="E304" s="167">
        <v>8000</v>
      </c>
      <c r="F304" s="319">
        <v>3866</v>
      </c>
      <c r="G304" s="292">
        <f t="shared" si="4"/>
        <v>2.0693222969477496</v>
      </c>
      <c r="H304" s="173" t="s">
        <v>127</v>
      </c>
      <c r="I304" s="164" t="s">
        <v>43</v>
      </c>
      <c r="J304" s="350" t="s">
        <v>444</v>
      </c>
      <c r="K304" s="163" t="s">
        <v>131</v>
      </c>
      <c r="L304" s="163" t="s">
        <v>44</v>
      </c>
      <c r="M304" s="454"/>
      <c r="N304" s="455"/>
      <c r="O304" s="760"/>
      <c r="P304" s="760"/>
    </row>
    <row r="305" spans="1:14" ht="17.25" customHeight="1" x14ac:dyDescent="0.25">
      <c r="A305" s="162">
        <v>45462</v>
      </c>
      <c r="B305" s="163" t="s">
        <v>449</v>
      </c>
      <c r="C305" s="163" t="s">
        <v>119</v>
      </c>
      <c r="D305" s="164" t="s">
        <v>79</v>
      </c>
      <c r="E305" s="147">
        <v>70000</v>
      </c>
      <c r="F305" s="319">
        <v>3866</v>
      </c>
      <c r="G305" s="292">
        <f t="shared" si="4"/>
        <v>18.10657009829281</v>
      </c>
      <c r="H305" s="803" t="s">
        <v>41</v>
      </c>
      <c r="I305" s="164" t="s">
        <v>43</v>
      </c>
      <c r="J305" s="415" t="s">
        <v>437</v>
      </c>
      <c r="K305" s="163" t="s">
        <v>131</v>
      </c>
      <c r="L305" s="163" t="s">
        <v>44</v>
      </c>
      <c r="M305" s="454"/>
      <c r="N305" s="455"/>
    </row>
    <row r="306" spans="1:14" x14ac:dyDescent="0.25">
      <c r="A306" s="162">
        <v>45462</v>
      </c>
      <c r="B306" s="163" t="s">
        <v>450</v>
      </c>
      <c r="C306" s="163" t="s">
        <v>119</v>
      </c>
      <c r="D306" s="164" t="s">
        <v>79</v>
      </c>
      <c r="E306" s="147">
        <v>22000</v>
      </c>
      <c r="F306" s="319">
        <v>3866</v>
      </c>
      <c r="G306" s="292">
        <f t="shared" si="4"/>
        <v>5.6906363166063114</v>
      </c>
      <c r="H306" s="803" t="s">
        <v>41</v>
      </c>
      <c r="I306" s="164" t="s">
        <v>43</v>
      </c>
      <c r="J306" s="415" t="s">
        <v>437</v>
      </c>
      <c r="K306" s="163" t="s">
        <v>131</v>
      </c>
      <c r="L306" s="163" t="s">
        <v>44</v>
      </c>
      <c r="M306" s="454"/>
      <c r="N306" s="455"/>
    </row>
    <row r="307" spans="1:14" x14ac:dyDescent="0.25">
      <c r="A307" s="162">
        <v>45462</v>
      </c>
      <c r="B307" s="163" t="s">
        <v>112</v>
      </c>
      <c r="C307" s="163" t="s">
        <v>113</v>
      </c>
      <c r="D307" s="164" t="s">
        <v>79</v>
      </c>
      <c r="E307" s="147">
        <v>4000</v>
      </c>
      <c r="F307" s="319">
        <v>3866</v>
      </c>
      <c r="G307" s="292">
        <f t="shared" si="4"/>
        <v>1.0346611484738748</v>
      </c>
      <c r="H307" s="803" t="s">
        <v>41</v>
      </c>
      <c r="I307" s="164" t="s">
        <v>43</v>
      </c>
      <c r="J307" s="415" t="s">
        <v>451</v>
      </c>
      <c r="K307" s="163" t="s">
        <v>131</v>
      </c>
      <c r="L307" s="163" t="s">
        <v>44</v>
      </c>
      <c r="M307" s="454"/>
      <c r="N307" s="455"/>
    </row>
    <row r="308" spans="1:14" x14ac:dyDescent="0.25">
      <c r="A308" s="162">
        <v>45462</v>
      </c>
      <c r="B308" s="163" t="s">
        <v>112</v>
      </c>
      <c r="C308" s="163" t="s">
        <v>113</v>
      </c>
      <c r="D308" s="164" t="s">
        <v>14</v>
      </c>
      <c r="E308" s="147">
        <v>7000</v>
      </c>
      <c r="F308" s="319">
        <v>3866</v>
      </c>
      <c r="G308" s="292">
        <f t="shared" si="4"/>
        <v>1.8106570098292809</v>
      </c>
      <c r="H308" s="415" t="s">
        <v>41</v>
      </c>
      <c r="I308" s="164" t="s">
        <v>43</v>
      </c>
      <c r="J308" s="415" t="s">
        <v>452</v>
      </c>
      <c r="K308" s="163" t="s">
        <v>131</v>
      </c>
      <c r="L308" s="163" t="s">
        <v>44</v>
      </c>
      <c r="M308" s="454"/>
      <c r="N308" s="455"/>
    </row>
    <row r="309" spans="1:14" x14ac:dyDescent="0.25">
      <c r="A309" s="162">
        <v>45462</v>
      </c>
      <c r="B309" s="163" t="s">
        <v>112</v>
      </c>
      <c r="C309" s="163" t="s">
        <v>113</v>
      </c>
      <c r="D309" s="164" t="s">
        <v>14</v>
      </c>
      <c r="E309" s="147">
        <v>7000</v>
      </c>
      <c r="F309" s="319">
        <v>3866</v>
      </c>
      <c r="G309" s="292">
        <f t="shared" si="4"/>
        <v>1.8106570098292809</v>
      </c>
      <c r="H309" s="415" t="s">
        <v>41</v>
      </c>
      <c r="I309" s="164" t="s">
        <v>43</v>
      </c>
      <c r="J309" s="415" t="s">
        <v>452</v>
      </c>
      <c r="K309" s="163" t="s">
        <v>131</v>
      </c>
      <c r="L309" s="163" t="s">
        <v>44</v>
      </c>
      <c r="M309" s="454"/>
      <c r="N309" s="455"/>
    </row>
    <row r="310" spans="1:14" x14ac:dyDescent="0.25">
      <c r="A310" s="162">
        <v>45462</v>
      </c>
      <c r="B310" s="480" t="s">
        <v>112</v>
      </c>
      <c r="C310" s="163" t="s">
        <v>113</v>
      </c>
      <c r="D310" s="164" t="s">
        <v>121</v>
      </c>
      <c r="E310" s="167">
        <v>10000</v>
      </c>
      <c r="F310" s="319">
        <v>3866</v>
      </c>
      <c r="G310" s="292">
        <f t="shared" si="4"/>
        <v>2.586652871184687</v>
      </c>
      <c r="H310" s="803" t="s">
        <v>168</v>
      </c>
      <c r="I310" s="164" t="s">
        <v>43</v>
      </c>
      <c r="J310" s="350" t="s">
        <v>455</v>
      </c>
      <c r="K310" s="163" t="s">
        <v>131</v>
      </c>
      <c r="L310" s="163" t="s">
        <v>44</v>
      </c>
      <c r="M310" s="454"/>
      <c r="N310" s="455"/>
    </row>
    <row r="311" spans="1:14" x14ac:dyDescent="0.25">
      <c r="A311" s="162">
        <v>45462</v>
      </c>
      <c r="B311" s="480" t="s">
        <v>112</v>
      </c>
      <c r="C311" s="163" t="s">
        <v>113</v>
      </c>
      <c r="D311" s="164" t="s">
        <v>121</v>
      </c>
      <c r="E311" s="167">
        <v>10000</v>
      </c>
      <c r="F311" s="319">
        <v>3866</v>
      </c>
      <c r="G311" s="292">
        <f t="shared" si="4"/>
        <v>2.586652871184687</v>
      </c>
      <c r="H311" s="803" t="s">
        <v>168</v>
      </c>
      <c r="I311" s="164" t="s">
        <v>43</v>
      </c>
      <c r="J311" s="350" t="s">
        <v>455</v>
      </c>
      <c r="K311" s="163" t="s">
        <v>131</v>
      </c>
      <c r="L311" s="163" t="s">
        <v>44</v>
      </c>
      <c r="M311" s="454"/>
      <c r="N311" s="455"/>
    </row>
    <row r="312" spans="1:14" x14ac:dyDescent="0.25">
      <c r="A312" s="468">
        <v>45462</v>
      </c>
      <c r="B312" s="149" t="s">
        <v>421</v>
      </c>
      <c r="C312" s="149" t="s">
        <v>160</v>
      </c>
      <c r="D312" s="149" t="s">
        <v>14</v>
      </c>
      <c r="E312" s="456">
        <v>5000</v>
      </c>
      <c r="F312" s="319">
        <v>3866</v>
      </c>
      <c r="G312" s="292">
        <f t="shared" si="4"/>
        <v>1.2933264355923435</v>
      </c>
      <c r="H312" s="803" t="s">
        <v>167</v>
      </c>
      <c r="I312" s="164" t="s">
        <v>43</v>
      </c>
      <c r="J312" s="812" t="s">
        <v>293</v>
      </c>
      <c r="K312" s="163" t="s">
        <v>131</v>
      </c>
      <c r="L312" s="163" t="s">
        <v>44</v>
      </c>
      <c r="M312" s="454"/>
      <c r="N312" s="455"/>
    </row>
    <row r="313" spans="1:14" x14ac:dyDescent="0.25">
      <c r="A313" s="468">
        <v>45462</v>
      </c>
      <c r="B313" s="149" t="s">
        <v>422</v>
      </c>
      <c r="C313" s="149" t="s">
        <v>160</v>
      </c>
      <c r="D313" s="149" t="s">
        <v>14</v>
      </c>
      <c r="E313" s="456">
        <v>31700</v>
      </c>
      <c r="F313" s="319">
        <v>3866</v>
      </c>
      <c r="G313" s="292">
        <f t="shared" si="4"/>
        <v>8.1996896016554572</v>
      </c>
      <c r="H313" s="803" t="s">
        <v>167</v>
      </c>
      <c r="I313" s="164" t="s">
        <v>43</v>
      </c>
      <c r="J313" s="812" t="s">
        <v>293</v>
      </c>
      <c r="K313" s="163" t="s">
        <v>131</v>
      </c>
      <c r="L313" s="163" t="s">
        <v>44</v>
      </c>
      <c r="M313" s="454"/>
      <c r="N313" s="455"/>
    </row>
    <row r="314" spans="1:14" x14ac:dyDescent="0.25">
      <c r="A314" s="468">
        <v>45462</v>
      </c>
      <c r="B314" s="149" t="s">
        <v>424</v>
      </c>
      <c r="C314" s="149" t="s">
        <v>160</v>
      </c>
      <c r="D314" s="149" t="s">
        <v>14</v>
      </c>
      <c r="E314" s="456">
        <v>12200</v>
      </c>
      <c r="F314" s="319">
        <v>3866</v>
      </c>
      <c r="G314" s="292">
        <f t="shared" si="4"/>
        <v>3.1557165028453182</v>
      </c>
      <c r="H314" s="803" t="s">
        <v>167</v>
      </c>
      <c r="I314" s="164" t="s">
        <v>43</v>
      </c>
      <c r="J314" s="812" t="s">
        <v>293</v>
      </c>
      <c r="K314" s="163" t="s">
        <v>131</v>
      </c>
      <c r="L314" s="163" t="s">
        <v>44</v>
      </c>
      <c r="M314" s="454"/>
      <c r="N314" s="455"/>
    </row>
    <row r="315" spans="1:14" x14ac:dyDescent="0.25">
      <c r="A315" s="468">
        <v>45462</v>
      </c>
      <c r="B315" s="149" t="s">
        <v>423</v>
      </c>
      <c r="C315" s="149" t="s">
        <v>160</v>
      </c>
      <c r="D315" s="149" t="s">
        <v>14</v>
      </c>
      <c r="E315" s="456">
        <v>400</v>
      </c>
      <c r="F315" s="319">
        <v>3866</v>
      </c>
      <c r="G315" s="292">
        <f t="shared" si="4"/>
        <v>0.10346611484738748</v>
      </c>
      <c r="H315" s="803" t="s">
        <v>167</v>
      </c>
      <c r="I315" s="164" t="s">
        <v>43</v>
      </c>
      <c r="J315" s="812" t="s">
        <v>293</v>
      </c>
      <c r="K315" s="163" t="s">
        <v>131</v>
      </c>
      <c r="L315" s="163" t="s">
        <v>44</v>
      </c>
      <c r="M315" s="454"/>
      <c r="N315" s="455"/>
    </row>
    <row r="316" spans="1:14" x14ac:dyDescent="0.25">
      <c r="A316" s="468">
        <v>45462</v>
      </c>
      <c r="B316" s="149" t="s">
        <v>112</v>
      </c>
      <c r="C316" s="149" t="s">
        <v>113</v>
      </c>
      <c r="D316" s="149" t="s">
        <v>111</v>
      </c>
      <c r="E316" s="456">
        <v>8000</v>
      </c>
      <c r="F316" s="319">
        <v>3886</v>
      </c>
      <c r="G316" s="292">
        <f t="shared" si="4"/>
        <v>2.058672156459084</v>
      </c>
      <c r="H316" s="803" t="s">
        <v>166</v>
      </c>
      <c r="I316" s="164" t="s">
        <v>43</v>
      </c>
      <c r="J316" s="812" t="s">
        <v>462</v>
      </c>
      <c r="K316" s="163" t="s">
        <v>131</v>
      </c>
      <c r="L316" s="163" t="s">
        <v>44</v>
      </c>
      <c r="M316" s="454"/>
      <c r="N316" s="455"/>
    </row>
    <row r="317" spans="1:14" x14ac:dyDescent="0.25">
      <c r="A317" s="468">
        <v>45462</v>
      </c>
      <c r="B317" s="149" t="s">
        <v>112</v>
      </c>
      <c r="C317" s="149" t="s">
        <v>113</v>
      </c>
      <c r="D317" s="149" t="s">
        <v>111</v>
      </c>
      <c r="E317" s="456">
        <v>10000</v>
      </c>
      <c r="F317" s="319">
        <v>3886</v>
      </c>
      <c r="G317" s="292">
        <f t="shared" si="4"/>
        <v>2.5733401955738548</v>
      </c>
      <c r="H317" s="803" t="s">
        <v>166</v>
      </c>
      <c r="I317" s="164" t="s">
        <v>43</v>
      </c>
      <c r="J317" s="812" t="s">
        <v>462</v>
      </c>
      <c r="K317" s="163" t="s">
        <v>131</v>
      </c>
      <c r="L317" s="163" t="s">
        <v>44</v>
      </c>
      <c r="M317" s="454"/>
      <c r="N317" s="455"/>
    </row>
    <row r="318" spans="1:14" x14ac:dyDescent="0.25">
      <c r="A318" s="162">
        <v>45463</v>
      </c>
      <c r="B318" s="163" t="s">
        <v>112</v>
      </c>
      <c r="C318" s="163" t="s">
        <v>113</v>
      </c>
      <c r="D318" s="164" t="s">
        <v>14</v>
      </c>
      <c r="E318" s="147">
        <v>4000</v>
      </c>
      <c r="F318" s="319">
        <v>3866</v>
      </c>
      <c r="G318" s="292">
        <f t="shared" si="4"/>
        <v>1.0346611484738748</v>
      </c>
      <c r="H318" s="803" t="s">
        <v>41</v>
      </c>
      <c r="I318" s="164" t="s">
        <v>43</v>
      </c>
      <c r="J318" s="415" t="s">
        <v>458</v>
      </c>
      <c r="K318" s="163" t="s">
        <v>131</v>
      </c>
      <c r="L318" s="163" t="s">
        <v>44</v>
      </c>
      <c r="M318" s="164"/>
      <c r="N318" s="147"/>
    </row>
    <row r="319" spans="1:14" x14ac:dyDescent="0.25">
      <c r="A319" s="162">
        <v>45463</v>
      </c>
      <c r="B319" s="163" t="s">
        <v>112</v>
      </c>
      <c r="C319" s="163" t="s">
        <v>113</v>
      </c>
      <c r="D319" s="164" t="s">
        <v>14</v>
      </c>
      <c r="E319" s="147">
        <v>3000</v>
      </c>
      <c r="F319" s="319">
        <v>3866</v>
      </c>
      <c r="G319" s="292">
        <f t="shared" si="4"/>
        <v>0.7759958613554061</v>
      </c>
      <c r="H319" s="803" t="s">
        <v>41</v>
      </c>
      <c r="I319" s="164" t="s">
        <v>43</v>
      </c>
      <c r="J319" s="415" t="s">
        <v>458</v>
      </c>
      <c r="K319" s="163" t="s">
        <v>131</v>
      </c>
      <c r="L319" s="163" t="s">
        <v>44</v>
      </c>
      <c r="M319" s="164"/>
      <c r="N319" s="147"/>
    </row>
    <row r="320" spans="1:14" x14ac:dyDescent="0.25">
      <c r="A320" s="162">
        <v>45463</v>
      </c>
      <c r="B320" s="163" t="s">
        <v>112</v>
      </c>
      <c r="C320" s="163" t="s">
        <v>113</v>
      </c>
      <c r="D320" s="164" t="s">
        <v>14</v>
      </c>
      <c r="E320" s="147">
        <v>7000</v>
      </c>
      <c r="F320" s="319">
        <v>3866</v>
      </c>
      <c r="G320" s="292">
        <f t="shared" si="4"/>
        <v>1.8106570098292809</v>
      </c>
      <c r="H320" s="803" t="s">
        <v>41</v>
      </c>
      <c r="I320" s="164" t="s">
        <v>43</v>
      </c>
      <c r="J320" s="415" t="s">
        <v>458</v>
      </c>
      <c r="K320" s="163" t="s">
        <v>131</v>
      </c>
      <c r="L320" s="163" t="s">
        <v>44</v>
      </c>
      <c r="M320" s="164"/>
      <c r="N320" s="147"/>
    </row>
    <row r="321" spans="1:14" x14ac:dyDescent="0.25">
      <c r="A321" s="468">
        <v>45463</v>
      </c>
      <c r="B321" s="149" t="s">
        <v>112</v>
      </c>
      <c r="C321" s="149" t="s">
        <v>113</v>
      </c>
      <c r="D321" s="149" t="s">
        <v>111</v>
      </c>
      <c r="E321" s="456">
        <v>22000</v>
      </c>
      <c r="F321" s="319">
        <v>3866</v>
      </c>
      <c r="G321" s="292">
        <f t="shared" si="4"/>
        <v>5.6906363166063114</v>
      </c>
      <c r="H321" s="803" t="s">
        <v>166</v>
      </c>
      <c r="I321" s="164" t="s">
        <v>43</v>
      </c>
      <c r="J321" s="350" t="s">
        <v>462</v>
      </c>
      <c r="K321" s="163" t="s">
        <v>131</v>
      </c>
      <c r="L321" s="163" t="s">
        <v>44</v>
      </c>
      <c r="M321" s="454"/>
      <c r="N321" s="455"/>
    </row>
    <row r="322" spans="1:14" x14ac:dyDescent="0.25">
      <c r="A322" s="468">
        <v>45463</v>
      </c>
      <c r="B322" s="149" t="s">
        <v>112</v>
      </c>
      <c r="C322" s="149" t="s">
        <v>113</v>
      </c>
      <c r="D322" s="149" t="s">
        <v>111</v>
      </c>
      <c r="E322" s="456">
        <v>7000</v>
      </c>
      <c r="F322" s="319">
        <v>3866</v>
      </c>
      <c r="G322" s="292">
        <f t="shared" si="4"/>
        <v>1.8106570098292809</v>
      </c>
      <c r="H322" s="803" t="s">
        <v>166</v>
      </c>
      <c r="I322" s="164" t="s">
        <v>43</v>
      </c>
      <c r="J322" s="350" t="s">
        <v>462</v>
      </c>
      <c r="K322" s="163" t="s">
        <v>131</v>
      </c>
      <c r="L322" s="163" t="s">
        <v>44</v>
      </c>
      <c r="M322" s="454"/>
      <c r="N322" s="455"/>
    </row>
    <row r="323" spans="1:14" x14ac:dyDescent="0.25">
      <c r="A323" s="468">
        <v>45463</v>
      </c>
      <c r="B323" s="149" t="s">
        <v>112</v>
      </c>
      <c r="C323" s="149" t="s">
        <v>113</v>
      </c>
      <c r="D323" s="149" t="s">
        <v>111</v>
      </c>
      <c r="E323" s="456">
        <v>7000</v>
      </c>
      <c r="F323" s="319">
        <v>3866</v>
      </c>
      <c r="G323" s="292">
        <f t="shared" si="4"/>
        <v>1.8106570098292809</v>
      </c>
      <c r="H323" s="803" t="s">
        <v>166</v>
      </c>
      <c r="I323" s="164" t="s">
        <v>43</v>
      </c>
      <c r="J323" s="350" t="s">
        <v>462</v>
      </c>
      <c r="K323" s="163" t="s">
        <v>131</v>
      </c>
      <c r="L323" s="163" t="s">
        <v>44</v>
      </c>
      <c r="M323" s="454"/>
      <c r="N323" s="455"/>
    </row>
    <row r="324" spans="1:14" x14ac:dyDescent="0.25">
      <c r="A324" s="468">
        <v>45463</v>
      </c>
      <c r="B324" s="149" t="s">
        <v>112</v>
      </c>
      <c r="C324" s="149" t="s">
        <v>113</v>
      </c>
      <c r="D324" s="149" t="s">
        <v>111</v>
      </c>
      <c r="E324" s="456">
        <v>22000</v>
      </c>
      <c r="F324" s="319">
        <v>3866</v>
      </c>
      <c r="G324" s="292">
        <f t="shared" si="4"/>
        <v>5.6906363166063114</v>
      </c>
      <c r="H324" s="803" t="s">
        <v>166</v>
      </c>
      <c r="I324" s="164" t="s">
        <v>43</v>
      </c>
      <c r="J324" s="350" t="s">
        <v>462</v>
      </c>
      <c r="K324" s="163" t="s">
        <v>131</v>
      </c>
      <c r="L324" s="163" t="s">
        <v>44</v>
      </c>
      <c r="M324" s="454"/>
      <c r="N324" s="455"/>
    </row>
    <row r="325" spans="1:14" x14ac:dyDescent="0.25">
      <c r="A325" s="162">
        <v>45463</v>
      </c>
      <c r="B325" s="163" t="s">
        <v>112</v>
      </c>
      <c r="C325" s="163" t="s">
        <v>113</v>
      </c>
      <c r="D325" s="164" t="s">
        <v>121</v>
      </c>
      <c r="E325" s="167">
        <v>10000</v>
      </c>
      <c r="F325" s="319">
        <v>3866</v>
      </c>
      <c r="G325" s="292">
        <f t="shared" si="4"/>
        <v>2.586652871184687</v>
      </c>
      <c r="H325" s="803" t="s">
        <v>127</v>
      </c>
      <c r="I325" s="164" t="s">
        <v>43</v>
      </c>
      <c r="J325" s="350" t="s">
        <v>465</v>
      </c>
      <c r="K325" s="163" t="s">
        <v>131</v>
      </c>
      <c r="L325" s="163" t="s">
        <v>44</v>
      </c>
      <c r="M325" s="454"/>
      <c r="N325" s="455"/>
    </row>
    <row r="326" spans="1:14" x14ac:dyDescent="0.25">
      <c r="A326" s="162">
        <v>45463</v>
      </c>
      <c r="B326" s="163" t="s">
        <v>112</v>
      </c>
      <c r="C326" s="163" t="s">
        <v>113</v>
      </c>
      <c r="D326" s="164" t="s">
        <v>121</v>
      </c>
      <c r="E326" s="167">
        <v>5000</v>
      </c>
      <c r="F326" s="319">
        <v>3866</v>
      </c>
      <c r="G326" s="292">
        <f t="shared" si="4"/>
        <v>1.2933264355923435</v>
      </c>
      <c r="H326" s="803" t="s">
        <v>127</v>
      </c>
      <c r="I326" s="164" t="s">
        <v>43</v>
      </c>
      <c r="J326" s="350" t="s">
        <v>465</v>
      </c>
      <c r="K326" s="163" t="s">
        <v>131</v>
      </c>
      <c r="L326" s="163" t="s">
        <v>44</v>
      </c>
      <c r="M326" s="454"/>
      <c r="N326" s="455"/>
    </row>
    <row r="327" spans="1:14" x14ac:dyDescent="0.25">
      <c r="A327" s="162">
        <v>45463</v>
      </c>
      <c r="B327" s="163" t="s">
        <v>112</v>
      </c>
      <c r="C327" s="163" t="s">
        <v>113</v>
      </c>
      <c r="D327" s="164" t="s">
        <v>121</v>
      </c>
      <c r="E327" s="167">
        <v>3000</v>
      </c>
      <c r="F327" s="319">
        <v>3866</v>
      </c>
      <c r="G327" s="292">
        <f t="shared" si="4"/>
        <v>0.7759958613554061</v>
      </c>
      <c r="H327" s="803" t="s">
        <v>127</v>
      </c>
      <c r="I327" s="164" t="s">
        <v>43</v>
      </c>
      <c r="J327" s="350" t="s">
        <v>465</v>
      </c>
      <c r="K327" s="163" t="s">
        <v>131</v>
      </c>
      <c r="L327" s="163" t="s">
        <v>44</v>
      </c>
      <c r="M327" s="454"/>
      <c r="N327" s="455"/>
    </row>
    <row r="328" spans="1:14" x14ac:dyDescent="0.25">
      <c r="A328" s="162">
        <v>45463</v>
      </c>
      <c r="B328" s="163" t="s">
        <v>112</v>
      </c>
      <c r="C328" s="163" t="s">
        <v>113</v>
      </c>
      <c r="D328" s="164" t="s">
        <v>121</v>
      </c>
      <c r="E328" s="167">
        <v>5000</v>
      </c>
      <c r="F328" s="319">
        <v>3866</v>
      </c>
      <c r="G328" s="292">
        <f t="shared" si="4"/>
        <v>1.2933264355923435</v>
      </c>
      <c r="H328" s="803" t="s">
        <v>127</v>
      </c>
      <c r="I328" s="164" t="s">
        <v>43</v>
      </c>
      <c r="J328" s="350" t="s">
        <v>465</v>
      </c>
      <c r="K328" s="163" t="s">
        <v>131</v>
      </c>
      <c r="L328" s="163" t="s">
        <v>44</v>
      </c>
      <c r="M328" s="454"/>
      <c r="N328" s="455"/>
    </row>
    <row r="329" spans="1:14" x14ac:dyDescent="0.25">
      <c r="A329" s="162">
        <v>45463</v>
      </c>
      <c r="B329" s="163" t="s">
        <v>126</v>
      </c>
      <c r="C329" s="163" t="s">
        <v>126</v>
      </c>
      <c r="D329" s="164" t="s">
        <v>121</v>
      </c>
      <c r="E329" s="167">
        <v>5000</v>
      </c>
      <c r="F329" s="319">
        <v>3866</v>
      </c>
      <c r="G329" s="292">
        <f t="shared" si="4"/>
        <v>1.2933264355923435</v>
      </c>
      <c r="H329" s="803" t="s">
        <v>127</v>
      </c>
      <c r="I329" s="164" t="s">
        <v>43</v>
      </c>
      <c r="J329" s="350" t="s">
        <v>465</v>
      </c>
      <c r="K329" s="163" t="s">
        <v>131</v>
      </c>
      <c r="L329" s="163" t="s">
        <v>44</v>
      </c>
      <c r="M329" s="454"/>
      <c r="N329" s="455"/>
    </row>
    <row r="330" spans="1:14" x14ac:dyDescent="0.25">
      <c r="A330" s="162">
        <v>45463</v>
      </c>
      <c r="B330" s="163" t="s">
        <v>126</v>
      </c>
      <c r="C330" s="163" t="s">
        <v>126</v>
      </c>
      <c r="D330" s="164" t="s">
        <v>121</v>
      </c>
      <c r="E330" s="167">
        <v>5000</v>
      </c>
      <c r="F330" s="319">
        <v>3866</v>
      </c>
      <c r="G330" s="292">
        <f t="shared" si="4"/>
        <v>1.2933264355923435</v>
      </c>
      <c r="H330" s="803" t="s">
        <v>127</v>
      </c>
      <c r="I330" s="164" t="s">
        <v>43</v>
      </c>
      <c r="J330" s="350" t="s">
        <v>465</v>
      </c>
      <c r="K330" s="163" t="s">
        <v>131</v>
      </c>
      <c r="L330" s="163" t="s">
        <v>44</v>
      </c>
      <c r="M330" s="454"/>
      <c r="N330" s="455"/>
    </row>
    <row r="331" spans="1:14" x14ac:dyDescent="0.25">
      <c r="A331" s="162">
        <v>45463</v>
      </c>
      <c r="B331" s="163" t="s">
        <v>126</v>
      </c>
      <c r="C331" s="163" t="s">
        <v>126</v>
      </c>
      <c r="D331" s="164" t="s">
        <v>121</v>
      </c>
      <c r="E331" s="167">
        <v>10000</v>
      </c>
      <c r="F331" s="319">
        <v>3866</v>
      </c>
      <c r="G331" s="292">
        <f t="shared" si="4"/>
        <v>2.586652871184687</v>
      </c>
      <c r="H331" s="803" t="s">
        <v>127</v>
      </c>
      <c r="I331" s="164" t="s">
        <v>43</v>
      </c>
      <c r="J331" s="350" t="s">
        <v>465</v>
      </c>
      <c r="K331" s="163" t="s">
        <v>131</v>
      </c>
      <c r="L331" s="163" t="s">
        <v>44</v>
      </c>
      <c r="M331" s="454"/>
      <c r="N331" s="455"/>
    </row>
    <row r="332" spans="1:14" x14ac:dyDescent="0.25">
      <c r="A332" s="162">
        <v>45463</v>
      </c>
      <c r="B332" s="163" t="s">
        <v>112</v>
      </c>
      <c r="C332" s="163" t="s">
        <v>113</v>
      </c>
      <c r="D332" s="164" t="s">
        <v>121</v>
      </c>
      <c r="E332" s="167">
        <v>10000</v>
      </c>
      <c r="F332" s="319">
        <v>3866</v>
      </c>
      <c r="G332" s="292">
        <f t="shared" si="4"/>
        <v>2.586652871184687</v>
      </c>
      <c r="H332" s="803" t="s">
        <v>168</v>
      </c>
      <c r="I332" s="164" t="s">
        <v>43</v>
      </c>
      <c r="J332" s="350" t="s">
        <v>470</v>
      </c>
      <c r="K332" s="163" t="s">
        <v>131</v>
      </c>
      <c r="L332" s="163" t="s">
        <v>44</v>
      </c>
      <c r="M332" s="454"/>
      <c r="N332" s="455"/>
    </row>
    <row r="333" spans="1:14" x14ac:dyDescent="0.25">
      <c r="A333" s="162">
        <v>45463</v>
      </c>
      <c r="B333" s="163" t="s">
        <v>112</v>
      </c>
      <c r="C333" s="163" t="s">
        <v>113</v>
      </c>
      <c r="D333" s="164" t="s">
        <v>121</v>
      </c>
      <c r="E333" s="167">
        <v>18000</v>
      </c>
      <c r="F333" s="319">
        <v>3866</v>
      </c>
      <c r="G333" s="292">
        <f t="shared" si="4"/>
        <v>4.6559751681324366</v>
      </c>
      <c r="H333" s="803" t="s">
        <v>168</v>
      </c>
      <c r="I333" s="164" t="s">
        <v>43</v>
      </c>
      <c r="J333" s="350" t="s">
        <v>470</v>
      </c>
      <c r="K333" s="163" t="s">
        <v>131</v>
      </c>
      <c r="L333" s="163" t="s">
        <v>44</v>
      </c>
      <c r="M333" s="454"/>
      <c r="N333" s="455"/>
    </row>
    <row r="334" spans="1:14" x14ac:dyDescent="0.25">
      <c r="A334" s="162">
        <v>45463</v>
      </c>
      <c r="B334" s="163" t="s">
        <v>112</v>
      </c>
      <c r="C334" s="163" t="s">
        <v>113</v>
      </c>
      <c r="D334" s="164" t="s">
        <v>121</v>
      </c>
      <c r="E334" s="167">
        <v>15000</v>
      </c>
      <c r="F334" s="319">
        <v>3866</v>
      </c>
      <c r="G334" s="292">
        <f t="shared" si="4"/>
        <v>3.8799793067770305</v>
      </c>
      <c r="H334" s="803" t="s">
        <v>168</v>
      </c>
      <c r="I334" s="164" t="s">
        <v>43</v>
      </c>
      <c r="J334" s="350" t="s">
        <v>470</v>
      </c>
      <c r="K334" s="163" t="s">
        <v>131</v>
      </c>
      <c r="L334" s="163" t="s">
        <v>44</v>
      </c>
      <c r="M334" s="454"/>
      <c r="N334" s="455"/>
    </row>
    <row r="335" spans="1:14" x14ac:dyDescent="0.25">
      <c r="A335" s="162">
        <v>45463</v>
      </c>
      <c r="B335" s="163" t="s">
        <v>112</v>
      </c>
      <c r="C335" s="163" t="s">
        <v>113</v>
      </c>
      <c r="D335" s="164" t="s">
        <v>121</v>
      </c>
      <c r="E335" s="167">
        <v>8000</v>
      </c>
      <c r="F335" s="319">
        <v>3866</v>
      </c>
      <c r="G335" s="292">
        <f t="shared" si="4"/>
        <v>2.0693222969477496</v>
      </c>
      <c r="H335" s="803" t="s">
        <v>168</v>
      </c>
      <c r="I335" s="164" t="s">
        <v>43</v>
      </c>
      <c r="J335" s="350" t="s">
        <v>470</v>
      </c>
      <c r="K335" s="163" t="s">
        <v>131</v>
      </c>
      <c r="L335" s="163" t="s">
        <v>44</v>
      </c>
      <c r="M335" s="454"/>
      <c r="N335" s="455"/>
    </row>
    <row r="336" spans="1:14" x14ac:dyDescent="0.25">
      <c r="A336" s="162">
        <v>45463</v>
      </c>
      <c r="B336" s="163" t="s">
        <v>112</v>
      </c>
      <c r="C336" s="163" t="s">
        <v>113</v>
      </c>
      <c r="D336" s="164" t="s">
        <v>121</v>
      </c>
      <c r="E336" s="167">
        <v>6000</v>
      </c>
      <c r="F336" s="319">
        <v>3866</v>
      </c>
      <c r="G336" s="292">
        <f t="shared" si="4"/>
        <v>1.5519917227108122</v>
      </c>
      <c r="H336" s="803" t="s">
        <v>168</v>
      </c>
      <c r="I336" s="164" t="s">
        <v>43</v>
      </c>
      <c r="J336" s="350" t="s">
        <v>470</v>
      </c>
      <c r="K336" s="163" t="s">
        <v>131</v>
      </c>
      <c r="L336" s="163" t="s">
        <v>44</v>
      </c>
      <c r="M336" s="454"/>
      <c r="N336" s="455"/>
    </row>
    <row r="337" spans="1:14" x14ac:dyDescent="0.25">
      <c r="A337" s="162">
        <v>45463</v>
      </c>
      <c r="B337" s="163" t="s">
        <v>126</v>
      </c>
      <c r="C337" s="163" t="s">
        <v>126</v>
      </c>
      <c r="D337" s="164" t="s">
        <v>121</v>
      </c>
      <c r="E337" s="167">
        <v>5000</v>
      </c>
      <c r="F337" s="319">
        <v>3866</v>
      </c>
      <c r="G337" s="292">
        <f t="shared" si="4"/>
        <v>1.2933264355923435</v>
      </c>
      <c r="H337" s="803" t="s">
        <v>168</v>
      </c>
      <c r="I337" s="164" t="s">
        <v>43</v>
      </c>
      <c r="J337" s="350" t="s">
        <v>470</v>
      </c>
      <c r="K337" s="163" t="s">
        <v>131</v>
      </c>
      <c r="L337" s="163" t="s">
        <v>44</v>
      </c>
      <c r="M337" s="454"/>
      <c r="N337" s="455"/>
    </row>
    <row r="338" spans="1:14" x14ac:dyDescent="0.25">
      <c r="A338" s="162">
        <v>45463</v>
      </c>
      <c r="B338" s="163" t="s">
        <v>126</v>
      </c>
      <c r="C338" s="163" t="s">
        <v>126</v>
      </c>
      <c r="D338" s="164" t="s">
        <v>121</v>
      </c>
      <c r="E338" s="167">
        <v>2000</v>
      </c>
      <c r="F338" s="319">
        <v>3866</v>
      </c>
      <c r="G338" s="292">
        <f t="shared" si="4"/>
        <v>0.5173305742369374</v>
      </c>
      <c r="H338" s="803" t="s">
        <v>168</v>
      </c>
      <c r="I338" s="164" t="s">
        <v>43</v>
      </c>
      <c r="J338" s="350" t="s">
        <v>470</v>
      </c>
      <c r="K338" s="163" t="s">
        <v>131</v>
      </c>
      <c r="L338" s="163" t="s">
        <v>44</v>
      </c>
      <c r="M338" s="454"/>
      <c r="N338" s="455"/>
    </row>
    <row r="339" spans="1:14" x14ac:dyDescent="0.25">
      <c r="A339" s="162">
        <v>45463</v>
      </c>
      <c r="B339" s="163" t="s">
        <v>112</v>
      </c>
      <c r="C339" s="163" t="s">
        <v>113</v>
      </c>
      <c r="D339" s="164" t="s">
        <v>14</v>
      </c>
      <c r="E339" s="156">
        <v>3000</v>
      </c>
      <c r="F339" s="319">
        <v>3866</v>
      </c>
      <c r="G339" s="292">
        <f t="shared" si="4"/>
        <v>0.7759958613554061</v>
      </c>
      <c r="H339" s="803" t="s">
        <v>41</v>
      </c>
      <c r="I339" s="164" t="s">
        <v>43</v>
      </c>
      <c r="J339" s="415" t="s">
        <v>474</v>
      </c>
      <c r="K339" s="163" t="s">
        <v>131</v>
      </c>
      <c r="L339" s="163" t="s">
        <v>44</v>
      </c>
      <c r="M339" s="454"/>
      <c r="N339" s="455"/>
    </row>
    <row r="340" spans="1:14" x14ac:dyDescent="0.25">
      <c r="A340" s="162">
        <v>45463</v>
      </c>
      <c r="B340" s="163" t="s">
        <v>112</v>
      </c>
      <c r="C340" s="163" t="s">
        <v>113</v>
      </c>
      <c r="D340" s="164" t="s">
        <v>14</v>
      </c>
      <c r="E340" s="159">
        <v>7000</v>
      </c>
      <c r="F340" s="319">
        <v>3866</v>
      </c>
      <c r="G340" s="292">
        <f t="shared" si="4"/>
        <v>1.8106570098292809</v>
      </c>
      <c r="H340" s="803" t="s">
        <v>41</v>
      </c>
      <c r="I340" s="164" t="s">
        <v>43</v>
      </c>
      <c r="J340" s="415" t="s">
        <v>474</v>
      </c>
      <c r="K340" s="163" t="s">
        <v>131</v>
      </c>
      <c r="L340" s="163" t="s">
        <v>44</v>
      </c>
      <c r="M340" s="454"/>
      <c r="N340" s="455"/>
    </row>
    <row r="341" spans="1:14" x14ac:dyDescent="0.25">
      <c r="A341" s="468">
        <v>45463</v>
      </c>
      <c r="B341" s="149" t="s">
        <v>280</v>
      </c>
      <c r="C341" s="149" t="s">
        <v>160</v>
      </c>
      <c r="D341" s="149" t="s">
        <v>14</v>
      </c>
      <c r="E341" s="456">
        <v>47000</v>
      </c>
      <c r="F341" s="319">
        <v>3866</v>
      </c>
      <c r="G341" s="292">
        <f t="shared" si="4"/>
        <v>12.157268494568029</v>
      </c>
      <c r="H341" s="803" t="s">
        <v>167</v>
      </c>
      <c r="I341" s="164" t="s">
        <v>43</v>
      </c>
      <c r="J341" s="812" t="s">
        <v>668</v>
      </c>
      <c r="K341" s="163" t="s">
        <v>131</v>
      </c>
      <c r="L341" s="163" t="s">
        <v>44</v>
      </c>
      <c r="M341" s="454"/>
      <c r="N341" s="455"/>
    </row>
    <row r="342" spans="1:14" x14ac:dyDescent="0.25">
      <c r="A342" s="468">
        <v>45463</v>
      </c>
      <c r="B342" s="149" t="s">
        <v>281</v>
      </c>
      <c r="C342" s="149" t="s">
        <v>160</v>
      </c>
      <c r="D342" s="149" t="s">
        <v>14</v>
      </c>
      <c r="E342" s="456">
        <v>6000</v>
      </c>
      <c r="F342" s="319">
        <v>3866</v>
      </c>
      <c r="G342" s="292">
        <f t="shared" si="4"/>
        <v>1.5519917227108122</v>
      </c>
      <c r="H342" s="803" t="s">
        <v>167</v>
      </c>
      <c r="I342" s="164" t="s">
        <v>43</v>
      </c>
      <c r="J342" s="812" t="s">
        <v>668</v>
      </c>
      <c r="K342" s="163" t="s">
        <v>131</v>
      </c>
      <c r="L342" s="163" t="s">
        <v>44</v>
      </c>
      <c r="M342" s="454"/>
      <c r="N342" s="455"/>
    </row>
    <row r="343" spans="1:14" x14ac:dyDescent="0.25">
      <c r="A343" s="162">
        <v>45464</v>
      </c>
      <c r="B343" s="163" t="s">
        <v>112</v>
      </c>
      <c r="C343" s="163" t="s">
        <v>113</v>
      </c>
      <c r="D343" s="164" t="s">
        <v>121</v>
      </c>
      <c r="E343" s="167">
        <v>10000</v>
      </c>
      <c r="F343" s="319">
        <v>3866</v>
      </c>
      <c r="G343" s="292">
        <f t="shared" si="4"/>
        <v>2.586652871184687</v>
      </c>
      <c r="H343" s="803" t="s">
        <v>168</v>
      </c>
      <c r="I343" s="164" t="s">
        <v>43</v>
      </c>
      <c r="J343" s="350" t="s">
        <v>477</v>
      </c>
      <c r="K343" s="163" t="s">
        <v>131</v>
      </c>
      <c r="L343" s="163" t="s">
        <v>44</v>
      </c>
      <c r="M343" s="454"/>
      <c r="N343" s="455"/>
    </row>
    <row r="344" spans="1:14" x14ac:dyDescent="0.25">
      <c r="A344" s="162">
        <v>45464</v>
      </c>
      <c r="B344" s="163" t="s">
        <v>112</v>
      </c>
      <c r="C344" s="163" t="s">
        <v>113</v>
      </c>
      <c r="D344" s="164" t="s">
        <v>121</v>
      </c>
      <c r="E344" s="167">
        <v>6000</v>
      </c>
      <c r="F344" s="319">
        <v>3866</v>
      </c>
      <c r="G344" s="292">
        <f t="shared" si="4"/>
        <v>1.5519917227108122</v>
      </c>
      <c r="H344" s="803" t="s">
        <v>168</v>
      </c>
      <c r="I344" s="164" t="s">
        <v>43</v>
      </c>
      <c r="J344" s="350" t="s">
        <v>477</v>
      </c>
      <c r="K344" s="163" t="s">
        <v>131</v>
      </c>
      <c r="L344" s="163" t="s">
        <v>44</v>
      </c>
      <c r="M344" s="454"/>
      <c r="N344" s="455"/>
    </row>
    <row r="345" spans="1:14" x14ac:dyDescent="0.25">
      <c r="A345" s="162">
        <v>45464</v>
      </c>
      <c r="B345" s="163" t="s">
        <v>112</v>
      </c>
      <c r="C345" s="163" t="s">
        <v>113</v>
      </c>
      <c r="D345" s="164" t="s">
        <v>121</v>
      </c>
      <c r="E345" s="167">
        <v>6000</v>
      </c>
      <c r="F345" s="319">
        <v>3866</v>
      </c>
      <c r="G345" s="292">
        <f t="shared" si="4"/>
        <v>1.5519917227108122</v>
      </c>
      <c r="H345" s="803" t="s">
        <v>168</v>
      </c>
      <c r="I345" s="164" t="s">
        <v>43</v>
      </c>
      <c r="J345" s="350" t="s">
        <v>477</v>
      </c>
      <c r="K345" s="163" t="s">
        <v>131</v>
      </c>
      <c r="L345" s="163" t="s">
        <v>44</v>
      </c>
      <c r="M345" s="454"/>
      <c r="N345" s="455"/>
    </row>
    <row r="346" spans="1:14" x14ac:dyDescent="0.25">
      <c r="A346" s="162">
        <v>45464</v>
      </c>
      <c r="B346" s="163" t="s">
        <v>112</v>
      </c>
      <c r="C346" s="163" t="s">
        <v>113</v>
      </c>
      <c r="D346" s="164" t="s">
        <v>121</v>
      </c>
      <c r="E346" s="167">
        <v>5000</v>
      </c>
      <c r="F346" s="319">
        <v>3866</v>
      </c>
      <c r="G346" s="292">
        <f t="shared" si="4"/>
        <v>1.2933264355923435</v>
      </c>
      <c r="H346" s="803" t="s">
        <v>168</v>
      </c>
      <c r="I346" s="164" t="s">
        <v>43</v>
      </c>
      <c r="J346" s="350" t="s">
        <v>477</v>
      </c>
      <c r="K346" s="163" t="s">
        <v>131</v>
      </c>
      <c r="L346" s="163" t="s">
        <v>44</v>
      </c>
      <c r="M346" s="454"/>
      <c r="N346" s="455"/>
    </row>
    <row r="347" spans="1:14" x14ac:dyDescent="0.25">
      <c r="A347" s="162">
        <v>45464</v>
      </c>
      <c r="B347" s="163" t="s">
        <v>112</v>
      </c>
      <c r="C347" s="163" t="s">
        <v>113</v>
      </c>
      <c r="D347" s="164" t="s">
        <v>121</v>
      </c>
      <c r="E347" s="167">
        <v>4000</v>
      </c>
      <c r="F347" s="319">
        <v>3866</v>
      </c>
      <c r="G347" s="292">
        <f t="shared" si="4"/>
        <v>1.0346611484738748</v>
      </c>
      <c r="H347" s="803" t="s">
        <v>168</v>
      </c>
      <c r="I347" s="164" t="s">
        <v>43</v>
      </c>
      <c r="J347" s="350" t="s">
        <v>477</v>
      </c>
      <c r="K347" s="163" t="s">
        <v>131</v>
      </c>
      <c r="L347" s="163" t="s">
        <v>44</v>
      </c>
      <c r="M347" s="454"/>
      <c r="N347" s="455"/>
    </row>
    <row r="348" spans="1:14" x14ac:dyDescent="0.25">
      <c r="A348" s="162">
        <v>45464</v>
      </c>
      <c r="B348" s="163" t="s">
        <v>112</v>
      </c>
      <c r="C348" s="163" t="s">
        <v>113</v>
      </c>
      <c r="D348" s="164" t="s">
        <v>121</v>
      </c>
      <c r="E348" s="167">
        <v>14000</v>
      </c>
      <c r="F348" s="319">
        <v>3866</v>
      </c>
      <c r="G348" s="292">
        <f t="shared" si="4"/>
        <v>3.6213140196585618</v>
      </c>
      <c r="H348" s="803" t="s">
        <v>168</v>
      </c>
      <c r="I348" s="164" t="s">
        <v>43</v>
      </c>
      <c r="J348" s="350" t="s">
        <v>477</v>
      </c>
      <c r="K348" s="163" t="s">
        <v>131</v>
      </c>
      <c r="L348" s="163" t="s">
        <v>44</v>
      </c>
      <c r="M348" s="454"/>
      <c r="N348" s="455"/>
    </row>
    <row r="349" spans="1:14" x14ac:dyDescent="0.25">
      <c r="A349" s="162">
        <v>45464</v>
      </c>
      <c r="B349" s="163" t="s">
        <v>112</v>
      </c>
      <c r="C349" s="163" t="s">
        <v>113</v>
      </c>
      <c r="D349" s="164" t="s">
        <v>121</v>
      </c>
      <c r="E349" s="167">
        <v>14000</v>
      </c>
      <c r="F349" s="319">
        <v>3866</v>
      </c>
      <c r="G349" s="292">
        <f t="shared" si="4"/>
        <v>3.6213140196585618</v>
      </c>
      <c r="H349" s="803" t="s">
        <v>168</v>
      </c>
      <c r="I349" s="164" t="s">
        <v>43</v>
      </c>
      <c r="J349" s="350" t="s">
        <v>477</v>
      </c>
      <c r="K349" s="163" t="s">
        <v>131</v>
      </c>
      <c r="L349" s="163" t="s">
        <v>44</v>
      </c>
      <c r="M349" s="454"/>
      <c r="N349" s="455"/>
    </row>
    <row r="350" spans="1:14" x14ac:dyDescent="0.25">
      <c r="A350" s="162">
        <v>45464</v>
      </c>
      <c r="B350" s="163" t="s">
        <v>126</v>
      </c>
      <c r="C350" s="163" t="s">
        <v>126</v>
      </c>
      <c r="D350" s="164" t="s">
        <v>121</v>
      </c>
      <c r="E350" s="167">
        <v>2000</v>
      </c>
      <c r="F350" s="319">
        <v>3866</v>
      </c>
      <c r="G350" s="292">
        <f t="shared" si="4"/>
        <v>0.5173305742369374</v>
      </c>
      <c r="H350" s="803" t="s">
        <v>168</v>
      </c>
      <c r="I350" s="164" t="s">
        <v>43</v>
      </c>
      <c r="J350" s="350" t="s">
        <v>477</v>
      </c>
      <c r="K350" s="163" t="s">
        <v>131</v>
      </c>
      <c r="L350" s="163" t="s">
        <v>44</v>
      </c>
      <c r="M350" s="454"/>
      <c r="N350" s="455"/>
    </row>
    <row r="351" spans="1:14" x14ac:dyDescent="0.25">
      <c r="A351" s="162">
        <v>45464</v>
      </c>
      <c r="B351" s="163" t="s">
        <v>126</v>
      </c>
      <c r="C351" s="163" t="s">
        <v>126</v>
      </c>
      <c r="D351" s="164" t="s">
        <v>121</v>
      </c>
      <c r="E351" s="167">
        <v>5000</v>
      </c>
      <c r="F351" s="319">
        <v>3866</v>
      </c>
      <c r="G351" s="292">
        <f t="shared" si="4"/>
        <v>1.2933264355923435</v>
      </c>
      <c r="H351" s="803" t="s">
        <v>168</v>
      </c>
      <c r="I351" s="164" t="s">
        <v>43</v>
      </c>
      <c r="J351" s="350" t="s">
        <v>477</v>
      </c>
      <c r="K351" s="163" t="s">
        <v>131</v>
      </c>
      <c r="L351" s="163" t="s">
        <v>44</v>
      </c>
      <c r="M351" s="454"/>
      <c r="N351" s="455"/>
    </row>
    <row r="352" spans="1:14" x14ac:dyDescent="0.25">
      <c r="A352" s="162">
        <v>45464</v>
      </c>
      <c r="B352" s="163" t="s">
        <v>126</v>
      </c>
      <c r="C352" s="163" t="s">
        <v>126</v>
      </c>
      <c r="D352" s="164" t="s">
        <v>121</v>
      </c>
      <c r="E352" s="167">
        <v>8000</v>
      </c>
      <c r="F352" s="319">
        <v>3866</v>
      </c>
      <c r="G352" s="292">
        <f t="shared" si="4"/>
        <v>2.0693222969477496</v>
      </c>
      <c r="H352" s="803" t="s">
        <v>168</v>
      </c>
      <c r="I352" s="164" t="s">
        <v>43</v>
      </c>
      <c r="J352" s="350" t="s">
        <v>477</v>
      </c>
      <c r="K352" s="163" t="s">
        <v>131</v>
      </c>
      <c r="L352" s="163" t="s">
        <v>44</v>
      </c>
      <c r="M352" s="454"/>
      <c r="N352" s="455"/>
    </row>
    <row r="353" spans="1:14" x14ac:dyDescent="0.25">
      <c r="A353" s="162">
        <v>45464</v>
      </c>
      <c r="B353" s="163" t="s">
        <v>126</v>
      </c>
      <c r="C353" s="163" t="s">
        <v>126</v>
      </c>
      <c r="D353" s="164" t="s">
        <v>121</v>
      </c>
      <c r="E353" s="167">
        <v>5000</v>
      </c>
      <c r="F353" s="319">
        <v>3866</v>
      </c>
      <c r="G353" s="292">
        <f t="shared" si="4"/>
        <v>1.2933264355923435</v>
      </c>
      <c r="H353" s="803" t="s">
        <v>168</v>
      </c>
      <c r="I353" s="164" t="s">
        <v>43</v>
      </c>
      <c r="J353" s="350" t="s">
        <v>477</v>
      </c>
      <c r="K353" s="163" t="s">
        <v>131</v>
      </c>
      <c r="L353" s="163" t="s">
        <v>44</v>
      </c>
      <c r="M353" s="454"/>
      <c r="N353" s="455"/>
    </row>
    <row r="354" spans="1:14" x14ac:dyDescent="0.25">
      <c r="A354" s="468">
        <v>45464</v>
      </c>
      <c r="B354" s="149" t="s">
        <v>112</v>
      </c>
      <c r="C354" s="149" t="s">
        <v>113</v>
      </c>
      <c r="D354" s="149" t="s">
        <v>111</v>
      </c>
      <c r="E354" s="456">
        <v>22000</v>
      </c>
      <c r="F354" s="319">
        <v>3866</v>
      </c>
      <c r="G354" s="292">
        <f t="shared" si="4"/>
        <v>5.6906363166063114</v>
      </c>
      <c r="H354" s="803" t="s">
        <v>166</v>
      </c>
      <c r="I354" s="164" t="s">
        <v>43</v>
      </c>
      <c r="J354" s="350" t="s">
        <v>484</v>
      </c>
      <c r="K354" s="163" t="s">
        <v>131</v>
      </c>
      <c r="L354" s="163" t="s">
        <v>44</v>
      </c>
      <c r="M354" s="454"/>
      <c r="N354" s="455"/>
    </row>
    <row r="355" spans="1:14" x14ac:dyDescent="0.25">
      <c r="A355" s="468">
        <v>45464</v>
      </c>
      <c r="B355" s="149" t="s">
        <v>112</v>
      </c>
      <c r="C355" s="149" t="s">
        <v>113</v>
      </c>
      <c r="D355" s="149" t="s">
        <v>111</v>
      </c>
      <c r="E355" s="456">
        <v>21000</v>
      </c>
      <c r="F355" s="319">
        <v>3866</v>
      </c>
      <c r="G355" s="292">
        <f t="shared" si="4"/>
        <v>5.4319710294878432</v>
      </c>
      <c r="H355" s="803" t="s">
        <v>166</v>
      </c>
      <c r="I355" s="164" t="s">
        <v>43</v>
      </c>
      <c r="J355" s="350" t="s">
        <v>484</v>
      </c>
      <c r="K355" s="163" t="s">
        <v>131</v>
      </c>
      <c r="L355" s="163" t="s">
        <v>44</v>
      </c>
      <c r="M355" s="454"/>
      <c r="N355" s="455"/>
    </row>
    <row r="356" spans="1:14" x14ac:dyDescent="0.25">
      <c r="A356" s="162">
        <v>45464</v>
      </c>
      <c r="B356" s="163" t="s">
        <v>112</v>
      </c>
      <c r="C356" s="163" t="s">
        <v>113</v>
      </c>
      <c r="D356" s="164" t="s">
        <v>121</v>
      </c>
      <c r="E356" s="167">
        <v>8000</v>
      </c>
      <c r="F356" s="319">
        <v>3866</v>
      </c>
      <c r="G356" s="292">
        <f t="shared" si="4"/>
        <v>2.0693222969477496</v>
      </c>
      <c r="H356" s="803" t="s">
        <v>127</v>
      </c>
      <c r="I356" s="164" t="s">
        <v>43</v>
      </c>
      <c r="J356" s="350" t="s">
        <v>485</v>
      </c>
      <c r="K356" s="163" t="s">
        <v>131</v>
      </c>
      <c r="L356" s="163" t="s">
        <v>44</v>
      </c>
      <c r="M356" s="454"/>
      <c r="N356" s="455"/>
    </row>
    <row r="357" spans="1:14" x14ac:dyDescent="0.25">
      <c r="A357" s="162">
        <v>45464</v>
      </c>
      <c r="B357" s="163" t="s">
        <v>112</v>
      </c>
      <c r="C357" s="163" t="s">
        <v>113</v>
      </c>
      <c r="D357" s="164" t="s">
        <v>121</v>
      </c>
      <c r="E357" s="167">
        <v>16000</v>
      </c>
      <c r="F357" s="319">
        <v>3866</v>
      </c>
      <c r="G357" s="292">
        <f t="shared" si="4"/>
        <v>4.1386445938954992</v>
      </c>
      <c r="H357" s="803" t="s">
        <v>127</v>
      </c>
      <c r="I357" s="164" t="s">
        <v>43</v>
      </c>
      <c r="J357" s="350" t="s">
        <v>485</v>
      </c>
      <c r="K357" s="163" t="s">
        <v>131</v>
      </c>
      <c r="L357" s="163" t="s">
        <v>44</v>
      </c>
      <c r="M357" s="454"/>
      <c r="N357" s="455"/>
    </row>
    <row r="358" spans="1:14" x14ac:dyDescent="0.25">
      <c r="A358" s="162">
        <v>45464</v>
      </c>
      <c r="B358" s="163" t="s">
        <v>112</v>
      </c>
      <c r="C358" s="163" t="s">
        <v>113</v>
      </c>
      <c r="D358" s="164" t="s">
        <v>121</v>
      </c>
      <c r="E358" s="167">
        <v>16000</v>
      </c>
      <c r="F358" s="319">
        <v>3866</v>
      </c>
      <c r="G358" s="292">
        <f t="shared" si="4"/>
        <v>4.1386445938954992</v>
      </c>
      <c r="H358" s="803" t="s">
        <v>127</v>
      </c>
      <c r="I358" s="164" t="s">
        <v>43</v>
      </c>
      <c r="J358" s="350" t="s">
        <v>485</v>
      </c>
      <c r="K358" s="163" t="s">
        <v>131</v>
      </c>
      <c r="L358" s="163" t="s">
        <v>44</v>
      </c>
      <c r="M358" s="454"/>
      <c r="N358" s="455"/>
    </row>
    <row r="359" spans="1:14" x14ac:dyDescent="0.25">
      <c r="A359" s="162">
        <v>45464</v>
      </c>
      <c r="B359" s="163" t="s">
        <v>126</v>
      </c>
      <c r="C359" s="163" t="s">
        <v>126</v>
      </c>
      <c r="D359" s="164" t="s">
        <v>121</v>
      </c>
      <c r="E359" s="167">
        <v>10000</v>
      </c>
      <c r="F359" s="319">
        <v>3866</v>
      </c>
      <c r="G359" s="292">
        <f t="shared" si="4"/>
        <v>2.586652871184687</v>
      </c>
      <c r="H359" s="803" t="s">
        <v>127</v>
      </c>
      <c r="I359" s="164" t="s">
        <v>43</v>
      </c>
      <c r="J359" s="350" t="s">
        <v>485</v>
      </c>
      <c r="K359" s="163" t="s">
        <v>131</v>
      </c>
      <c r="L359" s="163" t="s">
        <v>44</v>
      </c>
      <c r="M359" s="454"/>
      <c r="N359" s="455"/>
    </row>
    <row r="360" spans="1:14" x14ac:dyDescent="0.25">
      <c r="A360" s="162">
        <v>45464</v>
      </c>
      <c r="B360" s="163" t="s">
        <v>126</v>
      </c>
      <c r="C360" s="163" t="s">
        <v>126</v>
      </c>
      <c r="D360" s="164" t="s">
        <v>121</v>
      </c>
      <c r="E360" s="167">
        <v>10000</v>
      </c>
      <c r="F360" s="319">
        <v>3866</v>
      </c>
      <c r="G360" s="292">
        <f t="shared" si="4"/>
        <v>2.586652871184687</v>
      </c>
      <c r="H360" s="803" t="s">
        <v>127</v>
      </c>
      <c r="I360" s="164" t="s">
        <v>43</v>
      </c>
      <c r="J360" s="350" t="s">
        <v>485</v>
      </c>
      <c r="K360" s="163" t="s">
        <v>131</v>
      </c>
      <c r="L360" s="163" t="s">
        <v>44</v>
      </c>
      <c r="M360" s="454"/>
      <c r="N360" s="455"/>
    </row>
    <row r="361" spans="1:14" x14ac:dyDescent="0.25">
      <c r="A361" s="809">
        <v>45464</v>
      </c>
      <c r="B361" s="478" t="s">
        <v>112</v>
      </c>
      <c r="C361" s="478" t="s">
        <v>113</v>
      </c>
      <c r="D361" s="478" t="s">
        <v>14</v>
      </c>
      <c r="E361" s="479">
        <v>7000</v>
      </c>
      <c r="F361" s="319">
        <v>3866</v>
      </c>
      <c r="G361" s="292">
        <f t="shared" si="4"/>
        <v>1.8106570098292809</v>
      </c>
      <c r="H361" s="803" t="s">
        <v>41</v>
      </c>
      <c r="I361" s="164" t="s">
        <v>43</v>
      </c>
      <c r="J361" s="415" t="s">
        <v>491</v>
      </c>
      <c r="K361" s="163" t="s">
        <v>131</v>
      </c>
      <c r="L361" s="163" t="s">
        <v>44</v>
      </c>
      <c r="M361" s="454"/>
      <c r="N361" s="455"/>
    </row>
    <row r="362" spans="1:14" x14ac:dyDescent="0.25">
      <c r="A362" s="809">
        <v>45464</v>
      </c>
      <c r="B362" s="478" t="s">
        <v>112</v>
      </c>
      <c r="C362" s="478" t="s">
        <v>113</v>
      </c>
      <c r="D362" s="478" t="s">
        <v>14</v>
      </c>
      <c r="E362" s="479">
        <v>3000</v>
      </c>
      <c r="F362" s="319">
        <v>3866</v>
      </c>
      <c r="G362" s="292">
        <f t="shared" si="4"/>
        <v>0.7759958613554061</v>
      </c>
      <c r="H362" s="803" t="s">
        <v>41</v>
      </c>
      <c r="I362" s="164" t="s">
        <v>43</v>
      </c>
      <c r="J362" s="415" t="s">
        <v>491</v>
      </c>
      <c r="K362" s="163" t="s">
        <v>131</v>
      </c>
      <c r="L362" s="163" t="s">
        <v>44</v>
      </c>
      <c r="M362" s="454"/>
      <c r="N362" s="455"/>
    </row>
    <row r="363" spans="1:14" ht="17.25" customHeight="1" x14ac:dyDescent="0.25">
      <c r="A363" s="162">
        <v>45464</v>
      </c>
      <c r="B363" s="163" t="s">
        <v>539</v>
      </c>
      <c r="C363" s="163" t="s">
        <v>160</v>
      </c>
      <c r="D363" s="164" t="s">
        <v>14</v>
      </c>
      <c r="E363" s="147">
        <v>32000</v>
      </c>
      <c r="F363" s="319">
        <v>3866</v>
      </c>
      <c r="G363" s="292">
        <f t="shared" si="4"/>
        <v>8.2772891877909984</v>
      </c>
      <c r="H363" s="173" t="s">
        <v>394</v>
      </c>
      <c r="I363" s="164" t="s">
        <v>43</v>
      </c>
      <c r="J363" s="350" t="s">
        <v>547</v>
      </c>
      <c r="K363" s="163" t="s">
        <v>131</v>
      </c>
      <c r="L363" s="163" t="s">
        <v>44</v>
      </c>
      <c r="M363" s="454"/>
      <c r="N363" s="455"/>
    </row>
    <row r="364" spans="1:14" ht="15.75" customHeight="1" x14ac:dyDescent="0.25">
      <c r="A364" s="162">
        <v>45464</v>
      </c>
      <c r="B364" s="163" t="s">
        <v>540</v>
      </c>
      <c r="C364" s="163" t="s">
        <v>160</v>
      </c>
      <c r="D364" s="164" t="s">
        <v>14</v>
      </c>
      <c r="E364" s="147">
        <v>33000</v>
      </c>
      <c r="F364" s="319">
        <v>3866</v>
      </c>
      <c r="G364" s="292">
        <f t="shared" ref="G364:G369" si="5">E364/F364</f>
        <v>8.5359544749094667</v>
      </c>
      <c r="H364" s="173" t="s">
        <v>394</v>
      </c>
      <c r="I364" s="164" t="s">
        <v>43</v>
      </c>
      <c r="J364" s="350" t="s">
        <v>547</v>
      </c>
      <c r="K364" s="163" t="s">
        <v>131</v>
      </c>
      <c r="L364" s="163" t="s">
        <v>44</v>
      </c>
      <c r="M364" s="454"/>
      <c r="N364" s="455"/>
    </row>
    <row r="365" spans="1:14" ht="15.75" customHeight="1" x14ac:dyDescent="0.25">
      <c r="A365" s="162">
        <v>45464</v>
      </c>
      <c r="B365" s="163" t="s">
        <v>541</v>
      </c>
      <c r="C365" s="163" t="s">
        <v>160</v>
      </c>
      <c r="D365" s="164" t="s">
        <v>14</v>
      </c>
      <c r="E365" s="147">
        <v>7000</v>
      </c>
      <c r="F365" s="319">
        <v>3866</v>
      </c>
      <c r="G365" s="292">
        <f t="shared" si="5"/>
        <v>1.8106570098292809</v>
      </c>
      <c r="H365" s="173" t="s">
        <v>394</v>
      </c>
      <c r="I365" s="164" t="s">
        <v>43</v>
      </c>
      <c r="J365" s="350" t="s">
        <v>547</v>
      </c>
      <c r="K365" s="163" t="s">
        <v>131</v>
      </c>
      <c r="L365" s="163" t="s">
        <v>44</v>
      </c>
      <c r="M365" s="454"/>
      <c r="N365" s="455"/>
    </row>
    <row r="366" spans="1:14" ht="15" customHeight="1" x14ac:dyDescent="0.25">
      <c r="A366" s="162">
        <v>45464</v>
      </c>
      <c r="B366" s="163" t="s">
        <v>542</v>
      </c>
      <c r="C366" s="163" t="s">
        <v>160</v>
      </c>
      <c r="D366" s="164" t="s">
        <v>14</v>
      </c>
      <c r="E366" s="156">
        <v>4000</v>
      </c>
      <c r="F366" s="319">
        <v>3866</v>
      </c>
      <c r="G366" s="292">
        <f t="shared" si="5"/>
        <v>1.0346611484738748</v>
      </c>
      <c r="H366" s="173" t="s">
        <v>394</v>
      </c>
      <c r="I366" s="164" t="s">
        <v>43</v>
      </c>
      <c r="J366" s="350" t="s">
        <v>547</v>
      </c>
      <c r="K366" s="163" t="s">
        <v>131</v>
      </c>
      <c r="L366" s="163" t="s">
        <v>44</v>
      </c>
      <c r="M366" s="454"/>
      <c r="N366" s="455"/>
    </row>
    <row r="367" spans="1:14" ht="15" customHeight="1" x14ac:dyDescent="0.25">
      <c r="A367" s="162">
        <v>45464</v>
      </c>
      <c r="B367" s="163" t="s">
        <v>543</v>
      </c>
      <c r="C367" s="163" t="s">
        <v>160</v>
      </c>
      <c r="D367" s="164" t="s">
        <v>14</v>
      </c>
      <c r="E367" s="154">
        <v>15000</v>
      </c>
      <c r="F367" s="319">
        <v>3866</v>
      </c>
      <c r="G367" s="292">
        <f t="shared" si="5"/>
        <v>3.8799793067770305</v>
      </c>
      <c r="H367" s="173" t="s">
        <v>394</v>
      </c>
      <c r="I367" s="164" t="s">
        <v>43</v>
      </c>
      <c r="J367" s="350" t="s">
        <v>547</v>
      </c>
      <c r="K367" s="163" t="s">
        <v>131</v>
      </c>
      <c r="L367" s="163" t="s">
        <v>44</v>
      </c>
      <c r="M367" s="454"/>
      <c r="N367" s="455"/>
    </row>
    <row r="368" spans="1:14" ht="17.25" customHeight="1" x14ac:dyDescent="0.25">
      <c r="A368" s="162">
        <v>45464</v>
      </c>
      <c r="B368" s="163" t="s">
        <v>544</v>
      </c>
      <c r="C368" s="163" t="s">
        <v>160</v>
      </c>
      <c r="D368" s="164" t="s">
        <v>14</v>
      </c>
      <c r="E368" s="399">
        <v>6000</v>
      </c>
      <c r="F368" s="319">
        <v>3866</v>
      </c>
      <c r="G368" s="292">
        <f t="shared" si="5"/>
        <v>1.5519917227108122</v>
      </c>
      <c r="H368" s="173" t="s">
        <v>394</v>
      </c>
      <c r="I368" s="164" t="s">
        <v>43</v>
      </c>
      <c r="J368" s="350" t="s">
        <v>547</v>
      </c>
      <c r="K368" s="163" t="s">
        <v>131</v>
      </c>
      <c r="L368" s="163" t="s">
        <v>44</v>
      </c>
      <c r="M368" s="454"/>
      <c r="N368" s="455"/>
    </row>
    <row r="369" spans="1:14" x14ac:dyDescent="0.25">
      <c r="A369" s="162">
        <v>45465</v>
      </c>
      <c r="B369" s="163" t="s">
        <v>112</v>
      </c>
      <c r="C369" s="163" t="s">
        <v>113</v>
      </c>
      <c r="D369" s="164" t="s">
        <v>121</v>
      </c>
      <c r="E369" s="167">
        <v>10000</v>
      </c>
      <c r="F369" s="319">
        <v>3866</v>
      </c>
      <c r="G369" s="292">
        <f t="shared" si="5"/>
        <v>2.586652871184687</v>
      </c>
      <c r="H369" s="803" t="s">
        <v>168</v>
      </c>
      <c r="I369" s="164" t="s">
        <v>43</v>
      </c>
      <c r="J369" s="350" t="s">
        <v>492</v>
      </c>
      <c r="K369" s="163" t="s">
        <v>131</v>
      </c>
      <c r="L369" s="163" t="s">
        <v>44</v>
      </c>
      <c r="M369" s="454"/>
      <c r="N369" s="455"/>
    </row>
    <row r="370" spans="1:14" x14ac:dyDescent="0.25">
      <c r="A370" s="162">
        <v>45465</v>
      </c>
      <c r="B370" s="163" t="s">
        <v>112</v>
      </c>
      <c r="C370" s="163" t="s">
        <v>113</v>
      </c>
      <c r="D370" s="164" t="s">
        <v>121</v>
      </c>
      <c r="E370" s="167">
        <v>7000</v>
      </c>
      <c r="F370" s="319">
        <v>3866</v>
      </c>
      <c r="G370" s="292">
        <f t="shared" ref="G370:G434" si="6">E370/F370</f>
        <v>1.8106570098292809</v>
      </c>
      <c r="H370" s="803" t="s">
        <v>168</v>
      </c>
      <c r="I370" s="164" t="s">
        <v>43</v>
      </c>
      <c r="J370" s="350" t="s">
        <v>492</v>
      </c>
      <c r="K370" s="163" t="s">
        <v>131</v>
      </c>
      <c r="L370" s="163" t="s">
        <v>44</v>
      </c>
      <c r="M370" s="454"/>
      <c r="N370" s="455"/>
    </row>
    <row r="371" spans="1:14" x14ac:dyDescent="0.25">
      <c r="A371" s="162">
        <v>45465</v>
      </c>
      <c r="B371" s="163" t="s">
        <v>112</v>
      </c>
      <c r="C371" s="163" t="s">
        <v>113</v>
      </c>
      <c r="D371" s="164" t="s">
        <v>121</v>
      </c>
      <c r="E371" s="167">
        <v>8000</v>
      </c>
      <c r="F371" s="319">
        <v>3866</v>
      </c>
      <c r="G371" s="292">
        <f t="shared" si="6"/>
        <v>2.0693222969477496</v>
      </c>
      <c r="H371" s="803" t="s">
        <v>168</v>
      </c>
      <c r="I371" s="164" t="s">
        <v>43</v>
      </c>
      <c r="J371" s="350" t="s">
        <v>492</v>
      </c>
      <c r="K371" s="163" t="s">
        <v>131</v>
      </c>
      <c r="L371" s="163" t="s">
        <v>44</v>
      </c>
      <c r="M371" s="454"/>
      <c r="N371" s="455"/>
    </row>
    <row r="372" spans="1:14" x14ac:dyDescent="0.25">
      <c r="A372" s="162">
        <v>45465</v>
      </c>
      <c r="B372" s="163" t="s">
        <v>126</v>
      </c>
      <c r="C372" s="163" t="s">
        <v>126</v>
      </c>
      <c r="D372" s="164" t="s">
        <v>121</v>
      </c>
      <c r="E372" s="167">
        <v>12000</v>
      </c>
      <c r="F372" s="319">
        <v>3866</v>
      </c>
      <c r="G372" s="292">
        <f t="shared" si="6"/>
        <v>3.1039834454216244</v>
      </c>
      <c r="H372" s="803" t="s">
        <v>168</v>
      </c>
      <c r="I372" s="164" t="s">
        <v>43</v>
      </c>
      <c r="J372" s="350" t="s">
        <v>492</v>
      </c>
      <c r="K372" s="163" t="s">
        <v>131</v>
      </c>
      <c r="L372" s="163" t="s">
        <v>44</v>
      </c>
      <c r="M372" s="454"/>
      <c r="N372" s="455"/>
    </row>
    <row r="373" spans="1:14" x14ac:dyDescent="0.25">
      <c r="A373" s="162">
        <v>45465</v>
      </c>
      <c r="B373" s="163" t="s">
        <v>126</v>
      </c>
      <c r="C373" s="163" t="s">
        <v>126</v>
      </c>
      <c r="D373" s="164" t="s">
        <v>121</v>
      </c>
      <c r="E373" s="167">
        <v>8000</v>
      </c>
      <c r="F373" s="319">
        <v>3866</v>
      </c>
      <c r="G373" s="292">
        <f t="shared" si="6"/>
        <v>2.0693222969477496</v>
      </c>
      <c r="H373" s="803" t="s">
        <v>168</v>
      </c>
      <c r="I373" s="164" t="s">
        <v>43</v>
      </c>
      <c r="J373" s="350" t="s">
        <v>492</v>
      </c>
      <c r="K373" s="163" t="s">
        <v>131</v>
      </c>
      <c r="L373" s="163" t="s">
        <v>44</v>
      </c>
      <c r="M373" s="454"/>
      <c r="N373" s="455"/>
    </row>
    <row r="374" spans="1:14" x14ac:dyDescent="0.25">
      <c r="A374" s="423">
        <v>45465</v>
      </c>
      <c r="B374" s="163" t="s">
        <v>112</v>
      </c>
      <c r="C374" s="163" t="s">
        <v>113</v>
      </c>
      <c r="D374" s="164" t="s">
        <v>121</v>
      </c>
      <c r="E374" s="167">
        <v>8000</v>
      </c>
      <c r="F374" s="319">
        <v>3866</v>
      </c>
      <c r="G374" s="292">
        <f t="shared" si="6"/>
        <v>2.0693222969477496</v>
      </c>
      <c r="H374" s="803" t="s">
        <v>127</v>
      </c>
      <c r="I374" s="164" t="s">
        <v>43</v>
      </c>
      <c r="J374" s="350" t="s">
        <v>496</v>
      </c>
      <c r="K374" s="163" t="s">
        <v>131</v>
      </c>
      <c r="L374" s="163" t="s">
        <v>44</v>
      </c>
      <c r="M374" s="454"/>
      <c r="N374" s="455"/>
    </row>
    <row r="375" spans="1:14" x14ac:dyDescent="0.25">
      <c r="A375" s="423">
        <v>45465</v>
      </c>
      <c r="B375" s="163" t="s">
        <v>112</v>
      </c>
      <c r="C375" s="163" t="s">
        <v>113</v>
      </c>
      <c r="D375" s="164" t="s">
        <v>121</v>
      </c>
      <c r="E375" s="167">
        <v>10000</v>
      </c>
      <c r="F375" s="319">
        <v>3866</v>
      </c>
      <c r="G375" s="292">
        <f t="shared" si="6"/>
        <v>2.586652871184687</v>
      </c>
      <c r="H375" s="803" t="s">
        <v>127</v>
      </c>
      <c r="I375" s="164" t="s">
        <v>43</v>
      </c>
      <c r="J375" s="350" t="s">
        <v>496</v>
      </c>
      <c r="K375" s="163" t="s">
        <v>131</v>
      </c>
      <c r="L375" s="163" t="s">
        <v>44</v>
      </c>
      <c r="M375" s="454"/>
      <c r="N375" s="455"/>
    </row>
    <row r="376" spans="1:14" x14ac:dyDescent="0.25">
      <c r="A376" s="423">
        <v>45465</v>
      </c>
      <c r="B376" s="163" t="s">
        <v>112</v>
      </c>
      <c r="C376" s="163" t="s">
        <v>113</v>
      </c>
      <c r="D376" s="164" t="s">
        <v>121</v>
      </c>
      <c r="E376" s="167">
        <v>5000</v>
      </c>
      <c r="F376" s="319">
        <v>3866</v>
      </c>
      <c r="G376" s="292">
        <f t="shared" si="6"/>
        <v>1.2933264355923435</v>
      </c>
      <c r="H376" s="803" t="s">
        <v>127</v>
      </c>
      <c r="I376" s="164" t="s">
        <v>43</v>
      </c>
      <c r="J376" s="350" t="s">
        <v>496</v>
      </c>
      <c r="K376" s="163" t="s">
        <v>131</v>
      </c>
      <c r="L376" s="163" t="s">
        <v>44</v>
      </c>
      <c r="M376" s="454"/>
      <c r="N376" s="455"/>
    </row>
    <row r="377" spans="1:14" x14ac:dyDescent="0.25">
      <c r="A377" s="423">
        <v>45465</v>
      </c>
      <c r="B377" s="163" t="s">
        <v>126</v>
      </c>
      <c r="C377" s="163" t="s">
        <v>126</v>
      </c>
      <c r="D377" s="164" t="s">
        <v>121</v>
      </c>
      <c r="E377" s="167">
        <v>10000</v>
      </c>
      <c r="F377" s="319">
        <v>3866</v>
      </c>
      <c r="G377" s="292">
        <f t="shared" si="6"/>
        <v>2.586652871184687</v>
      </c>
      <c r="H377" s="803" t="s">
        <v>127</v>
      </c>
      <c r="I377" s="164" t="s">
        <v>43</v>
      </c>
      <c r="J377" s="350" t="s">
        <v>496</v>
      </c>
      <c r="K377" s="163" t="s">
        <v>131</v>
      </c>
      <c r="L377" s="163" t="s">
        <v>44</v>
      </c>
      <c r="M377" s="454"/>
      <c r="N377" s="455"/>
    </row>
    <row r="378" spans="1:14" x14ac:dyDescent="0.25">
      <c r="A378" s="423">
        <v>45465</v>
      </c>
      <c r="B378" s="163" t="s">
        <v>126</v>
      </c>
      <c r="C378" s="163" t="s">
        <v>126</v>
      </c>
      <c r="D378" s="164" t="s">
        <v>121</v>
      </c>
      <c r="E378" s="167">
        <v>10000</v>
      </c>
      <c r="F378" s="319">
        <v>3866</v>
      </c>
      <c r="G378" s="292">
        <f t="shared" si="6"/>
        <v>2.586652871184687</v>
      </c>
      <c r="H378" s="803" t="s">
        <v>127</v>
      </c>
      <c r="I378" s="164" t="s">
        <v>43</v>
      </c>
      <c r="J378" s="350" t="s">
        <v>496</v>
      </c>
      <c r="K378" s="163" t="s">
        <v>131</v>
      </c>
      <c r="L378" s="163" t="s">
        <v>44</v>
      </c>
      <c r="M378" s="454"/>
      <c r="N378" s="455"/>
    </row>
    <row r="379" spans="1:14" x14ac:dyDescent="0.25">
      <c r="A379" s="468">
        <v>45465</v>
      </c>
      <c r="B379" s="149" t="s">
        <v>112</v>
      </c>
      <c r="C379" s="149" t="s">
        <v>113</v>
      </c>
      <c r="D379" s="149" t="s">
        <v>111</v>
      </c>
      <c r="E379" s="456">
        <v>22000</v>
      </c>
      <c r="F379" s="319">
        <v>3866</v>
      </c>
      <c r="G379" s="292">
        <f t="shared" si="6"/>
        <v>5.6906363166063114</v>
      </c>
      <c r="H379" s="803" t="s">
        <v>166</v>
      </c>
      <c r="I379" s="164" t="s">
        <v>43</v>
      </c>
      <c r="J379" s="350" t="s">
        <v>500</v>
      </c>
      <c r="K379" s="163" t="s">
        <v>131</v>
      </c>
      <c r="L379" s="163" t="s">
        <v>44</v>
      </c>
      <c r="M379" s="454"/>
      <c r="N379" s="455"/>
    </row>
    <row r="380" spans="1:14" x14ac:dyDescent="0.25">
      <c r="A380" s="468">
        <v>45465</v>
      </c>
      <c r="B380" s="149" t="s">
        <v>112</v>
      </c>
      <c r="C380" s="149" t="s">
        <v>113</v>
      </c>
      <c r="D380" s="149" t="s">
        <v>111</v>
      </c>
      <c r="E380" s="456">
        <v>21000</v>
      </c>
      <c r="F380" s="319">
        <v>3866</v>
      </c>
      <c r="G380" s="292">
        <f t="shared" si="6"/>
        <v>5.4319710294878432</v>
      </c>
      <c r="H380" s="803" t="s">
        <v>166</v>
      </c>
      <c r="I380" s="164" t="s">
        <v>43</v>
      </c>
      <c r="J380" s="350" t="s">
        <v>500</v>
      </c>
      <c r="K380" s="163" t="s">
        <v>131</v>
      </c>
      <c r="L380" s="163" t="s">
        <v>44</v>
      </c>
      <c r="M380" s="454"/>
      <c r="N380" s="455"/>
    </row>
    <row r="381" spans="1:14" x14ac:dyDescent="0.25">
      <c r="A381" s="468">
        <v>45465</v>
      </c>
      <c r="B381" s="149" t="s">
        <v>285</v>
      </c>
      <c r="C381" s="149" t="s">
        <v>160</v>
      </c>
      <c r="D381" s="149" t="s">
        <v>14</v>
      </c>
      <c r="E381" s="456">
        <v>14000</v>
      </c>
      <c r="F381" s="319">
        <v>3866</v>
      </c>
      <c r="G381" s="292">
        <f t="shared" si="6"/>
        <v>3.6213140196585618</v>
      </c>
      <c r="H381" s="803" t="s">
        <v>167</v>
      </c>
      <c r="I381" s="164" t="s">
        <v>43</v>
      </c>
      <c r="J381" s="812" t="s">
        <v>669</v>
      </c>
      <c r="K381" s="163" t="s">
        <v>131</v>
      </c>
      <c r="L381" s="163" t="s">
        <v>44</v>
      </c>
      <c r="M381" s="454"/>
      <c r="N381" s="455"/>
    </row>
    <row r="382" spans="1:14" x14ac:dyDescent="0.25">
      <c r="A382" s="468">
        <v>45465</v>
      </c>
      <c r="B382" s="149" t="s">
        <v>285</v>
      </c>
      <c r="C382" s="149" t="s">
        <v>160</v>
      </c>
      <c r="D382" s="149" t="s">
        <v>14</v>
      </c>
      <c r="E382" s="456">
        <v>28500</v>
      </c>
      <c r="F382" s="319">
        <v>3866</v>
      </c>
      <c r="G382" s="292">
        <f t="shared" si="6"/>
        <v>7.3719606828763578</v>
      </c>
      <c r="H382" s="803" t="s">
        <v>167</v>
      </c>
      <c r="I382" s="164" t="s">
        <v>43</v>
      </c>
      <c r="J382" s="812" t="s">
        <v>669</v>
      </c>
      <c r="K382" s="163" t="s">
        <v>131</v>
      </c>
      <c r="L382" s="163" t="s">
        <v>44</v>
      </c>
      <c r="M382" s="454"/>
      <c r="N382" s="455"/>
    </row>
    <row r="383" spans="1:14" x14ac:dyDescent="0.25">
      <c r="A383" s="468">
        <v>45465</v>
      </c>
      <c r="B383" s="149" t="s">
        <v>281</v>
      </c>
      <c r="C383" s="149" t="s">
        <v>160</v>
      </c>
      <c r="D383" s="149" t="s">
        <v>14</v>
      </c>
      <c r="E383" s="456">
        <v>7500</v>
      </c>
      <c r="F383" s="319">
        <v>3866</v>
      </c>
      <c r="G383" s="292">
        <f t="shared" si="6"/>
        <v>1.9399896533885153</v>
      </c>
      <c r="H383" s="803" t="s">
        <v>167</v>
      </c>
      <c r="I383" s="164" t="s">
        <v>43</v>
      </c>
      <c r="J383" s="812" t="s">
        <v>670</v>
      </c>
      <c r="K383" s="163" t="s">
        <v>131</v>
      </c>
      <c r="L383" s="163" t="s">
        <v>44</v>
      </c>
      <c r="M383" s="454"/>
      <c r="N383" s="455"/>
    </row>
    <row r="384" spans="1:14" x14ac:dyDescent="0.25">
      <c r="A384" s="809">
        <v>45465</v>
      </c>
      <c r="B384" s="478" t="s">
        <v>112</v>
      </c>
      <c r="C384" s="478" t="s">
        <v>113</v>
      </c>
      <c r="D384" s="478" t="s">
        <v>14</v>
      </c>
      <c r="E384" s="479">
        <v>5000</v>
      </c>
      <c r="F384" s="319">
        <v>3866</v>
      </c>
      <c r="G384" s="292">
        <f t="shared" si="6"/>
        <v>1.2933264355923435</v>
      </c>
      <c r="H384" s="803" t="s">
        <v>41</v>
      </c>
      <c r="I384" s="164" t="s">
        <v>43</v>
      </c>
      <c r="J384" s="415" t="s">
        <v>501</v>
      </c>
      <c r="K384" s="163" t="s">
        <v>131</v>
      </c>
      <c r="L384" s="163" t="s">
        <v>44</v>
      </c>
      <c r="M384" s="454"/>
      <c r="N384" s="455"/>
    </row>
    <row r="385" spans="1:14" x14ac:dyDescent="0.25">
      <c r="A385" s="809">
        <v>45465</v>
      </c>
      <c r="B385" s="478" t="s">
        <v>112</v>
      </c>
      <c r="C385" s="478" t="s">
        <v>113</v>
      </c>
      <c r="D385" s="478" t="s">
        <v>14</v>
      </c>
      <c r="E385" s="479">
        <v>5000</v>
      </c>
      <c r="F385" s="319">
        <v>3866</v>
      </c>
      <c r="G385" s="292">
        <f t="shared" si="6"/>
        <v>1.2933264355923435</v>
      </c>
      <c r="H385" s="803" t="s">
        <v>41</v>
      </c>
      <c r="I385" s="164" t="s">
        <v>43</v>
      </c>
      <c r="J385" s="415" t="s">
        <v>501</v>
      </c>
      <c r="K385" s="163" t="s">
        <v>131</v>
      </c>
      <c r="L385" s="163" t="s">
        <v>44</v>
      </c>
      <c r="M385" s="454"/>
      <c r="N385" s="455"/>
    </row>
    <row r="386" spans="1:14" x14ac:dyDescent="0.25">
      <c r="A386" s="162">
        <v>45465</v>
      </c>
      <c r="B386" s="163" t="s">
        <v>506</v>
      </c>
      <c r="C386" s="163" t="s">
        <v>130</v>
      </c>
      <c r="D386" s="164" t="s">
        <v>140</v>
      </c>
      <c r="E386" s="686">
        <v>310000</v>
      </c>
      <c r="F386" s="319">
        <v>3866</v>
      </c>
      <c r="G386" s="292">
        <f t="shared" si="6"/>
        <v>80.186239006725302</v>
      </c>
      <c r="H386" s="803" t="s">
        <v>128</v>
      </c>
      <c r="I386" s="164" t="s">
        <v>43</v>
      </c>
      <c r="J386" s="350" t="s">
        <v>507</v>
      </c>
      <c r="K386" s="163" t="s">
        <v>131</v>
      </c>
      <c r="L386" s="163" t="s">
        <v>44</v>
      </c>
      <c r="M386" s="454"/>
      <c r="N386" s="455"/>
    </row>
    <row r="387" spans="1:14" x14ac:dyDescent="0.25">
      <c r="A387" s="162">
        <v>45465</v>
      </c>
      <c r="B387" s="163" t="s">
        <v>508</v>
      </c>
      <c r="C387" s="149" t="s">
        <v>137</v>
      </c>
      <c r="D387" s="149" t="s">
        <v>79</v>
      </c>
      <c r="E387" s="686">
        <v>2300</v>
      </c>
      <c r="F387" s="319">
        <v>3866</v>
      </c>
      <c r="G387" s="292">
        <f t="shared" si="6"/>
        <v>0.59493016037247803</v>
      </c>
      <c r="H387" s="803" t="s">
        <v>128</v>
      </c>
      <c r="I387" s="164" t="s">
        <v>43</v>
      </c>
      <c r="J387" s="350" t="s">
        <v>507</v>
      </c>
      <c r="K387" s="163" t="s">
        <v>131</v>
      </c>
      <c r="L387" s="163" t="s">
        <v>44</v>
      </c>
      <c r="M387" s="454"/>
      <c r="N387" s="455"/>
    </row>
    <row r="388" spans="1:14" x14ac:dyDescent="0.25">
      <c r="A388" s="809">
        <v>45465</v>
      </c>
      <c r="B388" s="478" t="s">
        <v>509</v>
      </c>
      <c r="C388" s="478" t="s">
        <v>129</v>
      </c>
      <c r="D388" s="478" t="s">
        <v>79</v>
      </c>
      <c r="E388" s="479">
        <v>319000</v>
      </c>
      <c r="F388" s="319">
        <v>3866</v>
      </c>
      <c r="G388" s="292">
        <f t="shared" si="6"/>
        <v>82.514226590791509</v>
      </c>
      <c r="H388" s="803" t="s">
        <v>41</v>
      </c>
      <c r="I388" s="164" t="s">
        <v>43</v>
      </c>
      <c r="J388" s="812" t="s">
        <v>438</v>
      </c>
      <c r="K388" s="163" t="s">
        <v>131</v>
      </c>
      <c r="L388" s="163" t="s">
        <v>44</v>
      </c>
      <c r="M388" s="454"/>
      <c r="N388" s="455"/>
    </row>
    <row r="389" spans="1:14" x14ac:dyDescent="0.25">
      <c r="A389" s="468">
        <v>45466</v>
      </c>
      <c r="B389" s="149" t="s">
        <v>408</v>
      </c>
      <c r="C389" s="149" t="s">
        <v>160</v>
      </c>
      <c r="D389" s="149" t="s">
        <v>14</v>
      </c>
      <c r="E389" s="456">
        <v>47000</v>
      </c>
      <c r="F389" s="319">
        <v>3866</v>
      </c>
      <c r="G389" s="292">
        <f t="shared" si="6"/>
        <v>12.157268494568029</v>
      </c>
      <c r="H389" s="803" t="s">
        <v>167</v>
      </c>
      <c r="I389" s="164" t="s">
        <v>43</v>
      </c>
      <c r="J389" s="812" t="s">
        <v>672</v>
      </c>
      <c r="K389" s="163" t="s">
        <v>131</v>
      </c>
      <c r="L389" s="163" t="s">
        <v>44</v>
      </c>
      <c r="M389" s="454"/>
      <c r="N389" s="455"/>
    </row>
    <row r="390" spans="1:14" x14ac:dyDescent="0.25">
      <c r="A390" s="468">
        <v>45466</v>
      </c>
      <c r="B390" s="149" t="s">
        <v>281</v>
      </c>
      <c r="C390" s="149" t="s">
        <v>160</v>
      </c>
      <c r="D390" s="149" t="s">
        <v>14</v>
      </c>
      <c r="E390" s="456">
        <v>6000</v>
      </c>
      <c r="F390" s="319">
        <v>3866</v>
      </c>
      <c r="G390" s="292">
        <f t="shared" si="6"/>
        <v>1.5519917227108122</v>
      </c>
      <c r="H390" s="803" t="s">
        <v>167</v>
      </c>
      <c r="I390" s="164" t="s">
        <v>43</v>
      </c>
      <c r="J390" s="812" t="s">
        <v>673</v>
      </c>
      <c r="K390" s="163" t="s">
        <v>131</v>
      </c>
      <c r="L390" s="163" t="s">
        <v>44</v>
      </c>
      <c r="M390" s="454"/>
      <c r="N390" s="455"/>
    </row>
    <row r="391" spans="1:14" x14ac:dyDescent="0.25">
      <c r="A391" s="468">
        <v>45466</v>
      </c>
      <c r="B391" s="149" t="s">
        <v>545</v>
      </c>
      <c r="C391" s="149" t="s">
        <v>113</v>
      </c>
      <c r="D391" s="149" t="s">
        <v>14</v>
      </c>
      <c r="E391" s="456">
        <v>100000</v>
      </c>
      <c r="F391" s="319">
        <v>3866</v>
      </c>
      <c r="G391" s="292">
        <f t="shared" si="6"/>
        <v>25.866528711846872</v>
      </c>
      <c r="H391" s="173" t="s">
        <v>394</v>
      </c>
      <c r="I391" s="164" t="s">
        <v>43</v>
      </c>
      <c r="J391" s="812" t="s">
        <v>286</v>
      </c>
      <c r="K391" s="163" t="s">
        <v>131</v>
      </c>
      <c r="L391" s="163" t="s">
        <v>44</v>
      </c>
      <c r="M391" s="454"/>
      <c r="N391" s="455"/>
    </row>
    <row r="392" spans="1:14" x14ac:dyDescent="0.25">
      <c r="A392" s="34">
        <v>45467</v>
      </c>
      <c r="B392" s="16" t="s">
        <v>112</v>
      </c>
      <c r="C392" s="16" t="s">
        <v>113</v>
      </c>
      <c r="D392" s="16" t="s">
        <v>14</v>
      </c>
      <c r="E392" s="348">
        <v>10000</v>
      </c>
      <c r="F392" s="319">
        <v>3866</v>
      </c>
      <c r="G392" s="292">
        <f t="shared" si="6"/>
        <v>2.586652871184687</v>
      </c>
      <c r="H392" s="803" t="s">
        <v>41</v>
      </c>
      <c r="I392" s="164" t="s">
        <v>43</v>
      </c>
      <c r="J392" s="415" t="s">
        <v>501</v>
      </c>
      <c r="K392" s="163" t="s">
        <v>131</v>
      </c>
      <c r="L392" s="163" t="s">
        <v>44</v>
      </c>
      <c r="M392" s="454"/>
      <c r="N392" s="455"/>
    </row>
    <row r="393" spans="1:14" x14ac:dyDescent="0.25">
      <c r="A393" s="34">
        <v>45467</v>
      </c>
      <c r="B393" s="16" t="s">
        <v>112</v>
      </c>
      <c r="C393" s="16" t="s">
        <v>113</v>
      </c>
      <c r="D393" s="16" t="s">
        <v>14</v>
      </c>
      <c r="E393" s="348">
        <v>10000</v>
      </c>
      <c r="F393" s="319">
        <v>3866</v>
      </c>
      <c r="G393" s="292">
        <f t="shared" si="6"/>
        <v>2.586652871184687</v>
      </c>
      <c r="H393" s="803" t="s">
        <v>41</v>
      </c>
      <c r="I393" s="164" t="s">
        <v>43</v>
      </c>
      <c r="J393" s="415" t="s">
        <v>501</v>
      </c>
      <c r="K393" s="163" t="s">
        <v>131</v>
      </c>
      <c r="L393" s="163" t="s">
        <v>44</v>
      </c>
      <c r="M393" s="454"/>
      <c r="N393" s="455"/>
    </row>
    <row r="394" spans="1:14" x14ac:dyDescent="0.25">
      <c r="A394" s="34">
        <v>45467</v>
      </c>
      <c r="B394" s="16" t="s">
        <v>112</v>
      </c>
      <c r="C394" s="16" t="s">
        <v>113</v>
      </c>
      <c r="D394" s="16" t="s">
        <v>14</v>
      </c>
      <c r="E394" s="813">
        <v>1500</v>
      </c>
      <c r="F394" s="319">
        <v>3866</v>
      </c>
      <c r="G394" s="292">
        <f t="shared" si="6"/>
        <v>0.38799793067770305</v>
      </c>
      <c r="H394" s="803" t="s">
        <v>41</v>
      </c>
      <c r="I394" s="164" t="s">
        <v>43</v>
      </c>
      <c r="J394" s="415" t="s">
        <v>503</v>
      </c>
      <c r="K394" s="163" t="s">
        <v>131</v>
      </c>
      <c r="L394" s="163" t="s">
        <v>44</v>
      </c>
      <c r="M394" s="454"/>
      <c r="N394" s="455"/>
    </row>
    <row r="395" spans="1:14" x14ac:dyDescent="0.25">
      <c r="A395" s="34">
        <v>45467</v>
      </c>
      <c r="B395" s="16" t="s">
        <v>112</v>
      </c>
      <c r="C395" s="16" t="s">
        <v>113</v>
      </c>
      <c r="D395" s="16" t="s">
        <v>14</v>
      </c>
      <c r="E395" s="813">
        <v>1500</v>
      </c>
      <c r="F395" s="319">
        <v>3866</v>
      </c>
      <c r="G395" s="292">
        <f t="shared" si="6"/>
        <v>0.38799793067770305</v>
      </c>
      <c r="H395" s="803" t="s">
        <v>41</v>
      </c>
      <c r="I395" s="164" t="s">
        <v>43</v>
      </c>
      <c r="J395" s="415" t="s">
        <v>503</v>
      </c>
      <c r="K395" s="163" t="s">
        <v>131</v>
      </c>
      <c r="L395" s="163" t="s">
        <v>44</v>
      </c>
      <c r="M395" s="454"/>
      <c r="N395" s="455"/>
    </row>
    <row r="396" spans="1:14" x14ac:dyDescent="0.25">
      <c r="A396" s="34">
        <v>45467</v>
      </c>
      <c r="B396" s="16" t="s">
        <v>112</v>
      </c>
      <c r="C396" s="16" t="s">
        <v>113</v>
      </c>
      <c r="D396" s="16" t="s">
        <v>14</v>
      </c>
      <c r="E396" s="813">
        <v>1000</v>
      </c>
      <c r="F396" s="319">
        <v>3866</v>
      </c>
      <c r="G396" s="292">
        <f t="shared" si="6"/>
        <v>0.2586652871184687</v>
      </c>
      <c r="H396" s="803" t="s">
        <v>41</v>
      </c>
      <c r="I396" s="164" t="s">
        <v>43</v>
      </c>
      <c r="J396" s="415" t="s">
        <v>503</v>
      </c>
      <c r="K396" s="163" t="s">
        <v>131</v>
      </c>
      <c r="L396" s="163" t="s">
        <v>44</v>
      </c>
      <c r="M396" s="454"/>
      <c r="N396" s="455"/>
    </row>
    <row r="397" spans="1:14" x14ac:dyDescent="0.25">
      <c r="A397" s="34">
        <v>45467</v>
      </c>
      <c r="B397" s="16" t="s">
        <v>112</v>
      </c>
      <c r="C397" s="16" t="s">
        <v>113</v>
      </c>
      <c r="D397" s="16" t="s">
        <v>14</v>
      </c>
      <c r="E397" s="813">
        <v>1000</v>
      </c>
      <c r="F397" s="319">
        <v>3866</v>
      </c>
      <c r="G397" s="292">
        <f t="shared" si="6"/>
        <v>0.2586652871184687</v>
      </c>
      <c r="H397" s="803" t="s">
        <v>41</v>
      </c>
      <c r="I397" s="164" t="s">
        <v>43</v>
      </c>
      <c r="J397" s="415" t="s">
        <v>503</v>
      </c>
      <c r="K397" s="163" t="s">
        <v>131</v>
      </c>
      <c r="L397" s="163" t="s">
        <v>44</v>
      </c>
      <c r="M397" s="454"/>
      <c r="N397" s="455"/>
    </row>
    <row r="398" spans="1:14" x14ac:dyDescent="0.25">
      <c r="A398" s="468">
        <v>45467</v>
      </c>
      <c r="B398" s="149" t="s">
        <v>281</v>
      </c>
      <c r="C398" s="149" t="s">
        <v>160</v>
      </c>
      <c r="D398" s="149" t="s">
        <v>14</v>
      </c>
      <c r="E398" s="456">
        <v>4500</v>
      </c>
      <c r="F398" s="319">
        <v>3866</v>
      </c>
      <c r="G398" s="292">
        <f t="shared" si="6"/>
        <v>1.1639937920331092</v>
      </c>
      <c r="H398" s="803" t="s">
        <v>167</v>
      </c>
      <c r="I398" s="164" t="s">
        <v>43</v>
      </c>
      <c r="J398" s="812" t="s">
        <v>674</v>
      </c>
      <c r="K398" s="163" t="s">
        <v>131</v>
      </c>
      <c r="L398" s="163" t="s">
        <v>44</v>
      </c>
      <c r="M398" s="454"/>
      <c r="N398" s="455"/>
    </row>
    <row r="399" spans="1:14" x14ac:dyDescent="0.25">
      <c r="A399" s="468">
        <v>45467</v>
      </c>
      <c r="B399" s="149" t="s">
        <v>280</v>
      </c>
      <c r="C399" s="149" t="s">
        <v>160</v>
      </c>
      <c r="D399" s="149" t="s">
        <v>14</v>
      </c>
      <c r="E399" s="456">
        <v>26500</v>
      </c>
      <c r="F399" s="319">
        <v>3866</v>
      </c>
      <c r="G399" s="292">
        <f t="shared" si="6"/>
        <v>6.8546301086394203</v>
      </c>
      <c r="H399" s="803" t="s">
        <v>167</v>
      </c>
      <c r="I399" s="164" t="s">
        <v>43</v>
      </c>
      <c r="J399" s="812" t="s">
        <v>674</v>
      </c>
      <c r="K399" s="163" t="s">
        <v>131</v>
      </c>
      <c r="L399" s="163" t="s">
        <v>44</v>
      </c>
      <c r="M399" s="454"/>
      <c r="N399" s="455"/>
    </row>
    <row r="400" spans="1:14" x14ac:dyDescent="0.25">
      <c r="A400" s="468">
        <v>45467</v>
      </c>
      <c r="B400" s="149" t="s">
        <v>281</v>
      </c>
      <c r="C400" s="149" t="s">
        <v>160</v>
      </c>
      <c r="D400" s="149" t="s">
        <v>14</v>
      </c>
      <c r="E400" s="456">
        <v>8000</v>
      </c>
      <c r="F400" s="319">
        <v>3866</v>
      </c>
      <c r="G400" s="292">
        <f t="shared" si="6"/>
        <v>2.0693222969477496</v>
      </c>
      <c r="H400" s="803" t="s">
        <v>167</v>
      </c>
      <c r="I400" s="164" t="s">
        <v>43</v>
      </c>
      <c r="J400" s="812" t="s">
        <v>671</v>
      </c>
      <c r="K400" s="163" t="s">
        <v>131</v>
      </c>
      <c r="L400" s="163" t="s">
        <v>44</v>
      </c>
      <c r="M400" s="454"/>
      <c r="N400" s="455"/>
    </row>
    <row r="401" spans="1:14" x14ac:dyDescent="0.25">
      <c r="A401" s="468">
        <v>45467</v>
      </c>
      <c r="B401" s="149" t="s">
        <v>281</v>
      </c>
      <c r="C401" s="149" t="s">
        <v>160</v>
      </c>
      <c r="D401" s="149" t="s">
        <v>14</v>
      </c>
      <c r="E401" s="456">
        <v>8000</v>
      </c>
      <c r="F401" s="319">
        <v>3866</v>
      </c>
      <c r="G401" s="292">
        <f t="shared" si="6"/>
        <v>2.0693222969477496</v>
      </c>
      <c r="H401" s="803" t="s">
        <v>167</v>
      </c>
      <c r="I401" s="164" t="s">
        <v>43</v>
      </c>
      <c r="J401" s="812" t="s">
        <v>671</v>
      </c>
      <c r="K401" s="163" t="s">
        <v>131</v>
      </c>
      <c r="L401" s="163" t="s">
        <v>44</v>
      </c>
      <c r="M401" s="454"/>
      <c r="N401" s="455"/>
    </row>
    <row r="402" spans="1:14" x14ac:dyDescent="0.25">
      <c r="A402" s="468">
        <v>45467</v>
      </c>
      <c r="B402" s="149" t="s">
        <v>281</v>
      </c>
      <c r="C402" s="149" t="s">
        <v>160</v>
      </c>
      <c r="D402" s="149" t="s">
        <v>14</v>
      </c>
      <c r="E402" s="814">
        <v>8000</v>
      </c>
      <c r="F402" s="319">
        <v>3866</v>
      </c>
      <c r="G402" s="292">
        <f t="shared" si="6"/>
        <v>2.0693222969477496</v>
      </c>
      <c r="H402" s="803" t="s">
        <v>167</v>
      </c>
      <c r="I402" s="164" t="s">
        <v>43</v>
      </c>
      <c r="J402" s="812" t="s">
        <v>671</v>
      </c>
      <c r="K402" s="163" t="s">
        <v>131</v>
      </c>
      <c r="L402" s="163" t="s">
        <v>44</v>
      </c>
      <c r="M402" s="454"/>
      <c r="N402" s="455"/>
    </row>
    <row r="403" spans="1:14" x14ac:dyDescent="0.25">
      <c r="A403" s="468">
        <v>45467</v>
      </c>
      <c r="B403" s="149" t="s">
        <v>281</v>
      </c>
      <c r="C403" s="149" t="s">
        <v>160</v>
      </c>
      <c r="D403" s="149" t="s">
        <v>14</v>
      </c>
      <c r="E403" s="814">
        <v>4500</v>
      </c>
      <c r="F403" s="319">
        <v>3866</v>
      </c>
      <c r="G403" s="292">
        <f t="shared" si="6"/>
        <v>1.1639937920331092</v>
      </c>
      <c r="H403" s="803" t="s">
        <v>167</v>
      </c>
      <c r="I403" s="164" t="s">
        <v>43</v>
      </c>
      <c r="J403" s="812" t="s">
        <v>671</v>
      </c>
      <c r="K403" s="163" t="s">
        <v>131</v>
      </c>
      <c r="L403" s="163" t="s">
        <v>44</v>
      </c>
      <c r="M403" s="454"/>
      <c r="N403" s="455"/>
    </row>
    <row r="404" spans="1:14" x14ac:dyDescent="0.25">
      <c r="A404" s="468">
        <v>45467</v>
      </c>
      <c r="B404" s="149" t="s">
        <v>112</v>
      </c>
      <c r="C404" s="149" t="s">
        <v>113</v>
      </c>
      <c r="D404" s="149" t="s">
        <v>14</v>
      </c>
      <c r="E404" s="814">
        <v>10000</v>
      </c>
      <c r="F404" s="319">
        <v>3866</v>
      </c>
      <c r="G404" s="292">
        <f t="shared" si="6"/>
        <v>2.586652871184687</v>
      </c>
      <c r="H404" s="803" t="s">
        <v>167</v>
      </c>
      <c r="I404" s="164" t="s">
        <v>43</v>
      </c>
      <c r="J404" s="812" t="s">
        <v>514</v>
      </c>
      <c r="K404" s="163" t="s">
        <v>131</v>
      </c>
      <c r="L404" s="163" t="s">
        <v>44</v>
      </c>
      <c r="M404" s="454"/>
      <c r="N404" s="455"/>
    </row>
    <row r="405" spans="1:14" x14ac:dyDescent="0.25">
      <c r="A405" s="468">
        <v>45467</v>
      </c>
      <c r="B405" s="149" t="s">
        <v>112</v>
      </c>
      <c r="C405" s="149" t="s">
        <v>113</v>
      </c>
      <c r="D405" s="149" t="s">
        <v>111</v>
      </c>
      <c r="E405" s="456">
        <v>22000</v>
      </c>
      <c r="F405" s="319">
        <v>3866</v>
      </c>
      <c r="G405" s="292">
        <f t="shared" si="6"/>
        <v>5.6906363166063114</v>
      </c>
      <c r="H405" s="803" t="s">
        <v>166</v>
      </c>
      <c r="I405" s="164" t="s">
        <v>43</v>
      </c>
      <c r="J405" s="350" t="s">
        <v>517</v>
      </c>
      <c r="K405" s="163" t="s">
        <v>131</v>
      </c>
      <c r="L405" s="163" t="s">
        <v>44</v>
      </c>
      <c r="M405" s="454"/>
      <c r="N405" s="455"/>
    </row>
    <row r="406" spans="1:14" x14ac:dyDescent="0.25">
      <c r="A406" s="468">
        <v>45467</v>
      </c>
      <c r="B406" s="149" t="s">
        <v>112</v>
      </c>
      <c r="C406" s="149" t="s">
        <v>113</v>
      </c>
      <c r="D406" s="149" t="s">
        <v>111</v>
      </c>
      <c r="E406" s="456">
        <v>17000</v>
      </c>
      <c r="F406" s="319">
        <v>3866</v>
      </c>
      <c r="G406" s="292">
        <f t="shared" si="6"/>
        <v>4.3973098810139684</v>
      </c>
      <c r="H406" s="803" t="s">
        <v>166</v>
      </c>
      <c r="I406" s="164" t="s">
        <v>43</v>
      </c>
      <c r="J406" s="350" t="s">
        <v>517</v>
      </c>
      <c r="K406" s="163" t="s">
        <v>131</v>
      </c>
      <c r="L406" s="163" t="s">
        <v>44</v>
      </c>
      <c r="M406" s="454"/>
      <c r="N406" s="455"/>
    </row>
    <row r="407" spans="1:14" x14ac:dyDescent="0.25">
      <c r="A407" s="468">
        <v>45467</v>
      </c>
      <c r="B407" s="149" t="s">
        <v>112</v>
      </c>
      <c r="C407" s="149" t="s">
        <v>113</v>
      </c>
      <c r="D407" s="149" t="s">
        <v>111</v>
      </c>
      <c r="E407" s="456">
        <v>6000</v>
      </c>
      <c r="F407" s="319">
        <v>3866</v>
      </c>
      <c r="G407" s="292">
        <f t="shared" si="6"/>
        <v>1.5519917227108122</v>
      </c>
      <c r="H407" s="803" t="s">
        <v>166</v>
      </c>
      <c r="I407" s="164" t="s">
        <v>43</v>
      </c>
      <c r="J407" s="350" t="s">
        <v>517</v>
      </c>
      <c r="K407" s="163" t="s">
        <v>131</v>
      </c>
      <c r="L407" s="163" t="s">
        <v>44</v>
      </c>
      <c r="M407" s="454"/>
      <c r="N407" s="455"/>
    </row>
    <row r="408" spans="1:14" x14ac:dyDescent="0.25">
      <c r="A408" s="468">
        <v>45467</v>
      </c>
      <c r="B408" s="149" t="s">
        <v>112</v>
      </c>
      <c r="C408" s="149" t="s">
        <v>113</v>
      </c>
      <c r="D408" s="149" t="s">
        <v>111</v>
      </c>
      <c r="E408" s="456">
        <v>7000</v>
      </c>
      <c r="F408" s="319">
        <v>3866</v>
      </c>
      <c r="G408" s="292">
        <f t="shared" si="6"/>
        <v>1.8106570098292809</v>
      </c>
      <c r="H408" s="803" t="s">
        <v>166</v>
      </c>
      <c r="I408" s="164" t="s">
        <v>43</v>
      </c>
      <c r="J408" s="350" t="s">
        <v>517</v>
      </c>
      <c r="K408" s="163" t="s">
        <v>131</v>
      </c>
      <c r="L408" s="163" t="s">
        <v>44</v>
      </c>
      <c r="M408" s="454"/>
      <c r="N408" s="455"/>
    </row>
    <row r="409" spans="1:14" x14ac:dyDescent="0.25">
      <c r="A409" s="468">
        <v>45467</v>
      </c>
      <c r="B409" s="149" t="s">
        <v>112</v>
      </c>
      <c r="C409" s="149" t="s">
        <v>113</v>
      </c>
      <c r="D409" s="149" t="s">
        <v>111</v>
      </c>
      <c r="E409" s="456">
        <v>6000</v>
      </c>
      <c r="F409" s="319">
        <v>3866</v>
      </c>
      <c r="G409" s="292">
        <f t="shared" si="6"/>
        <v>1.5519917227108122</v>
      </c>
      <c r="H409" s="803" t="s">
        <v>166</v>
      </c>
      <c r="I409" s="164" t="s">
        <v>43</v>
      </c>
      <c r="J409" s="350" t="s">
        <v>517</v>
      </c>
      <c r="K409" s="163" t="s">
        <v>131</v>
      </c>
      <c r="L409" s="163" t="s">
        <v>44</v>
      </c>
      <c r="M409" s="454"/>
      <c r="N409" s="455"/>
    </row>
    <row r="410" spans="1:14" x14ac:dyDescent="0.25">
      <c r="A410" s="468">
        <v>45467</v>
      </c>
      <c r="B410" s="149" t="s">
        <v>112</v>
      </c>
      <c r="C410" s="149" t="s">
        <v>113</v>
      </c>
      <c r="D410" s="149" t="s">
        <v>111</v>
      </c>
      <c r="E410" s="456">
        <v>10000</v>
      </c>
      <c r="F410" s="319">
        <v>3866</v>
      </c>
      <c r="G410" s="292">
        <f t="shared" si="6"/>
        <v>2.586652871184687</v>
      </c>
      <c r="H410" s="803" t="s">
        <v>166</v>
      </c>
      <c r="I410" s="164" t="s">
        <v>43</v>
      </c>
      <c r="J410" s="350" t="s">
        <v>517</v>
      </c>
      <c r="K410" s="163" t="s">
        <v>131</v>
      </c>
      <c r="L410" s="163" t="s">
        <v>44</v>
      </c>
      <c r="M410" s="454"/>
      <c r="N410" s="455"/>
    </row>
    <row r="411" spans="1:14" x14ac:dyDescent="0.25">
      <c r="A411" s="468">
        <v>45467</v>
      </c>
      <c r="B411" s="149" t="s">
        <v>112</v>
      </c>
      <c r="C411" s="149" t="s">
        <v>113</v>
      </c>
      <c r="D411" s="149" t="s">
        <v>111</v>
      </c>
      <c r="E411" s="456">
        <v>22000</v>
      </c>
      <c r="F411" s="319">
        <v>3866</v>
      </c>
      <c r="G411" s="292">
        <f t="shared" si="6"/>
        <v>5.6906363166063114</v>
      </c>
      <c r="H411" s="803" t="s">
        <v>166</v>
      </c>
      <c r="I411" s="164" t="s">
        <v>43</v>
      </c>
      <c r="J411" s="350" t="s">
        <v>517</v>
      </c>
      <c r="K411" s="163" t="s">
        <v>131</v>
      </c>
      <c r="L411" s="163" t="s">
        <v>44</v>
      </c>
      <c r="M411" s="454"/>
      <c r="N411" s="455"/>
    </row>
    <row r="412" spans="1:14" x14ac:dyDescent="0.25">
      <c r="A412" s="162">
        <v>45467</v>
      </c>
      <c r="B412" s="163" t="s">
        <v>112</v>
      </c>
      <c r="C412" s="163" t="s">
        <v>113</v>
      </c>
      <c r="D412" s="164" t="s">
        <v>121</v>
      </c>
      <c r="E412" s="167">
        <v>6000</v>
      </c>
      <c r="F412" s="319">
        <v>3866</v>
      </c>
      <c r="G412" s="292">
        <f t="shared" si="6"/>
        <v>1.5519917227108122</v>
      </c>
      <c r="H412" s="803" t="s">
        <v>127</v>
      </c>
      <c r="I412" s="164" t="s">
        <v>43</v>
      </c>
      <c r="J412" s="350" t="s">
        <v>523</v>
      </c>
      <c r="K412" s="163" t="s">
        <v>131</v>
      </c>
      <c r="L412" s="163" t="s">
        <v>44</v>
      </c>
      <c r="M412" s="454"/>
      <c r="N412" s="455"/>
    </row>
    <row r="413" spans="1:14" x14ac:dyDescent="0.25">
      <c r="A413" s="162">
        <v>45467</v>
      </c>
      <c r="B413" s="163" t="s">
        <v>112</v>
      </c>
      <c r="C413" s="163" t="s">
        <v>113</v>
      </c>
      <c r="D413" s="164" t="s">
        <v>121</v>
      </c>
      <c r="E413" s="167">
        <v>6000</v>
      </c>
      <c r="F413" s="319">
        <v>3866</v>
      </c>
      <c r="G413" s="292">
        <f t="shared" si="6"/>
        <v>1.5519917227108122</v>
      </c>
      <c r="H413" s="803" t="s">
        <v>127</v>
      </c>
      <c r="I413" s="164" t="s">
        <v>43</v>
      </c>
      <c r="J413" s="350" t="s">
        <v>523</v>
      </c>
      <c r="K413" s="163" t="s">
        <v>131</v>
      </c>
      <c r="L413" s="163" t="s">
        <v>44</v>
      </c>
      <c r="M413" s="454"/>
      <c r="N413" s="455"/>
    </row>
    <row r="414" spans="1:14" x14ac:dyDescent="0.25">
      <c r="A414" s="162">
        <v>45467</v>
      </c>
      <c r="B414" s="163" t="s">
        <v>112</v>
      </c>
      <c r="C414" s="163" t="s">
        <v>113</v>
      </c>
      <c r="D414" s="164" t="s">
        <v>121</v>
      </c>
      <c r="E414" s="167">
        <v>9000</v>
      </c>
      <c r="F414" s="319">
        <v>3866</v>
      </c>
      <c r="G414" s="292">
        <f t="shared" si="6"/>
        <v>2.3279875840662183</v>
      </c>
      <c r="H414" s="803" t="s">
        <v>127</v>
      </c>
      <c r="I414" s="164" t="s">
        <v>43</v>
      </c>
      <c r="J414" s="350" t="s">
        <v>523</v>
      </c>
      <c r="K414" s="163" t="s">
        <v>131</v>
      </c>
      <c r="L414" s="163" t="s">
        <v>44</v>
      </c>
      <c r="M414" s="454"/>
      <c r="N414" s="455"/>
    </row>
    <row r="415" spans="1:14" x14ac:dyDescent="0.25">
      <c r="A415" s="162">
        <v>45467</v>
      </c>
      <c r="B415" s="163" t="s">
        <v>112</v>
      </c>
      <c r="C415" s="163" t="s">
        <v>113</v>
      </c>
      <c r="D415" s="164" t="s">
        <v>121</v>
      </c>
      <c r="E415" s="167">
        <v>6000</v>
      </c>
      <c r="F415" s="319">
        <v>3866</v>
      </c>
      <c r="G415" s="292">
        <f t="shared" si="6"/>
        <v>1.5519917227108122</v>
      </c>
      <c r="H415" s="803" t="s">
        <v>127</v>
      </c>
      <c r="I415" s="164" t="s">
        <v>43</v>
      </c>
      <c r="J415" s="350" t="s">
        <v>523</v>
      </c>
      <c r="K415" s="163" t="s">
        <v>131</v>
      </c>
      <c r="L415" s="163" t="s">
        <v>44</v>
      </c>
      <c r="M415" s="454"/>
      <c r="N415" s="455"/>
    </row>
    <row r="416" spans="1:14" x14ac:dyDescent="0.25">
      <c r="A416" s="162">
        <v>45467</v>
      </c>
      <c r="B416" s="163" t="s">
        <v>112</v>
      </c>
      <c r="C416" s="163" t="s">
        <v>113</v>
      </c>
      <c r="D416" s="164" t="s">
        <v>121</v>
      </c>
      <c r="E416" s="167">
        <v>9000</v>
      </c>
      <c r="F416" s="319">
        <v>3866</v>
      </c>
      <c r="G416" s="292">
        <f t="shared" si="6"/>
        <v>2.3279875840662183</v>
      </c>
      <c r="H416" s="803" t="s">
        <v>127</v>
      </c>
      <c r="I416" s="164" t="s">
        <v>43</v>
      </c>
      <c r="J416" s="350" t="s">
        <v>523</v>
      </c>
      <c r="K416" s="163" t="s">
        <v>131</v>
      </c>
      <c r="L416" s="163" t="s">
        <v>44</v>
      </c>
      <c r="M416" s="454"/>
      <c r="N416" s="455"/>
    </row>
    <row r="417" spans="1:14" x14ac:dyDescent="0.25">
      <c r="A417" s="468">
        <v>45467</v>
      </c>
      <c r="B417" s="149" t="s">
        <v>529</v>
      </c>
      <c r="C417" s="149" t="s">
        <v>113</v>
      </c>
      <c r="D417" s="149" t="s">
        <v>14</v>
      </c>
      <c r="E417" s="814">
        <v>120000</v>
      </c>
      <c r="F417" s="319">
        <v>3866</v>
      </c>
      <c r="G417" s="292">
        <f t="shared" si="6"/>
        <v>31.039834454216244</v>
      </c>
      <c r="H417" s="803" t="s">
        <v>167</v>
      </c>
      <c r="I417" s="164" t="s">
        <v>43</v>
      </c>
      <c r="J417" s="812" t="s">
        <v>675</v>
      </c>
      <c r="K417" s="163" t="s">
        <v>131</v>
      </c>
      <c r="L417" s="163" t="s">
        <v>44</v>
      </c>
      <c r="M417" s="454"/>
      <c r="N417" s="455"/>
    </row>
    <row r="418" spans="1:14" x14ac:dyDescent="0.25">
      <c r="A418" s="468">
        <v>45467</v>
      </c>
      <c r="B418" s="812" t="s">
        <v>534</v>
      </c>
      <c r="C418" s="812" t="s">
        <v>381</v>
      </c>
      <c r="D418" s="803" t="s">
        <v>14</v>
      </c>
      <c r="E418" s="814">
        <v>1402000</v>
      </c>
      <c r="F418" s="319">
        <v>3866</v>
      </c>
      <c r="G418" s="292">
        <f t="shared" si="6"/>
        <v>362.64873254009314</v>
      </c>
      <c r="H418" s="803" t="s">
        <v>138</v>
      </c>
      <c r="I418" s="164" t="s">
        <v>43</v>
      </c>
      <c r="J418" s="812" t="s">
        <v>676</v>
      </c>
      <c r="K418" s="163" t="s">
        <v>131</v>
      </c>
      <c r="L418" s="163" t="s">
        <v>44</v>
      </c>
      <c r="M418" s="454"/>
      <c r="N418" s="455"/>
    </row>
    <row r="419" spans="1:14" x14ac:dyDescent="0.25">
      <c r="A419" s="468">
        <v>45467</v>
      </c>
      <c r="B419" s="812" t="s">
        <v>535</v>
      </c>
      <c r="C419" s="812" t="s">
        <v>381</v>
      </c>
      <c r="D419" s="803" t="s">
        <v>111</v>
      </c>
      <c r="E419" s="814">
        <v>549085</v>
      </c>
      <c r="F419" s="319">
        <v>3866</v>
      </c>
      <c r="G419" s="292">
        <f t="shared" si="6"/>
        <v>142.02922917744439</v>
      </c>
      <c r="H419" s="803" t="s">
        <v>138</v>
      </c>
      <c r="I419" s="164" t="s">
        <v>43</v>
      </c>
      <c r="J419" s="812" t="s">
        <v>676</v>
      </c>
      <c r="K419" s="163" t="s">
        <v>131</v>
      </c>
      <c r="L419" s="163" t="s">
        <v>44</v>
      </c>
      <c r="M419" s="454"/>
      <c r="N419" s="455"/>
    </row>
    <row r="420" spans="1:14" x14ac:dyDescent="0.25">
      <c r="A420" s="468">
        <v>45467</v>
      </c>
      <c r="B420" s="812" t="s">
        <v>120</v>
      </c>
      <c r="C420" s="812" t="s">
        <v>120</v>
      </c>
      <c r="D420" s="803" t="s">
        <v>79</v>
      </c>
      <c r="E420" s="814">
        <v>2500</v>
      </c>
      <c r="F420" s="319">
        <v>3866</v>
      </c>
      <c r="G420" s="292">
        <f t="shared" si="6"/>
        <v>0.64666321779617175</v>
      </c>
      <c r="H420" s="803" t="s">
        <v>138</v>
      </c>
      <c r="I420" s="164" t="s">
        <v>43</v>
      </c>
      <c r="J420" s="812" t="s">
        <v>667</v>
      </c>
      <c r="K420" s="163" t="s">
        <v>131</v>
      </c>
      <c r="L420" s="163" t="s">
        <v>44</v>
      </c>
      <c r="M420" s="454"/>
      <c r="N420" s="455"/>
    </row>
    <row r="421" spans="1:14" x14ac:dyDescent="0.25">
      <c r="A421" s="468">
        <v>45467</v>
      </c>
      <c r="B421" s="812" t="s">
        <v>536</v>
      </c>
      <c r="C421" s="812" t="s">
        <v>381</v>
      </c>
      <c r="D421" s="803" t="s">
        <v>14</v>
      </c>
      <c r="E421" s="814">
        <v>750000</v>
      </c>
      <c r="F421" s="319">
        <v>3866</v>
      </c>
      <c r="G421" s="292">
        <f t="shared" si="6"/>
        <v>193.99896533885152</v>
      </c>
      <c r="H421" s="803" t="s">
        <v>138</v>
      </c>
      <c r="I421" s="164" t="s">
        <v>43</v>
      </c>
      <c r="J421" s="812" t="s">
        <v>441</v>
      </c>
      <c r="K421" s="163" t="s">
        <v>131</v>
      </c>
      <c r="L421" s="163" t="s">
        <v>44</v>
      </c>
      <c r="M421" s="454"/>
      <c r="N421" s="455"/>
    </row>
    <row r="422" spans="1:14" x14ac:dyDescent="0.25">
      <c r="A422" s="468">
        <v>45467</v>
      </c>
      <c r="B422" s="812" t="s">
        <v>537</v>
      </c>
      <c r="C422" s="812" t="s">
        <v>381</v>
      </c>
      <c r="D422" s="803" t="s">
        <v>111</v>
      </c>
      <c r="E422" s="814">
        <v>323543</v>
      </c>
      <c r="F422" s="319">
        <v>3866</v>
      </c>
      <c r="G422" s="292">
        <f t="shared" si="6"/>
        <v>83.689342990170715</v>
      </c>
      <c r="H422" s="803" t="s">
        <v>138</v>
      </c>
      <c r="I422" s="164" t="s">
        <v>43</v>
      </c>
      <c r="J422" s="812" t="s">
        <v>441</v>
      </c>
      <c r="K422" s="163" t="s">
        <v>131</v>
      </c>
      <c r="L422" s="163" t="s">
        <v>44</v>
      </c>
      <c r="M422" s="454"/>
      <c r="N422" s="455"/>
    </row>
    <row r="423" spans="1:14" x14ac:dyDescent="0.25">
      <c r="A423" s="162">
        <v>45467</v>
      </c>
      <c r="B423" s="151" t="s">
        <v>222</v>
      </c>
      <c r="C423" s="151" t="s">
        <v>114</v>
      </c>
      <c r="D423" s="169" t="s">
        <v>14</v>
      </c>
      <c r="E423" s="154">
        <v>40000</v>
      </c>
      <c r="F423" s="319">
        <v>3866</v>
      </c>
      <c r="G423" s="292">
        <f t="shared" si="6"/>
        <v>10.346611484738748</v>
      </c>
      <c r="H423" s="803" t="s">
        <v>41</v>
      </c>
      <c r="I423" s="164" t="s">
        <v>43</v>
      </c>
      <c r="J423" s="812" t="s">
        <v>510</v>
      </c>
      <c r="K423" s="163" t="s">
        <v>131</v>
      </c>
      <c r="L423" s="163" t="s">
        <v>44</v>
      </c>
      <c r="M423" s="454"/>
      <c r="N423" s="455"/>
    </row>
    <row r="424" spans="1:14" x14ac:dyDescent="0.25">
      <c r="A424" s="162">
        <v>45467</v>
      </c>
      <c r="B424" s="151" t="s">
        <v>276</v>
      </c>
      <c r="C424" s="151" t="s">
        <v>114</v>
      </c>
      <c r="D424" s="169" t="s">
        <v>14</v>
      </c>
      <c r="E424" s="154">
        <v>30000</v>
      </c>
      <c r="F424" s="319">
        <v>3866</v>
      </c>
      <c r="G424" s="292">
        <f t="shared" si="6"/>
        <v>7.759958613554061</v>
      </c>
      <c r="H424" s="803" t="s">
        <v>167</v>
      </c>
      <c r="I424" s="164" t="s">
        <v>43</v>
      </c>
      <c r="J424" s="812" t="s">
        <v>510</v>
      </c>
      <c r="K424" s="163" t="s">
        <v>131</v>
      </c>
      <c r="L424" s="163" t="s">
        <v>44</v>
      </c>
      <c r="M424" s="454"/>
      <c r="N424" s="455"/>
    </row>
    <row r="425" spans="1:14" x14ac:dyDescent="0.25">
      <c r="A425" s="162">
        <v>45467</v>
      </c>
      <c r="B425" s="151" t="s">
        <v>399</v>
      </c>
      <c r="C425" s="151" t="s">
        <v>114</v>
      </c>
      <c r="D425" s="169" t="s">
        <v>14</v>
      </c>
      <c r="E425" s="154">
        <v>50000</v>
      </c>
      <c r="F425" s="319">
        <v>3866</v>
      </c>
      <c r="G425" s="292">
        <f t="shared" si="6"/>
        <v>12.933264355923436</v>
      </c>
      <c r="H425" s="173" t="s">
        <v>394</v>
      </c>
      <c r="I425" s="164" t="s">
        <v>43</v>
      </c>
      <c r="J425" s="812" t="s">
        <v>510</v>
      </c>
      <c r="K425" s="163" t="s">
        <v>131</v>
      </c>
      <c r="L425" s="163" t="s">
        <v>44</v>
      </c>
      <c r="M425" s="454"/>
      <c r="N425" s="455"/>
    </row>
    <row r="426" spans="1:14" x14ac:dyDescent="0.25">
      <c r="A426" s="162">
        <v>45467</v>
      </c>
      <c r="B426" s="151" t="s">
        <v>223</v>
      </c>
      <c r="C426" s="151" t="s">
        <v>114</v>
      </c>
      <c r="D426" s="169" t="s">
        <v>111</v>
      </c>
      <c r="E426" s="154">
        <v>20000</v>
      </c>
      <c r="F426" s="319">
        <v>3866</v>
      </c>
      <c r="G426" s="292">
        <f t="shared" si="6"/>
        <v>5.173305742369374</v>
      </c>
      <c r="H426" s="803" t="s">
        <v>128</v>
      </c>
      <c r="I426" s="164" t="s">
        <v>43</v>
      </c>
      <c r="J426" s="812" t="s">
        <v>510</v>
      </c>
      <c r="K426" s="163" t="s">
        <v>131</v>
      </c>
      <c r="L426" s="163" t="s">
        <v>44</v>
      </c>
      <c r="M426" s="454"/>
      <c r="N426" s="455"/>
    </row>
    <row r="427" spans="1:14" x14ac:dyDescent="0.25">
      <c r="A427" s="162">
        <v>45467</v>
      </c>
      <c r="B427" s="151" t="s">
        <v>224</v>
      </c>
      <c r="C427" s="151" t="s">
        <v>114</v>
      </c>
      <c r="D427" s="169" t="s">
        <v>111</v>
      </c>
      <c r="E427" s="154">
        <v>20000</v>
      </c>
      <c r="F427" s="319">
        <v>3866</v>
      </c>
      <c r="G427" s="292">
        <f t="shared" si="6"/>
        <v>5.173305742369374</v>
      </c>
      <c r="H427" s="803" t="s">
        <v>166</v>
      </c>
      <c r="I427" s="164" t="s">
        <v>43</v>
      </c>
      <c r="J427" s="812" t="s">
        <v>510</v>
      </c>
      <c r="K427" s="163" t="s">
        <v>131</v>
      </c>
      <c r="L427" s="163" t="s">
        <v>44</v>
      </c>
      <c r="M427" s="454"/>
      <c r="N427" s="455"/>
    </row>
    <row r="428" spans="1:14" x14ac:dyDescent="0.25">
      <c r="A428" s="162">
        <v>45467</v>
      </c>
      <c r="B428" s="151" t="s">
        <v>225</v>
      </c>
      <c r="C428" s="151" t="s">
        <v>114</v>
      </c>
      <c r="D428" s="169" t="s">
        <v>121</v>
      </c>
      <c r="E428" s="154">
        <v>25000</v>
      </c>
      <c r="F428" s="319">
        <v>3866</v>
      </c>
      <c r="G428" s="292">
        <f t="shared" si="6"/>
        <v>6.466632177961718</v>
      </c>
      <c r="H428" s="803" t="s">
        <v>127</v>
      </c>
      <c r="I428" s="164" t="s">
        <v>43</v>
      </c>
      <c r="J428" s="812" t="s">
        <v>510</v>
      </c>
      <c r="K428" s="163" t="s">
        <v>131</v>
      </c>
      <c r="L428" s="163" t="s">
        <v>44</v>
      </c>
      <c r="M428" s="454"/>
      <c r="N428" s="455"/>
    </row>
    <row r="429" spans="1:14" x14ac:dyDescent="0.25">
      <c r="A429" s="162">
        <v>45467</v>
      </c>
      <c r="B429" s="151" t="s">
        <v>277</v>
      </c>
      <c r="C429" s="151" t="s">
        <v>114</v>
      </c>
      <c r="D429" s="169" t="s">
        <v>121</v>
      </c>
      <c r="E429" s="154">
        <v>25000</v>
      </c>
      <c r="F429" s="319">
        <v>3866</v>
      </c>
      <c r="G429" s="292">
        <f t="shared" si="6"/>
        <v>6.466632177961718</v>
      </c>
      <c r="H429" s="803" t="s">
        <v>168</v>
      </c>
      <c r="I429" s="164" t="s">
        <v>43</v>
      </c>
      <c r="J429" s="812" t="s">
        <v>510</v>
      </c>
      <c r="K429" s="163" t="s">
        <v>131</v>
      </c>
      <c r="L429" s="163" t="s">
        <v>44</v>
      </c>
      <c r="M429" s="454"/>
      <c r="N429" s="455"/>
    </row>
    <row r="430" spans="1:14" x14ac:dyDescent="0.25">
      <c r="A430" s="162">
        <v>45467</v>
      </c>
      <c r="B430" s="163" t="s">
        <v>112</v>
      </c>
      <c r="C430" s="163" t="s">
        <v>113</v>
      </c>
      <c r="D430" s="164" t="s">
        <v>121</v>
      </c>
      <c r="E430" s="167">
        <v>10000</v>
      </c>
      <c r="F430" s="319">
        <v>3866</v>
      </c>
      <c r="G430" s="292">
        <f t="shared" si="6"/>
        <v>2.586652871184687</v>
      </c>
      <c r="H430" s="803" t="s">
        <v>168</v>
      </c>
      <c r="I430" s="164" t="s">
        <v>43</v>
      </c>
      <c r="J430" s="812" t="s">
        <v>549</v>
      </c>
      <c r="K430" s="163" t="s">
        <v>131</v>
      </c>
      <c r="L430" s="163" t="s">
        <v>44</v>
      </c>
      <c r="M430" s="454"/>
      <c r="N430" s="455"/>
    </row>
    <row r="431" spans="1:14" x14ac:dyDescent="0.25">
      <c r="A431" s="162">
        <v>45467</v>
      </c>
      <c r="B431" s="163" t="s">
        <v>112</v>
      </c>
      <c r="C431" s="163" t="s">
        <v>113</v>
      </c>
      <c r="D431" s="164" t="s">
        <v>121</v>
      </c>
      <c r="E431" s="167">
        <v>7000</v>
      </c>
      <c r="F431" s="319">
        <v>3866</v>
      </c>
      <c r="G431" s="292">
        <f t="shared" si="6"/>
        <v>1.8106570098292809</v>
      </c>
      <c r="H431" s="803" t="s">
        <v>168</v>
      </c>
      <c r="I431" s="164" t="s">
        <v>43</v>
      </c>
      <c r="J431" s="812" t="s">
        <v>549</v>
      </c>
      <c r="K431" s="163" t="s">
        <v>131</v>
      </c>
      <c r="L431" s="163" t="s">
        <v>44</v>
      </c>
      <c r="M431" s="454"/>
      <c r="N431" s="455"/>
    </row>
    <row r="432" spans="1:14" x14ac:dyDescent="0.25">
      <c r="A432" s="162">
        <v>45467</v>
      </c>
      <c r="B432" s="163" t="s">
        <v>112</v>
      </c>
      <c r="C432" s="163" t="s">
        <v>113</v>
      </c>
      <c r="D432" s="164" t="s">
        <v>121</v>
      </c>
      <c r="E432" s="167">
        <v>5000</v>
      </c>
      <c r="F432" s="319">
        <v>3866</v>
      </c>
      <c r="G432" s="292">
        <f t="shared" si="6"/>
        <v>1.2933264355923435</v>
      </c>
      <c r="H432" s="803" t="s">
        <v>168</v>
      </c>
      <c r="I432" s="164" t="s">
        <v>43</v>
      </c>
      <c r="J432" s="812" t="s">
        <v>549</v>
      </c>
      <c r="K432" s="163" t="s">
        <v>131</v>
      </c>
      <c r="L432" s="163" t="s">
        <v>44</v>
      </c>
      <c r="M432" s="454"/>
      <c r="N432" s="455"/>
    </row>
    <row r="433" spans="1:14" x14ac:dyDescent="0.25">
      <c r="A433" s="162">
        <v>45467</v>
      </c>
      <c r="B433" s="163" t="s">
        <v>112</v>
      </c>
      <c r="C433" s="163" t="s">
        <v>113</v>
      </c>
      <c r="D433" s="164" t="s">
        <v>121</v>
      </c>
      <c r="E433" s="167">
        <v>4000</v>
      </c>
      <c r="F433" s="319">
        <v>3866</v>
      </c>
      <c r="G433" s="292">
        <f t="shared" si="6"/>
        <v>1.0346611484738748</v>
      </c>
      <c r="H433" s="803" t="s">
        <v>168</v>
      </c>
      <c r="I433" s="164" t="s">
        <v>43</v>
      </c>
      <c r="J433" s="812" t="s">
        <v>549</v>
      </c>
      <c r="K433" s="163" t="s">
        <v>131</v>
      </c>
      <c r="L433" s="163" t="s">
        <v>44</v>
      </c>
      <c r="M433" s="454"/>
      <c r="N433" s="455"/>
    </row>
    <row r="434" spans="1:14" x14ac:dyDescent="0.25">
      <c r="A434" s="162">
        <v>45467</v>
      </c>
      <c r="B434" s="163" t="s">
        <v>112</v>
      </c>
      <c r="C434" s="163" t="s">
        <v>113</v>
      </c>
      <c r="D434" s="164" t="s">
        <v>121</v>
      </c>
      <c r="E434" s="167">
        <v>8000</v>
      </c>
      <c r="F434" s="319">
        <v>3866</v>
      </c>
      <c r="G434" s="292">
        <f t="shared" si="6"/>
        <v>2.0693222969477496</v>
      </c>
      <c r="H434" s="803" t="s">
        <v>168</v>
      </c>
      <c r="I434" s="164" t="s">
        <v>43</v>
      </c>
      <c r="J434" s="812" t="s">
        <v>549</v>
      </c>
      <c r="K434" s="163" t="s">
        <v>131</v>
      </c>
      <c r="L434" s="163" t="s">
        <v>44</v>
      </c>
      <c r="M434" s="454"/>
      <c r="N434" s="455"/>
    </row>
    <row r="435" spans="1:14" x14ac:dyDescent="0.25">
      <c r="A435" s="162">
        <v>45467</v>
      </c>
      <c r="B435" s="163" t="s">
        <v>126</v>
      </c>
      <c r="C435" s="163" t="s">
        <v>126</v>
      </c>
      <c r="D435" s="164" t="s">
        <v>121</v>
      </c>
      <c r="E435" s="167">
        <v>20000</v>
      </c>
      <c r="F435" s="319">
        <v>3866</v>
      </c>
      <c r="G435" s="292">
        <f t="shared" ref="G435:G516" si="7">E435/F435</f>
        <v>5.173305742369374</v>
      </c>
      <c r="H435" s="803" t="s">
        <v>168</v>
      </c>
      <c r="I435" s="164" t="s">
        <v>43</v>
      </c>
      <c r="J435" s="812" t="s">
        <v>549</v>
      </c>
      <c r="K435" s="163" t="s">
        <v>131</v>
      </c>
      <c r="L435" s="163" t="s">
        <v>44</v>
      </c>
      <c r="M435" s="454"/>
      <c r="N435" s="455"/>
    </row>
    <row r="436" spans="1:14" ht="14.25" customHeight="1" x14ac:dyDescent="0.25">
      <c r="A436" s="468">
        <v>45467</v>
      </c>
      <c r="B436" s="163" t="s">
        <v>546</v>
      </c>
      <c r="C436" s="163" t="s">
        <v>160</v>
      </c>
      <c r="D436" s="164" t="s">
        <v>14</v>
      </c>
      <c r="E436" s="456">
        <v>26500</v>
      </c>
      <c r="F436" s="319">
        <v>3866</v>
      </c>
      <c r="G436" s="292">
        <f t="shared" si="7"/>
        <v>6.8546301086394203</v>
      </c>
      <c r="H436" s="173" t="s">
        <v>394</v>
      </c>
      <c r="I436" s="164" t="s">
        <v>43</v>
      </c>
      <c r="J436" s="812" t="s">
        <v>548</v>
      </c>
      <c r="K436" s="163" t="s">
        <v>131</v>
      </c>
      <c r="L436" s="163" t="s">
        <v>44</v>
      </c>
      <c r="M436" s="454"/>
      <c r="N436" s="455"/>
    </row>
    <row r="437" spans="1:14" ht="14.25" customHeight="1" x14ac:dyDescent="0.25">
      <c r="A437" s="468">
        <v>45468</v>
      </c>
      <c r="B437" s="149" t="s">
        <v>281</v>
      </c>
      <c r="C437" s="149" t="s">
        <v>160</v>
      </c>
      <c r="D437" s="149" t="s">
        <v>14</v>
      </c>
      <c r="E437" s="456">
        <v>4500</v>
      </c>
      <c r="F437" s="319">
        <v>3866</v>
      </c>
      <c r="G437" s="292">
        <f t="shared" si="7"/>
        <v>1.1639937920331092</v>
      </c>
      <c r="H437" s="173" t="s">
        <v>167</v>
      </c>
      <c r="I437" s="164" t="s">
        <v>43</v>
      </c>
      <c r="J437" s="812" t="s">
        <v>677</v>
      </c>
      <c r="K437" s="163" t="s">
        <v>131</v>
      </c>
      <c r="L437" s="163" t="s">
        <v>44</v>
      </c>
      <c r="M437" s="454"/>
      <c r="N437" s="455"/>
    </row>
    <row r="438" spans="1:14" ht="14.25" customHeight="1" x14ac:dyDescent="0.25">
      <c r="A438" s="468">
        <v>45468</v>
      </c>
      <c r="B438" s="149" t="s">
        <v>280</v>
      </c>
      <c r="C438" s="149" t="s">
        <v>160</v>
      </c>
      <c r="D438" s="149" t="s">
        <v>14</v>
      </c>
      <c r="E438" s="456">
        <v>34500</v>
      </c>
      <c r="F438" s="319">
        <v>3866</v>
      </c>
      <c r="G438" s="292">
        <f t="shared" si="7"/>
        <v>8.9239524055871708</v>
      </c>
      <c r="H438" s="173" t="s">
        <v>167</v>
      </c>
      <c r="I438" s="164" t="s">
        <v>43</v>
      </c>
      <c r="J438" s="812" t="s">
        <v>677</v>
      </c>
      <c r="K438" s="163" t="s">
        <v>131</v>
      </c>
      <c r="L438" s="163" t="s">
        <v>44</v>
      </c>
      <c r="M438" s="454"/>
      <c r="N438" s="455"/>
    </row>
    <row r="439" spans="1:14" ht="14.25" customHeight="1" x14ac:dyDescent="0.25">
      <c r="A439" s="468">
        <v>45468</v>
      </c>
      <c r="B439" s="149" t="s">
        <v>281</v>
      </c>
      <c r="C439" s="149" t="s">
        <v>160</v>
      </c>
      <c r="D439" s="149" t="s">
        <v>14</v>
      </c>
      <c r="E439" s="456">
        <v>11000</v>
      </c>
      <c r="F439" s="319">
        <v>3866</v>
      </c>
      <c r="G439" s="292">
        <f t="shared" si="7"/>
        <v>2.8453181583031557</v>
      </c>
      <c r="H439" s="173" t="s">
        <v>167</v>
      </c>
      <c r="I439" s="164" t="s">
        <v>43</v>
      </c>
      <c r="J439" s="812" t="s">
        <v>678</v>
      </c>
      <c r="K439" s="163" t="s">
        <v>131</v>
      </c>
      <c r="L439" s="163" t="s">
        <v>44</v>
      </c>
      <c r="M439" s="454"/>
      <c r="N439" s="455"/>
    </row>
    <row r="440" spans="1:14" ht="14.25" customHeight="1" x14ac:dyDescent="0.25">
      <c r="A440" s="468">
        <v>45468</v>
      </c>
      <c r="B440" s="149" t="s">
        <v>112</v>
      </c>
      <c r="C440" s="149" t="s">
        <v>113</v>
      </c>
      <c r="D440" s="149" t="s">
        <v>14</v>
      </c>
      <c r="E440" s="456">
        <v>10000</v>
      </c>
      <c r="F440" s="319">
        <v>3866</v>
      </c>
      <c r="G440" s="292">
        <f t="shared" si="7"/>
        <v>2.586652871184687</v>
      </c>
      <c r="H440" s="173" t="s">
        <v>167</v>
      </c>
      <c r="I440" s="164" t="s">
        <v>43</v>
      </c>
      <c r="J440" s="350" t="s">
        <v>514</v>
      </c>
      <c r="K440" s="163" t="s">
        <v>131</v>
      </c>
      <c r="L440" s="163" t="s">
        <v>44</v>
      </c>
      <c r="M440" s="454"/>
      <c r="N440" s="455"/>
    </row>
    <row r="441" spans="1:14" x14ac:dyDescent="0.25">
      <c r="A441" s="162">
        <v>45468</v>
      </c>
      <c r="B441" s="163" t="s">
        <v>112</v>
      </c>
      <c r="C441" s="163" t="s">
        <v>113</v>
      </c>
      <c r="D441" s="164" t="s">
        <v>121</v>
      </c>
      <c r="E441" s="167">
        <v>8000</v>
      </c>
      <c r="F441" s="319">
        <v>3866</v>
      </c>
      <c r="G441" s="292">
        <f t="shared" si="7"/>
        <v>2.0693222969477496</v>
      </c>
      <c r="H441" s="803" t="s">
        <v>127</v>
      </c>
      <c r="I441" s="164" t="s">
        <v>43</v>
      </c>
      <c r="J441" s="350" t="s">
        <v>553</v>
      </c>
      <c r="K441" s="163" t="s">
        <v>131</v>
      </c>
      <c r="L441" s="163" t="s">
        <v>44</v>
      </c>
      <c r="M441" s="454"/>
      <c r="N441" s="455"/>
    </row>
    <row r="442" spans="1:14" x14ac:dyDescent="0.25">
      <c r="A442" s="162">
        <v>45468</v>
      </c>
      <c r="B442" s="163" t="s">
        <v>112</v>
      </c>
      <c r="C442" s="163" t="s">
        <v>113</v>
      </c>
      <c r="D442" s="164" t="s">
        <v>121</v>
      </c>
      <c r="E442" s="167">
        <v>4000</v>
      </c>
      <c r="F442" s="319">
        <v>3866</v>
      </c>
      <c r="G442" s="292">
        <f t="shared" si="7"/>
        <v>1.0346611484738748</v>
      </c>
      <c r="H442" s="803" t="s">
        <v>127</v>
      </c>
      <c r="I442" s="164" t="s">
        <v>43</v>
      </c>
      <c r="J442" s="350" t="s">
        <v>553</v>
      </c>
      <c r="K442" s="163" t="s">
        <v>131</v>
      </c>
      <c r="L442" s="163" t="s">
        <v>44</v>
      </c>
      <c r="M442" s="454"/>
      <c r="N442" s="455"/>
    </row>
    <row r="443" spans="1:14" x14ac:dyDescent="0.25">
      <c r="A443" s="162">
        <v>45468</v>
      </c>
      <c r="B443" s="163" t="s">
        <v>112</v>
      </c>
      <c r="C443" s="163" t="s">
        <v>113</v>
      </c>
      <c r="D443" s="164" t="s">
        <v>121</v>
      </c>
      <c r="E443" s="167">
        <v>4000</v>
      </c>
      <c r="F443" s="319">
        <v>3866</v>
      </c>
      <c r="G443" s="292">
        <f t="shared" si="7"/>
        <v>1.0346611484738748</v>
      </c>
      <c r="H443" s="803" t="s">
        <v>127</v>
      </c>
      <c r="I443" s="164" t="s">
        <v>43</v>
      </c>
      <c r="J443" s="350" t="s">
        <v>553</v>
      </c>
      <c r="K443" s="163" t="s">
        <v>131</v>
      </c>
      <c r="L443" s="163" t="s">
        <v>44</v>
      </c>
      <c r="M443" s="454"/>
      <c r="N443" s="455"/>
    </row>
    <row r="444" spans="1:14" x14ac:dyDescent="0.25">
      <c r="A444" s="162">
        <v>45468</v>
      </c>
      <c r="B444" s="163" t="s">
        <v>112</v>
      </c>
      <c r="C444" s="163" t="s">
        <v>113</v>
      </c>
      <c r="D444" s="164" t="s">
        <v>121</v>
      </c>
      <c r="E444" s="167">
        <v>4000</v>
      </c>
      <c r="F444" s="319">
        <v>3866</v>
      </c>
      <c r="G444" s="292">
        <f t="shared" si="7"/>
        <v>1.0346611484738748</v>
      </c>
      <c r="H444" s="803" t="s">
        <v>127</v>
      </c>
      <c r="I444" s="164" t="s">
        <v>43</v>
      </c>
      <c r="J444" s="350" t="s">
        <v>553</v>
      </c>
      <c r="K444" s="163" t="s">
        <v>131</v>
      </c>
      <c r="L444" s="163" t="s">
        <v>44</v>
      </c>
      <c r="M444" s="454"/>
      <c r="N444" s="455"/>
    </row>
    <row r="445" spans="1:14" x14ac:dyDescent="0.25">
      <c r="A445" s="162">
        <v>45468</v>
      </c>
      <c r="B445" s="163" t="s">
        <v>112</v>
      </c>
      <c r="C445" s="163" t="s">
        <v>113</v>
      </c>
      <c r="D445" s="164" t="s">
        <v>121</v>
      </c>
      <c r="E445" s="167">
        <v>7000</v>
      </c>
      <c r="F445" s="319">
        <v>3866</v>
      </c>
      <c r="G445" s="292">
        <f t="shared" si="7"/>
        <v>1.8106570098292809</v>
      </c>
      <c r="H445" s="803" t="s">
        <v>127</v>
      </c>
      <c r="I445" s="164" t="s">
        <v>43</v>
      </c>
      <c r="J445" s="350" t="s">
        <v>553</v>
      </c>
      <c r="K445" s="163" t="s">
        <v>131</v>
      </c>
      <c r="L445" s="163" t="s">
        <v>44</v>
      </c>
      <c r="M445" s="454"/>
      <c r="N445" s="455"/>
    </row>
    <row r="446" spans="1:14" x14ac:dyDescent="0.25">
      <c r="A446" s="162">
        <v>45468</v>
      </c>
      <c r="B446" s="163" t="s">
        <v>112</v>
      </c>
      <c r="C446" s="163" t="s">
        <v>113</v>
      </c>
      <c r="D446" s="164" t="s">
        <v>121</v>
      </c>
      <c r="E446" s="167">
        <v>8000</v>
      </c>
      <c r="F446" s="319">
        <v>3866</v>
      </c>
      <c r="G446" s="292">
        <f t="shared" si="7"/>
        <v>2.0693222969477496</v>
      </c>
      <c r="H446" s="803" t="s">
        <v>127</v>
      </c>
      <c r="I446" s="164" t="s">
        <v>43</v>
      </c>
      <c r="J446" s="350" t="s">
        <v>553</v>
      </c>
      <c r="K446" s="163" t="s">
        <v>131</v>
      </c>
      <c r="L446" s="163" t="s">
        <v>44</v>
      </c>
      <c r="M446" s="454"/>
      <c r="N446" s="455"/>
    </row>
    <row r="447" spans="1:14" x14ac:dyDescent="0.25">
      <c r="A447" s="468">
        <v>45468</v>
      </c>
      <c r="B447" s="149" t="s">
        <v>112</v>
      </c>
      <c r="C447" s="149" t="s">
        <v>113</v>
      </c>
      <c r="D447" s="149" t="s">
        <v>111</v>
      </c>
      <c r="E447" s="456">
        <v>21000</v>
      </c>
      <c r="F447" s="319">
        <v>3866</v>
      </c>
      <c r="G447" s="292">
        <f t="shared" si="7"/>
        <v>5.4319710294878432</v>
      </c>
      <c r="H447" s="803" t="s">
        <v>166</v>
      </c>
      <c r="I447" s="164" t="s">
        <v>43</v>
      </c>
      <c r="J447" s="350" t="s">
        <v>559</v>
      </c>
      <c r="K447" s="163" t="s">
        <v>131</v>
      </c>
      <c r="L447" s="163" t="s">
        <v>44</v>
      </c>
      <c r="M447" s="454"/>
      <c r="N447" s="455"/>
    </row>
    <row r="448" spans="1:14" x14ac:dyDescent="0.25">
      <c r="A448" s="468">
        <v>45468</v>
      </c>
      <c r="B448" s="149" t="s">
        <v>112</v>
      </c>
      <c r="C448" s="149" t="s">
        <v>113</v>
      </c>
      <c r="D448" s="149" t="s">
        <v>111</v>
      </c>
      <c r="E448" s="456">
        <v>10000</v>
      </c>
      <c r="F448" s="319">
        <v>3866</v>
      </c>
      <c r="G448" s="292">
        <f t="shared" si="7"/>
        <v>2.586652871184687</v>
      </c>
      <c r="H448" s="803" t="s">
        <v>166</v>
      </c>
      <c r="I448" s="164" t="s">
        <v>43</v>
      </c>
      <c r="J448" s="350" t="s">
        <v>559</v>
      </c>
      <c r="K448" s="163" t="s">
        <v>131</v>
      </c>
      <c r="L448" s="163" t="s">
        <v>44</v>
      </c>
      <c r="M448" s="454"/>
      <c r="N448" s="455"/>
    </row>
    <row r="449" spans="1:14" x14ac:dyDescent="0.25">
      <c r="A449" s="468">
        <v>45468</v>
      </c>
      <c r="B449" s="149" t="s">
        <v>112</v>
      </c>
      <c r="C449" s="149" t="s">
        <v>113</v>
      </c>
      <c r="D449" s="149" t="s">
        <v>111</v>
      </c>
      <c r="E449" s="456">
        <v>8000</v>
      </c>
      <c r="F449" s="319">
        <v>3866</v>
      </c>
      <c r="G449" s="292">
        <f t="shared" si="7"/>
        <v>2.0693222969477496</v>
      </c>
      <c r="H449" s="803" t="s">
        <v>166</v>
      </c>
      <c r="I449" s="164" t="s">
        <v>43</v>
      </c>
      <c r="J449" s="350" t="s">
        <v>559</v>
      </c>
      <c r="K449" s="163" t="s">
        <v>131</v>
      </c>
      <c r="L449" s="163" t="s">
        <v>44</v>
      </c>
      <c r="M449" s="454"/>
      <c r="N449" s="455"/>
    </row>
    <row r="450" spans="1:14" x14ac:dyDescent="0.25">
      <c r="A450" s="468">
        <v>45468</v>
      </c>
      <c r="B450" s="149" t="s">
        <v>112</v>
      </c>
      <c r="C450" s="149" t="s">
        <v>113</v>
      </c>
      <c r="D450" s="149" t="s">
        <v>111</v>
      </c>
      <c r="E450" s="456">
        <v>10000</v>
      </c>
      <c r="F450" s="319">
        <v>3866</v>
      </c>
      <c r="G450" s="292">
        <f t="shared" si="7"/>
        <v>2.586652871184687</v>
      </c>
      <c r="H450" s="803" t="s">
        <v>166</v>
      </c>
      <c r="I450" s="164" t="s">
        <v>43</v>
      </c>
      <c r="J450" s="350" t="s">
        <v>559</v>
      </c>
      <c r="K450" s="163" t="s">
        <v>131</v>
      </c>
      <c r="L450" s="163" t="s">
        <v>44</v>
      </c>
      <c r="M450" s="454"/>
      <c r="N450" s="455"/>
    </row>
    <row r="451" spans="1:14" x14ac:dyDescent="0.25">
      <c r="A451" s="468">
        <v>45468</v>
      </c>
      <c r="B451" s="149" t="s">
        <v>112</v>
      </c>
      <c r="C451" s="149" t="s">
        <v>113</v>
      </c>
      <c r="D451" s="149" t="s">
        <v>111</v>
      </c>
      <c r="E451" s="456">
        <v>22000</v>
      </c>
      <c r="F451" s="319">
        <v>3866</v>
      </c>
      <c r="G451" s="292">
        <f t="shared" si="7"/>
        <v>5.6906363166063114</v>
      </c>
      <c r="H451" s="803" t="s">
        <v>166</v>
      </c>
      <c r="I451" s="164" t="s">
        <v>43</v>
      </c>
      <c r="J451" s="350" t="s">
        <v>559</v>
      </c>
      <c r="K451" s="163" t="s">
        <v>131</v>
      </c>
      <c r="L451" s="163" t="s">
        <v>44</v>
      </c>
      <c r="M451" s="454"/>
      <c r="N451" s="455"/>
    </row>
    <row r="452" spans="1:14" x14ac:dyDescent="0.25">
      <c r="A452" s="34">
        <v>45468</v>
      </c>
      <c r="B452" s="16" t="s">
        <v>563</v>
      </c>
      <c r="C452" s="16" t="s">
        <v>119</v>
      </c>
      <c r="D452" s="16" t="s">
        <v>79</v>
      </c>
      <c r="E452" s="814">
        <v>20000</v>
      </c>
      <c r="F452" s="319">
        <v>3866</v>
      </c>
      <c r="G452" s="292">
        <f t="shared" si="7"/>
        <v>5.173305742369374</v>
      </c>
      <c r="H452" s="803" t="s">
        <v>41</v>
      </c>
      <c r="I452" s="164" t="s">
        <v>43</v>
      </c>
      <c r="J452" s="415" t="s">
        <v>575</v>
      </c>
      <c r="K452" s="163" t="s">
        <v>131</v>
      </c>
      <c r="L452" s="163" t="s">
        <v>44</v>
      </c>
      <c r="M452" s="454"/>
      <c r="N452" s="455"/>
    </row>
    <row r="453" spans="1:14" x14ac:dyDescent="0.25">
      <c r="A453" s="34">
        <v>45468</v>
      </c>
      <c r="B453" s="16" t="s">
        <v>564</v>
      </c>
      <c r="C453" s="16" t="s">
        <v>137</v>
      </c>
      <c r="D453" s="16" t="s">
        <v>79</v>
      </c>
      <c r="E453" s="814">
        <v>2000</v>
      </c>
      <c r="F453" s="319">
        <v>3866</v>
      </c>
      <c r="G453" s="292">
        <f t="shared" si="7"/>
        <v>0.5173305742369374</v>
      </c>
      <c r="H453" s="803" t="s">
        <v>41</v>
      </c>
      <c r="I453" s="164" t="s">
        <v>43</v>
      </c>
      <c r="J453" s="415" t="s">
        <v>575</v>
      </c>
      <c r="K453" s="163" t="s">
        <v>131</v>
      </c>
      <c r="L453" s="163" t="s">
        <v>44</v>
      </c>
      <c r="M453" s="454"/>
      <c r="N453" s="455"/>
    </row>
    <row r="454" spans="1:14" x14ac:dyDescent="0.25">
      <c r="A454" s="162">
        <v>45468</v>
      </c>
      <c r="B454" s="163" t="s">
        <v>112</v>
      </c>
      <c r="C454" s="163" t="s">
        <v>113</v>
      </c>
      <c r="D454" s="164" t="s">
        <v>121</v>
      </c>
      <c r="E454" s="167">
        <v>10000</v>
      </c>
      <c r="F454" s="319">
        <v>3866</v>
      </c>
      <c r="G454" s="292">
        <f t="shared" si="7"/>
        <v>2.586652871184687</v>
      </c>
      <c r="H454" s="803" t="s">
        <v>168</v>
      </c>
      <c r="I454" s="164" t="s">
        <v>43</v>
      </c>
      <c r="J454" s="350" t="s">
        <v>565</v>
      </c>
      <c r="K454" s="163" t="s">
        <v>131</v>
      </c>
      <c r="L454" s="163" t="s">
        <v>44</v>
      </c>
      <c r="M454" s="454"/>
      <c r="N454" s="455"/>
    </row>
    <row r="455" spans="1:14" x14ac:dyDescent="0.25">
      <c r="A455" s="162">
        <v>45468</v>
      </c>
      <c r="B455" s="163" t="s">
        <v>112</v>
      </c>
      <c r="C455" s="163" t="s">
        <v>113</v>
      </c>
      <c r="D455" s="164" t="s">
        <v>121</v>
      </c>
      <c r="E455" s="167">
        <v>7000</v>
      </c>
      <c r="F455" s="319">
        <v>3866</v>
      </c>
      <c r="G455" s="292">
        <f t="shared" si="7"/>
        <v>1.8106570098292809</v>
      </c>
      <c r="H455" s="803" t="s">
        <v>168</v>
      </c>
      <c r="I455" s="164" t="s">
        <v>43</v>
      </c>
      <c r="J455" s="350" t="s">
        <v>565</v>
      </c>
      <c r="K455" s="163" t="s">
        <v>131</v>
      </c>
      <c r="L455" s="163" t="s">
        <v>44</v>
      </c>
      <c r="M455" s="454"/>
      <c r="N455" s="455"/>
    </row>
    <row r="456" spans="1:14" x14ac:dyDescent="0.25">
      <c r="A456" s="162">
        <v>45468</v>
      </c>
      <c r="B456" s="163" t="s">
        <v>112</v>
      </c>
      <c r="C456" s="163" t="s">
        <v>113</v>
      </c>
      <c r="D456" s="164" t="s">
        <v>121</v>
      </c>
      <c r="E456" s="167">
        <v>10000</v>
      </c>
      <c r="F456" s="319">
        <v>3866</v>
      </c>
      <c r="G456" s="292">
        <f t="shared" si="7"/>
        <v>2.586652871184687</v>
      </c>
      <c r="H456" s="803" t="s">
        <v>168</v>
      </c>
      <c r="I456" s="164" t="s">
        <v>43</v>
      </c>
      <c r="J456" s="350" t="s">
        <v>565</v>
      </c>
      <c r="K456" s="163" t="s">
        <v>131</v>
      </c>
      <c r="L456" s="163" t="s">
        <v>44</v>
      </c>
      <c r="M456" s="454"/>
      <c r="N456" s="455"/>
    </row>
    <row r="457" spans="1:14" x14ac:dyDescent="0.25">
      <c r="A457" s="162">
        <v>45468</v>
      </c>
      <c r="B457" s="163" t="s">
        <v>112</v>
      </c>
      <c r="C457" s="163" t="s">
        <v>113</v>
      </c>
      <c r="D457" s="164" t="s">
        <v>121</v>
      </c>
      <c r="E457" s="167">
        <v>5000</v>
      </c>
      <c r="F457" s="319">
        <v>3866</v>
      </c>
      <c r="G457" s="292">
        <f t="shared" si="7"/>
        <v>1.2933264355923435</v>
      </c>
      <c r="H457" s="803" t="s">
        <v>168</v>
      </c>
      <c r="I457" s="164" t="s">
        <v>43</v>
      </c>
      <c r="J457" s="350" t="s">
        <v>565</v>
      </c>
      <c r="K457" s="163" t="s">
        <v>131</v>
      </c>
      <c r="L457" s="163" t="s">
        <v>44</v>
      </c>
      <c r="M457" s="454"/>
      <c r="N457" s="455"/>
    </row>
    <row r="458" spans="1:14" x14ac:dyDescent="0.25">
      <c r="A458" s="162">
        <v>45468</v>
      </c>
      <c r="B458" s="163" t="s">
        <v>126</v>
      </c>
      <c r="C458" s="163" t="s">
        <v>126</v>
      </c>
      <c r="D458" s="164" t="s">
        <v>121</v>
      </c>
      <c r="E458" s="167">
        <v>10000</v>
      </c>
      <c r="F458" s="319">
        <v>3866</v>
      </c>
      <c r="G458" s="292">
        <f t="shared" si="7"/>
        <v>2.586652871184687</v>
      </c>
      <c r="H458" s="803" t="s">
        <v>168</v>
      </c>
      <c r="I458" s="164" t="s">
        <v>43</v>
      </c>
      <c r="J458" s="350" t="s">
        <v>565</v>
      </c>
      <c r="K458" s="163" t="s">
        <v>131</v>
      </c>
      <c r="L458" s="163" t="s">
        <v>44</v>
      </c>
      <c r="M458" s="454"/>
      <c r="N458" s="455"/>
    </row>
    <row r="459" spans="1:14" x14ac:dyDescent="0.25">
      <c r="A459" s="162">
        <v>45468</v>
      </c>
      <c r="B459" s="163" t="s">
        <v>126</v>
      </c>
      <c r="C459" s="163" t="s">
        <v>126</v>
      </c>
      <c r="D459" s="164" t="s">
        <v>121</v>
      </c>
      <c r="E459" s="167">
        <v>10000</v>
      </c>
      <c r="F459" s="319">
        <v>3866</v>
      </c>
      <c r="G459" s="292">
        <f t="shared" si="7"/>
        <v>2.586652871184687</v>
      </c>
      <c r="H459" s="803" t="s">
        <v>168</v>
      </c>
      <c r="I459" s="164" t="s">
        <v>43</v>
      </c>
      <c r="J459" s="350" t="s">
        <v>565</v>
      </c>
      <c r="K459" s="163" t="s">
        <v>131</v>
      </c>
      <c r="L459" s="163" t="s">
        <v>44</v>
      </c>
      <c r="M459" s="454"/>
      <c r="N459" s="455"/>
    </row>
    <row r="460" spans="1:14" x14ac:dyDescent="0.25">
      <c r="A460" s="34">
        <v>45468</v>
      </c>
      <c r="B460" s="16" t="s">
        <v>112</v>
      </c>
      <c r="C460" s="16" t="s">
        <v>113</v>
      </c>
      <c r="D460" s="16" t="s">
        <v>14</v>
      </c>
      <c r="E460" s="813">
        <v>6000</v>
      </c>
      <c r="F460" s="319">
        <v>3866</v>
      </c>
      <c r="G460" s="292">
        <f t="shared" si="7"/>
        <v>1.5519917227108122</v>
      </c>
      <c r="H460" s="803" t="s">
        <v>41</v>
      </c>
      <c r="I460" s="164" t="s">
        <v>43</v>
      </c>
      <c r="J460" s="415" t="s">
        <v>576</v>
      </c>
      <c r="K460" s="163" t="s">
        <v>131</v>
      </c>
      <c r="L460" s="163" t="s">
        <v>44</v>
      </c>
      <c r="M460" s="454"/>
      <c r="N460" s="455"/>
    </row>
    <row r="461" spans="1:14" x14ac:dyDescent="0.25">
      <c r="A461" s="34">
        <v>45468</v>
      </c>
      <c r="B461" s="16" t="s">
        <v>112</v>
      </c>
      <c r="C461" s="16" t="s">
        <v>113</v>
      </c>
      <c r="D461" s="16" t="s">
        <v>14</v>
      </c>
      <c r="E461" s="813">
        <v>4000</v>
      </c>
      <c r="F461" s="319">
        <v>3866</v>
      </c>
      <c r="G461" s="292">
        <f t="shared" si="7"/>
        <v>1.0346611484738748</v>
      </c>
      <c r="H461" s="803" t="s">
        <v>41</v>
      </c>
      <c r="I461" s="164" t="s">
        <v>43</v>
      </c>
      <c r="J461" s="415" t="s">
        <v>576</v>
      </c>
      <c r="K461" s="163" t="s">
        <v>131</v>
      </c>
      <c r="L461" s="163" t="s">
        <v>44</v>
      </c>
      <c r="M461" s="454"/>
      <c r="N461" s="455"/>
    </row>
    <row r="462" spans="1:14" x14ac:dyDescent="0.25">
      <c r="A462" s="34">
        <v>45468</v>
      </c>
      <c r="B462" s="16" t="s">
        <v>112</v>
      </c>
      <c r="C462" s="16" t="s">
        <v>113</v>
      </c>
      <c r="D462" s="16" t="s">
        <v>14</v>
      </c>
      <c r="E462" s="813">
        <v>12000</v>
      </c>
      <c r="F462" s="319">
        <v>3866</v>
      </c>
      <c r="G462" s="292">
        <f t="shared" si="7"/>
        <v>3.1039834454216244</v>
      </c>
      <c r="H462" s="803" t="s">
        <v>41</v>
      </c>
      <c r="I462" s="164" t="s">
        <v>43</v>
      </c>
      <c r="J462" s="415" t="s">
        <v>576</v>
      </c>
      <c r="K462" s="163" t="s">
        <v>131</v>
      </c>
      <c r="L462" s="163" t="s">
        <v>44</v>
      </c>
      <c r="M462" s="454"/>
      <c r="N462" s="455"/>
    </row>
    <row r="463" spans="1:14" x14ac:dyDescent="0.25">
      <c r="A463" s="34">
        <v>45468</v>
      </c>
      <c r="B463" s="16" t="s">
        <v>112</v>
      </c>
      <c r="C463" s="16" t="s">
        <v>113</v>
      </c>
      <c r="D463" s="16" t="s">
        <v>14</v>
      </c>
      <c r="E463" s="813">
        <v>2000</v>
      </c>
      <c r="F463" s="319">
        <v>3866</v>
      </c>
      <c r="G463" s="292">
        <f t="shared" si="7"/>
        <v>0.5173305742369374</v>
      </c>
      <c r="H463" s="803" t="s">
        <v>41</v>
      </c>
      <c r="I463" s="164" t="s">
        <v>43</v>
      </c>
      <c r="J463" s="415" t="s">
        <v>576</v>
      </c>
      <c r="K463" s="163" t="s">
        <v>131</v>
      </c>
      <c r="L463" s="163" t="s">
        <v>44</v>
      </c>
      <c r="M463" s="454"/>
      <c r="N463" s="455"/>
    </row>
    <row r="464" spans="1:14" x14ac:dyDescent="0.25">
      <c r="A464" s="34">
        <v>45468</v>
      </c>
      <c r="B464" s="16" t="s">
        <v>112</v>
      </c>
      <c r="C464" s="16" t="s">
        <v>113</v>
      </c>
      <c r="D464" s="16" t="s">
        <v>14</v>
      </c>
      <c r="E464" s="813">
        <v>10000</v>
      </c>
      <c r="F464" s="319">
        <v>3866</v>
      </c>
      <c r="G464" s="292">
        <f t="shared" si="7"/>
        <v>2.586652871184687</v>
      </c>
      <c r="H464" s="803" t="s">
        <v>41</v>
      </c>
      <c r="I464" s="164" t="s">
        <v>43</v>
      </c>
      <c r="J464" s="415" t="s">
        <v>576</v>
      </c>
      <c r="K464" s="163" t="s">
        <v>131</v>
      </c>
      <c r="L464" s="163" t="s">
        <v>44</v>
      </c>
      <c r="M464" s="454"/>
      <c r="N464" s="455"/>
    </row>
    <row r="465" spans="1:14" x14ac:dyDescent="0.25">
      <c r="A465" s="34">
        <v>45468</v>
      </c>
      <c r="B465" s="16" t="s">
        <v>112</v>
      </c>
      <c r="C465" s="16" t="s">
        <v>113</v>
      </c>
      <c r="D465" s="16" t="s">
        <v>14</v>
      </c>
      <c r="E465" s="813">
        <v>2000</v>
      </c>
      <c r="F465" s="319">
        <v>3866</v>
      </c>
      <c r="G465" s="292">
        <f t="shared" si="7"/>
        <v>0.5173305742369374</v>
      </c>
      <c r="H465" s="803" t="s">
        <v>41</v>
      </c>
      <c r="I465" s="164" t="s">
        <v>43</v>
      </c>
      <c r="J465" s="415" t="s">
        <v>576</v>
      </c>
      <c r="K465" s="163" t="s">
        <v>131</v>
      </c>
      <c r="L465" s="163" t="s">
        <v>44</v>
      </c>
      <c r="M465" s="454"/>
      <c r="N465" s="455"/>
    </row>
    <row r="466" spans="1:14" x14ac:dyDescent="0.25">
      <c r="A466" s="34">
        <v>45468</v>
      </c>
      <c r="B466" s="16" t="s">
        <v>126</v>
      </c>
      <c r="C466" s="16" t="s">
        <v>139</v>
      </c>
      <c r="D466" s="16" t="s">
        <v>14</v>
      </c>
      <c r="E466" s="813">
        <v>20000</v>
      </c>
      <c r="F466" s="319">
        <v>3866</v>
      </c>
      <c r="G466" s="292">
        <f t="shared" si="7"/>
        <v>5.173305742369374</v>
      </c>
      <c r="H466" s="803" t="s">
        <v>41</v>
      </c>
      <c r="I466" s="164" t="s">
        <v>43</v>
      </c>
      <c r="J466" s="415" t="s">
        <v>576</v>
      </c>
      <c r="K466" s="163" t="s">
        <v>131</v>
      </c>
      <c r="L466" s="163" t="s">
        <v>44</v>
      </c>
      <c r="M466" s="454"/>
      <c r="N466" s="455"/>
    </row>
    <row r="467" spans="1:14" x14ac:dyDescent="0.25">
      <c r="A467" s="34">
        <v>45469</v>
      </c>
      <c r="B467" s="16" t="s">
        <v>112</v>
      </c>
      <c r="C467" s="16" t="s">
        <v>113</v>
      </c>
      <c r="D467" s="16" t="s">
        <v>14</v>
      </c>
      <c r="E467" s="813">
        <v>3000</v>
      </c>
      <c r="F467" s="319">
        <v>3866</v>
      </c>
      <c r="G467" s="292">
        <f t="shared" si="7"/>
        <v>0.7759958613554061</v>
      </c>
      <c r="H467" s="803" t="s">
        <v>41</v>
      </c>
      <c r="I467" s="164" t="s">
        <v>43</v>
      </c>
      <c r="J467" s="415" t="s">
        <v>584</v>
      </c>
      <c r="K467" s="163" t="s">
        <v>131</v>
      </c>
      <c r="L467" s="163" t="s">
        <v>44</v>
      </c>
      <c r="M467" s="454"/>
      <c r="N467" s="455"/>
    </row>
    <row r="468" spans="1:14" x14ac:dyDescent="0.25">
      <c r="A468" s="34">
        <v>45469</v>
      </c>
      <c r="B468" s="16" t="s">
        <v>112</v>
      </c>
      <c r="C468" s="16" t="s">
        <v>113</v>
      </c>
      <c r="D468" s="16" t="s">
        <v>14</v>
      </c>
      <c r="E468" s="813">
        <v>3000</v>
      </c>
      <c r="F468" s="319">
        <v>3866</v>
      </c>
      <c r="G468" s="292">
        <f t="shared" si="7"/>
        <v>0.7759958613554061</v>
      </c>
      <c r="H468" s="803" t="s">
        <v>41</v>
      </c>
      <c r="I468" s="164" t="s">
        <v>43</v>
      </c>
      <c r="J468" s="415" t="s">
        <v>584</v>
      </c>
      <c r="K468" s="163" t="s">
        <v>131</v>
      </c>
      <c r="L468" s="163" t="s">
        <v>44</v>
      </c>
      <c r="M468" s="454"/>
      <c r="N468" s="455"/>
    </row>
    <row r="469" spans="1:14" x14ac:dyDescent="0.25">
      <c r="A469" s="162">
        <v>45469</v>
      </c>
      <c r="B469" s="163" t="s">
        <v>112</v>
      </c>
      <c r="C469" s="163" t="s">
        <v>113</v>
      </c>
      <c r="D469" s="164" t="s">
        <v>121</v>
      </c>
      <c r="E469" s="167">
        <v>10000</v>
      </c>
      <c r="F469" s="319">
        <v>3866</v>
      </c>
      <c r="G469" s="292">
        <f t="shared" si="7"/>
        <v>2.586652871184687</v>
      </c>
      <c r="H469" s="803" t="s">
        <v>168</v>
      </c>
      <c r="I469" s="164" t="s">
        <v>43</v>
      </c>
      <c r="J469" s="350" t="s">
        <v>579</v>
      </c>
      <c r="K469" s="163" t="s">
        <v>131</v>
      </c>
      <c r="L469" s="163" t="s">
        <v>44</v>
      </c>
      <c r="M469" s="454"/>
      <c r="N469" s="455"/>
    </row>
    <row r="470" spans="1:14" x14ac:dyDescent="0.25">
      <c r="A470" s="162">
        <v>45469</v>
      </c>
      <c r="B470" s="163" t="s">
        <v>112</v>
      </c>
      <c r="C470" s="163" t="s">
        <v>113</v>
      </c>
      <c r="D470" s="164" t="s">
        <v>121</v>
      </c>
      <c r="E470" s="167">
        <v>10000</v>
      </c>
      <c r="F470" s="319">
        <v>3866</v>
      </c>
      <c r="G470" s="292">
        <f t="shared" si="7"/>
        <v>2.586652871184687</v>
      </c>
      <c r="H470" s="803" t="s">
        <v>168</v>
      </c>
      <c r="I470" s="164" t="s">
        <v>43</v>
      </c>
      <c r="J470" s="350" t="s">
        <v>579</v>
      </c>
      <c r="K470" s="163" t="s">
        <v>131</v>
      </c>
      <c r="L470" s="163" t="s">
        <v>44</v>
      </c>
      <c r="M470" s="454"/>
      <c r="N470" s="455"/>
    </row>
    <row r="471" spans="1:14" x14ac:dyDescent="0.25">
      <c r="A471" s="468">
        <v>45469</v>
      </c>
      <c r="B471" s="149" t="s">
        <v>112</v>
      </c>
      <c r="C471" s="149" t="s">
        <v>113</v>
      </c>
      <c r="D471" s="149" t="s">
        <v>111</v>
      </c>
      <c r="E471" s="456">
        <v>21000</v>
      </c>
      <c r="F471" s="319">
        <v>3866</v>
      </c>
      <c r="G471" s="292">
        <f t="shared" si="7"/>
        <v>5.4319710294878432</v>
      </c>
      <c r="H471" s="803" t="s">
        <v>166</v>
      </c>
      <c r="I471" s="164" t="s">
        <v>43</v>
      </c>
      <c r="J471" s="350" t="s">
        <v>580</v>
      </c>
      <c r="K471" s="163" t="s">
        <v>131</v>
      </c>
      <c r="L471" s="163" t="s">
        <v>44</v>
      </c>
      <c r="M471" s="454"/>
      <c r="N471" s="455"/>
    </row>
    <row r="472" spans="1:14" x14ac:dyDescent="0.25">
      <c r="A472" s="468">
        <v>45469</v>
      </c>
      <c r="B472" s="149" t="s">
        <v>112</v>
      </c>
      <c r="C472" s="149" t="s">
        <v>113</v>
      </c>
      <c r="D472" s="149" t="s">
        <v>111</v>
      </c>
      <c r="E472" s="456">
        <v>21000</v>
      </c>
      <c r="F472" s="319">
        <v>3866</v>
      </c>
      <c r="G472" s="292">
        <f t="shared" si="7"/>
        <v>5.4319710294878432</v>
      </c>
      <c r="H472" s="803" t="s">
        <v>166</v>
      </c>
      <c r="I472" s="164" t="s">
        <v>43</v>
      </c>
      <c r="J472" s="350" t="s">
        <v>580</v>
      </c>
      <c r="K472" s="163" t="s">
        <v>131</v>
      </c>
      <c r="L472" s="163" t="s">
        <v>44</v>
      </c>
      <c r="M472" s="454"/>
      <c r="N472" s="455"/>
    </row>
    <row r="473" spans="1:14" x14ac:dyDescent="0.25">
      <c r="A473" s="34">
        <v>45469</v>
      </c>
      <c r="B473" s="16" t="s">
        <v>112</v>
      </c>
      <c r="C473" s="16" t="s">
        <v>113</v>
      </c>
      <c r="D473" s="16" t="s">
        <v>14</v>
      </c>
      <c r="E473" s="813">
        <v>3000</v>
      </c>
      <c r="F473" s="319">
        <v>3866</v>
      </c>
      <c r="G473" s="292">
        <f t="shared" si="7"/>
        <v>0.7759958613554061</v>
      </c>
      <c r="H473" s="803" t="s">
        <v>41</v>
      </c>
      <c r="I473" s="164" t="s">
        <v>43</v>
      </c>
      <c r="J473" s="415" t="s">
        <v>589</v>
      </c>
      <c r="K473" s="163" t="s">
        <v>131</v>
      </c>
      <c r="L473" s="163" t="s">
        <v>44</v>
      </c>
      <c r="M473" s="454"/>
      <c r="N473" s="455"/>
    </row>
    <row r="474" spans="1:14" x14ac:dyDescent="0.25">
      <c r="A474" s="34">
        <v>45469</v>
      </c>
      <c r="B474" s="16" t="s">
        <v>112</v>
      </c>
      <c r="C474" s="16" t="s">
        <v>113</v>
      </c>
      <c r="D474" s="16" t="s">
        <v>14</v>
      </c>
      <c r="E474" s="813">
        <v>3000</v>
      </c>
      <c r="F474" s="319">
        <v>3866</v>
      </c>
      <c r="G474" s="292">
        <f t="shared" si="7"/>
        <v>0.7759958613554061</v>
      </c>
      <c r="H474" s="803" t="s">
        <v>41</v>
      </c>
      <c r="I474" s="164" t="s">
        <v>43</v>
      </c>
      <c r="J474" s="415" t="s">
        <v>589</v>
      </c>
      <c r="K474" s="163" t="s">
        <v>131</v>
      </c>
      <c r="L474" s="163" t="s">
        <v>44</v>
      </c>
      <c r="M474" s="454"/>
      <c r="N474" s="455"/>
    </row>
    <row r="475" spans="1:14" x14ac:dyDescent="0.25">
      <c r="A475" s="34">
        <v>45469</v>
      </c>
      <c r="B475" s="16" t="s">
        <v>112</v>
      </c>
      <c r="C475" s="16" t="s">
        <v>113</v>
      </c>
      <c r="D475" s="16" t="s">
        <v>14</v>
      </c>
      <c r="E475" s="813">
        <v>4000</v>
      </c>
      <c r="F475" s="319">
        <v>3866</v>
      </c>
      <c r="G475" s="292">
        <f t="shared" si="7"/>
        <v>1.0346611484738748</v>
      </c>
      <c r="H475" s="803" t="s">
        <v>41</v>
      </c>
      <c r="I475" s="164" t="s">
        <v>43</v>
      </c>
      <c r="J475" s="415" t="s">
        <v>589</v>
      </c>
      <c r="K475" s="163" t="s">
        <v>131</v>
      </c>
      <c r="L475" s="163" t="s">
        <v>44</v>
      </c>
      <c r="M475" s="454"/>
      <c r="N475" s="455"/>
    </row>
    <row r="476" spans="1:14" x14ac:dyDescent="0.25">
      <c r="A476" s="34">
        <v>45469</v>
      </c>
      <c r="B476" s="16" t="s">
        <v>112</v>
      </c>
      <c r="C476" s="16" t="s">
        <v>113</v>
      </c>
      <c r="D476" s="16" t="s">
        <v>14</v>
      </c>
      <c r="E476" s="813">
        <v>4000</v>
      </c>
      <c r="F476" s="319">
        <v>3866</v>
      </c>
      <c r="G476" s="292">
        <f t="shared" si="7"/>
        <v>1.0346611484738748</v>
      </c>
      <c r="H476" s="803" t="s">
        <v>41</v>
      </c>
      <c r="I476" s="164" t="s">
        <v>43</v>
      </c>
      <c r="J476" s="415" t="s">
        <v>589</v>
      </c>
      <c r="K476" s="163" t="s">
        <v>131</v>
      </c>
      <c r="L476" s="163" t="s">
        <v>44</v>
      </c>
      <c r="M476" s="454"/>
      <c r="N476" s="455"/>
    </row>
    <row r="477" spans="1:14" x14ac:dyDescent="0.25">
      <c r="A477" s="34">
        <v>45469</v>
      </c>
      <c r="B477" s="16" t="s">
        <v>112</v>
      </c>
      <c r="C477" s="16" t="s">
        <v>113</v>
      </c>
      <c r="D477" s="16" t="s">
        <v>14</v>
      </c>
      <c r="E477" s="813">
        <v>4000</v>
      </c>
      <c r="F477" s="319">
        <v>3866</v>
      </c>
      <c r="G477" s="292">
        <f t="shared" si="7"/>
        <v>1.0346611484738748</v>
      </c>
      <c r="H477" s="803" t="s">
        <v>41</v>
      </c>
      <c r="I477" s="164" t="s">
        <v>43</v>
      </c>
      <c r="J477" s="415" t="s">
        <v>589</v>
      </c>
      <c r="K477" s="163" t="s">
        <v>131</v>
      </c>
      <c r="L477" s="163" t="s">
        <v>44</v>
      </c>
      <c r="M477" s="454"/>
      <c r="N477" s="455"/>
    </row>
    <row r="478" spans="1:14" x14ac:dyDescent="0.25">
      <c r="A478" s="468">
        <v>45469</v>
      </c>
      <c r="B478" s="149" t="s">
        <v>515</v>
      </c>
      <c r="C478" s="149" t="s">
        <v>160</v>
      </c>
      <c r="D478" s="149" t="s">
        <v>14</v>
      </c>
      <c r="E478" s="456">
        <v>59000</v>
      </c>
      <c r="F478" s="319">
        <v>3866</v>
      </c>
      <c r="G478" s="292">
        <f t="shared" si="7"/>
        <v>15.261251939989654</v>
      </c>
      <c r="H478" s="803" t="s">
        <v>167</v>
      </c>
      <c r="I478" s="164" t="s">
        <v>43</v>
      </c>
      <c r="J478" s="812" t="s">
        <v>682</v>
      </c>
      <c r="K478" s="163" t="s">
        <v>131</v>
      </c>
      <c r="L478" s="163" t="s">
        <v>44</v>
      </c>
      <c r="M478" s="454"/>
      <c r="N478" s="455"/>
    </row>
    <row r="479" spans="1:14" x14ac:dyDescent="0.25">
      <c r="A479" s="468">
        <v>45469</v>
      </c>
      <c r="B479" s="149" t="s">
        <v>112</v>
      </c>
      <c r="C479" s="149" t="s">
        <v>113</v>
      </c>
      <c r="D479" s="149" t="s">
        <v>14</v>
      </c>
      <c r="E479" s="456">
        <v>10000</v>
      </c>
      <c r="F479" s="319">
        <v>3866</v>
      </c>
      <c r="G479" s="292">
        <f t="shared" si="7"/>
        <v>2.586652871184687</v>
      </c>
      <c r="H479" s="803" t="s">
        <v>167</v>
      </c>
      <c r="I479" s="164" t="s">
        <v>43</v>
      </c>
      <c r="J479" s="350" t="s">
        <v>514</v>
      </c>
      <c r="K479" s="163" t="s">
        <v>131</v>
      </c>
      <c r="L479" s="163" t="s">
        <v>44</v>
      </c>
      <c r="M479" s="454"/>
      <c r="N479" s="455"/>
    </row>
    <row r="480" spans="1:14" x14ac:dyDescent="0.25">
      <c r="A480" s="162">
        <v>45470</v>
      </c>
      <c r="B480" s="163" t="s">
        <v>112</v>
      </c>
      <c r="C480" s="163" t="s">
        <v>113</v>
      </c>
      <c r="D480" s="164" t="s">
        <v>121</v>
      </c>
      <c r="E480" s="167">
        <v>10000</v>
      </c>
      <c r="F480" s="319">
        <v>3866</v>
      </c>
      <c r="G480" s="292">
        <f t="shared" si="7"/>
        <v>2.586652871184687</v>
      </c>
      <c r="H480" s="803" t="s">
        <v>168</v>
      </c>
      <c r="I480" s="164" t="s">
        <v>43</v>
      </c>
      <c r="J480" s="350" t="s">
        <v>585</v>
      </c>
      <c r="K480" s="163" t="s">
        <v>131</v>
      </c>
      <c r="L480" s="163" t="s">
        <v>44</v>
      </c>
      <c r="M480" s="454"/>
      <c r="N480" s="455"/>
    </row>
    <row r="481" spans="1:14" x14ac:dyDescent="0.25">
      <c r="A481" s="162">
        <v>45470</v>
      </c>
      <c r="B481" s="163" t="s">
        <v>112</v>
      </c>
      <c r="C481" s="163" t="s">
        <v>113</v>
      </c>
      <c r="D481" s="164" t="s">
        <v>121</v>
      </c>
      <c r="E481" s="167">
        <v>10000</v>
      </c>
      <c r="F481" s="319">
        <v>3866</v>
      </c>
      <c r="G481" s="292">
        <f t="shared" si="7"/>
        <v>2.586652871184687</v>
      </c>
      <c r="H481" s="803" t="s">
        <v>168</v>
      </c>
      <c r="I481" s="164" t="s">
        <v>43</v>
      </c>
      <c r="J481" s="350" t="s">
        <v>585</v>
      </c>
      <c r="K481" s="163" t="s">
        <v>131</v>
      </c>
      <c r="L481" s="163" t="s">
        <v>44</v>
      </c>
      <c r="M481" s="454"/>
      <c r="N481" s="455"/>
    </row>
    <row r="482" spans="1:14" x14ac:dyDescent="0.25">
      <c r="A482" s="468">
        <v>45470</v>
      </c>
      <c r="B482" s="149" t="s">
        <v>112</v>
      </c>
      <c r="C482" s="149" t="s">
        <v>113</v>
      </c>
      <c r="D482" s="149" t="s">
        <v>111</v>
      </c>
      <c r="E482" s="456">
        <v>22000</v>
      </c>
      <c r="F482" s="319">
        <v>3866</v>
      </c>
      <c r="G482" s="292">
        <f t="shared" si="7"/>
        <v>5.6906363166063114</v>
      </c>
      <c r="H482" s="803" t="s">
        <v>166</v>
      </c>
      <c r="I482" s="164" t="s">
        <v>43</v>
      </c>
      <c r="J482" s="350" t="s">
        <v>586</v>
      </c>
      <c r="K482" s="163" t="s">
        <v>131</v>
      </c>
      <c r="L482" s="163" t="s">
        <v>44</v>
      </c>
      <c r="M482" s="454"/>
      <c r="N482" s="455"/>
    </row>
    <row r="483" spans="1:14" x14ac:dyDescent="0.25">
      <c r="A483" s="468">
        <v>45470</v>
      </c>
      <c r="B483" s="149" t="s">
        <v>112</v>
      </c>
      <c r="C483" s="149" t="s">
        <v>113</v>
      </c>
      <c r="D483" s="149" t="s">
        <v>111</v>
      </c>
      <c r="E483" s="456">
        <v>22000</v>
      </c>
      <c r="F483" s="319">
        <v>3866</v>
      </c>
      <c r="G483" s="292">
        <f t="shared" si="7"/>
        <v>5.6906363166063114</v>
      </c>
      <c r="H483" s="803" t="s">
        <v>166</v>
      </c>
      <c r="I483" s="164" t="s">
        <v>43</v>
      </c>
      <c r="J483" s="350" t="s">
        <v>586</v>
      </c>
      <c r="K483" s="163" t="s">
        <v>131</v>
      </c>
      <c r="L483" s="163" t="s">
        <v>44</v>
      </c>
      <c r="M483" s="454"/>
      <c r="N483" s="455"/>
    </row>
    <row r="484" spans="1:14" x14ac:dyDescent="0.25">
      <c r="A484" s="468">
        <v>45471</v>
      </c>
      <c r="B484" s="149" t="s">
        <v>112</v>
      </c>
      <c r="C484" s="149" t="s">
        <v>113</v>
      </c>
      <c r="D484" s="149" t="s">
        <v>111</v>
      </c>
      <c r="E484" s="456">
        <v>22000</v>
      </c>
      <c r="F484" s="319">
        <v>3866</v>
      </c>
      <c r="G484" s="292">
        <f t="shared" si="7"/>
        <v>5.6906363166063114</v>
      </c>
      <c r="H484" s="803" t="s">
        <v>166</v>
      </c>
      <c r="I484" s="164" t="s">
        <v>43</v>
      </c>
      <c r="J484" s="350" t="s">
        <v>587</v>
      </c>
      <c r="K484" s="163" t="s">
        <v>131</v>
      </c>
      <c r="L484" s="163" t="s">
        <v>44</v>
      </c>
      <c r="M484" s="454"/>
      <c r="N484" s="455"/>
    </row>
    <row r="485" spans="1:14" x14ac:dyDescent="0.25">
      <c r="A485" s="468">
        <v>45471</v>
      </c>
      <c r="B485" s="149" t="s">
        <v>112</v>
      </c>
      <c r="C485" s="149" t="s">
        <v>113</v>
      </c>
      <c r="D485" s="149" t="s">
        <v>111</v>
      </c>
      <c r="E485" s="456">
        <v>22000</v>
      </c>
      <c r="F485" s="319">
        <v>3866</v>
      </c>
      <c r="G485" s="292">
        <f t="shared" si="7"/>
        <v>5.6906363166063114</v>
      </c>
      <c r="H485" s="803" t="s">
        <v>166</v>
      </c>
      <c r="I485" s="164" t="s">
        <v>43</v>
      </c>
      <c r="J485" s="350" t="s">
        <v>587</v>
      </c>
      <c r="K485" s="163" t="s">
        <v>131</v>
      </c>
      <c r="L485" s="163" t="s">
        <v>44</v>
      </c>
      <c r="M485" s="454"/>
      <c r="N485" s="455"/>
    </row>
    <row r="486" spans="1:14" x14ac:dyDescent="0.25">
      <c r="A486" s="162">
        <v>45471</v>
      </c>
      <c r="B486" s="163" t="s">
        <v>112</v>
      </c>
      <c r="C486" s="163" t="s">
        <v>113</v>
      </c>
      <c r="D486" s="164" t="s">
        <v>121</v>
      </c>
      <c r="E486" s="167">
        <v>10000</v>
      </c>
      <c r="F486" s="319">
        <v>3866</v>
      </c>
      <c r="G486" s="292">
        <f t="shared" si="7"/>
        <v>2.586652871184687</v>
      </c>
      <c r="H486" s="803" t="s">
        <v>168</v>
      </c>
      <c r="I486" s="164" t="s">
        <v>43</v>
      </c>
      <c r="J486" s="350" t="s">
        <v>588</v>
      </c>
      <c r="K486" s="163" t="s">
        <v>131</v>
      </c>
      <c r="L486" s="163" t="s">
        <v>44</v>
      </c>
      <c r="M486" s="454"/>
      <c r="N486" s="455"/>
    </row>
    <row r="487" spans="1:14" x14ac:dyDescent="0.25">
      <c r="A487" s="162">
        <v>45471</v>
      </c>
      <c r="B487" s="163" t="s">
        <v>112</v>
      </c>
      <c r="C487" s="163" t="s">
        <v>113</v>
      </c>
      <c r="D487" s="164" t="s">
        <v>121</v>
      </c>
      <c r="E487" s="167">
        <v>16000</v>
      </c>
      <c r="F487" s="319">
        <v>3866</v>
      </c>
      <c r="G487" s="292">
        <f t="shared" si="7"/>
        <v>4.1386445938954992</v>
      </c>
      <c r="H487" s="803" t="s">
        <v>168</v>
      </c>
      <c r="I487" s="164" t="s">
        <v>43</v>
      </c>
      <c r="J487" s="350" t="s">
        <v>588</v>
      </c>
      <c r="K487" s="163" t="s">
        <v>131</v>
      </c>
      <c r="L487" s="163" t="s">
        <v>44</v>
      </c>
      <c r="M487" s="454"/>
      <c r="N487" s="455"/>
    </row>
    <row r="488" spans="1:14" x14ac:dyDescent="0.25">
      <c r="A488" s="162">
        <v>45471</v>
      </c>
      <c r="B488" s="163" t="s">
        <v>112</v>
      </c>
      <c r="C488" s="163" t="s">
        <v>113</v>
      </c>
      <c r="D488" s="164" t="s">
        <v>121</v>
      </c>
      <c r="E488" s="167">
        <v>17000</v>
      </c>
      <c r="F488" s="319">
        <v>3866</v>
      </c>
      <c r="G488" s="292">
        <f t="shared" si="7"/>
        <v>4.3973098810139684</v>
      </c>
      <c r="H488" s="803" t="s">
        <v>168</v>
      </c>
      <c r="I488" s="164" t="s">
        <v>43</v>
      </c>
      <c r="J488" s="350" t="s">
        <v>588</v>
      </c>
      <c r="K488" s="163" t="s">
        <v>131</v>
      </c>
      <c r="L488" s="163" t="s">
        <v>44</v>
      </c>
      <c r="M488" s="454"/>
      <c r="N488" s="455"/>
    </row>
    <row r="489" spans="1:14" x14ac:dyDescent="0.25">
      <c r="A489" s="162">
        <v>45471</v>
      </c>
      <c r="B489" s="163" t="s">
        <v>112</v>
      </c>
      <c r="C489" s="163" t="s">
        <v>113</v>
      </c>
      <c r="D489" s="164" t="s">
        <v>121</v>
      </c>
      <c r="E489" s="167">
        <v>10000</v>
      </c>
      <c r="F489" s="319">
        <v>3866</v>
      </c>
      <c r="G489" s="292">
        <f t="shared" si="7"/>
        <v>2.586652871184687</v>
      </c>
      <c r="H489" s="803" t="s">
        <v>168</v>
      </c>
      <c r="I489" s="164" t="s">
        <v>43</v>
      </c>
      <c r="J489" s="350" t="s">
        <v>588</v>
      </c>
      <c r="K489" s="163" t="s">
        <v>131</v>
      </c>
      <c r="L489" s="163" t="s">
        <v>44</v>
      </c>
      <c r="M489" s="454"/>
      <c r="N489" s="455"/>
    </row>
    <row r="490" spans="1:14" x14ac:dyDescent="0.25">
      <c r="A490" s="162">
        <v>45471</v>
      </c>
      <c r="B490" s="163" t="s">
        <v>112</v>
      </c>
      <c r="C490" s="163" t="s">
        <v>113</v>
      </c>
      <c r="D490" s="164" t="s">
        <v>121</v>
      </c>
      <c r="E490" s="167">
        <v>20000</v>
      </c>
      <c r="F490" s="319">
        <v>3866</v>
      </c>
      <c r="G490" s="292">
        <f t="shared" si="7"/>
        <v>5.173305742369374</v>
      </c>
      <c r="H490" s="803" t="s">
        <v>168</v>
      </c>
      <c r="I490" s="164" t="s">
        <v>43</v>
      </c>
      <c r="J490" s="350" t="s">
        <v>588</v>
      </c>
      <c r="K490" s="163" t="s">
        <v>131</v>
      </c>
      <c r="L490" s="163" t="s">
        <v>44</v>
      </c>
      <c r="M490" s="454"/>
      <c r="N490" s="455"/>
    </row>
    <row r="491" spans="1:14" x14ac:dyDescent="0.25">
      <c r="A491" s="34">
        <v>45471</v>
      </c>
      <c r="B491" s="16" t="s">
        <v>112</v>
      </c>
      <c r="C491" s="16" t="s">
        <v>113</v>
      </c>
      <c r="D491" s="16" t="s">
        <v>14</v>
      </c>
      <c r="E491" s="813">
        <v>5000</v>
      </c>
      <c r="F491" s="319">
        <v>3866</v>
      </c>
      <c r="G491" s="292">
        <f t="shared" si="7"/>
        <v>1.2933264355923435</v>
      </c>
      <c r="H491" s="803" t="s">
        <v>41</v>
      </c>
      <c r="I491" s="164" t="s">
        <v>43</v>
      </c>
      <c r="J491" s="415" t="s">
        <v>618</v>
      </c>
      <c r="K491" s="163" t="s">
        <v>131</v>
      </c>
      <c r="L491" s="163" t="s">
        <v>44</v>
      </c>
      <c r="M491" s="454"/>
      <c r="N491" s="455"/>
    </row>
    <row r="492" spans="1:14" x14ac:dyDescent="0.25">
      <c r="A492" s="34">
        <v>45471</v>
      </c>
      <c r="B492" s="16" t="s">
        <v>112</v>
      </c>
      <c r="C492" s="16" t="s">
        <v>113</v>
      </c>
      <c r="D492" s="16" t="s">
        <v>14</v>
      </c>
      <c r="E492" s="813">
        <v>6000</v>
      </c>
      <c r="F492" s="319">
        <v>3866</v>
      </c>
      <c r="G492" s="292">
        <f t="shared" si="7"/>
        <v>1.5519917227108122</v>
      </c>
      <c r="H492" s="803" t="s">
        <v>41</v>
      </c>
      <c r="I492" s="164" t="s">
        <v>43</v>
      </c>
      <c r="J492" s="415" t="s">
        <v>618</v>
      </c>
      <c r="K492" s="163" t="s">
        <v>131</v>
      </c>
      <c r="L492" s="163" t="s">
        <v>44</v>
      </c>
      <c r="M492" s="454"/>
      <c r="N492" s="455"/>
    </row>
    <row r="493" spans="1:14" x14ac:dyDescent="0.25">
      <c r="A493" s="539">
        <v>45471</v>
      </c>
      <c r="B493" s="812" t="s">
        <v>590</v>
      </c>
      <c r="C493" s="812" t="s">
        <v>120</v>
      </c>
      <c r="D493" s="803" t="s">
        <v>79</v>
      </c>
      <c r="E493" s="814">
        <v>2000</v>
      </c>
      <c r="F493" s="319">
        <v>3866</v>
      </c>
      <c r="G493" s="292">
        <f t="shared" si="7"/>
        <v>0.5173305742369374</v>
      </c>
      <c r="H493" s="803" t="s">
        <v>124</v>
      </c>
      <c r="I493" s="164" t="s">
        <v>43</v>
      </c>
      <c r="J493" s="812" t="s">
        <v>666</v>
      </c>
      <c r="K493" s="163" t="s">
        <v>131</v>
      </c>
      <c r="L493" s="163" t="s">
        <v>44</v>
      </c>
      <c r="M493" s="454"/>
      <c r="N493" s="455"/>
    </row>
    <row r="494" spans="1:14" x14ac:dyDescent="0.25">
      <c r="A494" s="539">
        <v>45471</v>
      </c>
      <c r="B494" s="812" t="s">
        <v>591</v>
      </c>
      <c r="C494" s="812" t="s">
        <v>120</v>
      </c>
      <c r="D494" s="803" t="s">
        <v>79</v>
      </c>
      <c r="E494" s="814">
        <v>20000</v>
      </c>
      <c r="F494" s="319">
        <v>3866</v>
      </c>
      <c r="G494" s="292">
        <f t="shared" si="7"/>
        <v>5.173305742369374</v>
      </c>
      <c r="H494" s="803" t="s">
        <v>138</v>
      </c>
      <c r="I494" s="164" t="s">
        <v>43</v>
      </c>
      <c r="J494" s="812" t="s">
        <v>683</v>
      </c>
      <c r="K494" s="163" t="s">
        <v>131</v>
      </c>
      <c r="L494" s="163" t="s">
        <v>44</v>
      </c>
      <c r="M494" s="454"/>
      <c r="N494" s="455"/>
    </row>
    <row r="495" spans="1:14" x14ac:dyDescent="0.25">
      <c r="A495" s="162">
        <v>45471</v>
      </c>
      <c r="B495" s="163" t="s">
        <v>112</v>
      </c>
      <c r="C495" s="163" t="s">
        <v>113</v>
      </c>
      <c r="D495" s="164" t="s">
        <v>121</v>
      </c>
      <c r="E495" s="167">
        <v>10000</v>
      </c>
      <c r="F495" s="319">
        <v>3866</v>
      </c>
      <c r="G495" s="292">
        <f t="shared" si="7"/>
        <v>2.586652871184687</v>
      </c>
      <c r="H495" s="803" t="s">
        <v>127</v>
      </c>
      <c r="I495" s="164" t="s">
        <v>43</v>
      </c>
      <c r="J495" s="842" t="s">
        <v>612</v>
      </c>
      <c r="K495" s="163" t="s">
        <v>131</v>
      </c>
      <c r="L495" s="163" t="s">
        <v>44</v>
      </c>
      <c r="M495" s="454"/>
      <c r="N495" s="455"/>
    </row>
    <row r="496" spans="1:14" x14ac:dyDescent="0.25">
      <c r="A496" s="162">
        <v>45471</v>
      </c>
      <c r="B496" s="163" t="s">
        <v>112</v>
      </c>
      <c r="C496" s="149" t="s">
        <v>113</v>
      </c>
      <c r="D496" s="149" t="s">
        <v>111</v>
      </c>
      <c r="E496" s="686">
        <v>10000</v>
      </c>
      <c r="F496" s="319">
        <v>3866</v>
      </c>
      <c r="G496" s="292">
        <f t="shared" si="7"/>
        <v>2.586652871184687</v>
      </c>
      <c r="H496" s="803" t="s">
        <v>128</v>
      </c>
      <c r="I496" s="164" t="s">
        <v>43</v>
      </c>
      <c r="J496" s="350" t="s">
        <v>346</v>
      </c>
      <c r="K496" s="163" t="s">
        <v>131</v>
      </c>
      <c r="L496" s="163" t="s">
        <v>44</v>
      </c>
      <c r="M496" s="454"/>
      <c r="N496" s="455"/>
    </row>
    <row r="497" spans="1:14" x14ac:dyDescent="0.25">
      <c r="A497" s="34">
        <v>45471</v>
      </c>
      <c r="B497" s="16" t="s">
        <v>112</v>
      </c>
      <c r="C497" s="16" t="s">
        <v>113</v>
      </c>
      <c r="D497" s="16" t="s">
        <v>14</v>
      </c>
      <c r="E497" s="813">
        <v>10000</v>
      </c>
      <c r="F497" s="319">
        <v>3866</v>
      </c>
      <c r="G497" s="292">
        <f t="shared" si="7"/>
        <v>2.586652871184687</v>
      </c>
      <c r="H497" s="803" t="s">
        <v>41</v>
      </c>
      <c r="I497" s="164" t="s">
        <v>43</v>
      </c>
      <c r="J497" s="350" t="s">
        <v>619</v>
      </c>
      <c r="K497" s="163" t="s">
        <v>131</v>
      </c>
      <c r="L497" s="163" t="s">
        <v>44</v>
      </c>
      <c r="M497" s="454"/>
      <c r="N497" s="455"/>
    </row>
    <row r="498" spans="1:14" x14ac:dyDescent="0.25">
      <c r="A498" s="34">
        <v>45471</v>
      </c>
      <c r="B498" s="16" t="s">
        <v>112</v>
      </c>
      <c r="C498" s="16" t="s">
        <v>113</v>
      </c>
      <c r="D498" s="16" t="s">
        <v>14</v>
      </c>
      <c r="E498" s="813">
        <v>15000</v>
      </c>
      <c r="F498" s="319">
        <v>3866</v>
      </c>
      <c r="G498" s="292">
        <f t="shared" si="7"/>
        <v>3.8799793067770305</v>
      </c>
      <c r="H498" s="803" t="s">
        <v>41</v>
      </c>
      <c r="I498" s="164" t="s">
        <v>43</v>
      </c>
      <c r="J498" s="350" t="s">
        <v>619</v>
      </c>
      <c r="K498" s="163" t="s">
        <v>131</v>
      </c>
      <c r="L498" s="163" t="s">
        <v>44</v>
      </c>
      <c r="M498" s="454"/>
      <c r="N498" s="455"/>
    </row>
    <row r="499" spans="1:14" x14ac:dyDescent="0.25">
      <c r="A499" s="34">
        <v>45471</v>
      </c>
      <c r="B499" s="16" t="s">
        <v>112</v>
      </c>
      <c r="C499" s="16" t="s">
        <v>113</v>
      </c>
      <c r="D499" s="16" t="s">
        <v>14</v>
      </c>
      <c r="E499" s="813">
        <v>8000</v>
      </c>
      <c r="F499" s="319">
        <v>3866</v>
      </c>
      <c r="G499" s="292">
        <f t="shared" si="7"/>
        <v>2.0693222969477496</v>
      </c>
      <c r="H499" s="803" t="s">
        <v>41</v>
      </c>
      <c r="I499" s="164" t="s">
        <v>43</v>
      </c>
      <c r="J499" s="350" t="s">
        <v>619</v>
      </c>
      <c r="K499" s="163" t="s">
        <v>131</v>
      </c>
      <c r="L499" s="163" t="s">
        <v>44</v>
      </c>
      <c r="M499" s="454"/>
      <c r="N499" s="455"/>
    </row>
    <row r="500" spans="1:14" x14ac:dyDescent="0.25">
      <c r="A500" s="34">
        <v>45471</v>
      </c>
      <c r="B500" s="16" t="s">
        <v>688</v>
      </c>
      <c r="C500" s="16" t="s">
        <v>120</v>
      </c>
      <c r="D500" s="16" t="s">
        <v>79</v>
      </c>
      <c r="E500" s="813">
        <f>G500*F500</f>
        <v>33634.199999999997</v>
      </c>
      <c r="F500" s="319">
        <v>3866</v>
      </c>
      <c r="G500" s="292">
        <v>8.6999999999999993</v>
      </c>
      <c r="H500" s="803" t="s">
        <v>689</v>
      </c>
      <c r="I500" s="164" t="s">
        <v>43</v>
      </c>
      <c r="J500" s="350" t="s">
        <v>690</v>
      </c>
      <c r="K500" s="163" t="s">
        <v>687</v>
      </c>
      <c r="L500" s="163" t="s">
        <v>44</v>
      </c>
      <c r="M500" s="454"/>
      <c r="N500" s="455"/>
    </row>
    <row r="501" spans="1:14" x14ac:dyDescent="0.25">
      <c r="A501" s="34">
        <v>45471</v>
      </c>
      <c r="B501" s="16" t="s">
        <v>691</v>
      </c>
      <c r="C501" s="16" t="s">
        <v>120</v>
      </c>
      <c r="D501" s="16" t="s">
        <v>79</v>
      </c>
      <c r="E501" s="813">
        <f>G501*F501</f>
        <v>20296.5</v>
      </c>
      <c r="F501" s="319">
        <v>3866</v>
      </c>
      <c r="G501" s="292">
        <v>5.25</v>
      </c>
      <c r="H501" s="803" t="s">
        <v>689</v>
      </c>
      <c r="I501" s="164" t="s">
        <v>43</v>
      </c>
      <c r="J501" s="350" t="s">
        <v>692</v>
      </c>
      <c r="K501" s="163" t="s">
        <v>687</v>
      </c>
      <c r="L501" s="163" t="s">
        <v>44</v>
      </c>
      <c r="M501" s="454"/>
      <c r="N501" s="455"/>
    </row>
    <row r="502" spans="1:14" x14ac:dyDescent="0.25">
      <c r="A502" s="34">
        <v>45472</v>
      </c>
      <c r="B502" s="16" t="s">
        <v>112</v>
      </c>
      <c r="C502" s="16" t="s">
        <v>113</v>
      </c>
      <c r="D502" s="16" t="s">
        <v>592</v>
      </c>
      <c r="E502" s="813">
        <v>130000</v>
      </c>
      <c r="F502" s="319">
        <v>3866</v>
      </c>
      <c r="G502" s="292">
        <f t="shared" si="7"/>
        <v>33.62648732540093</v>
      </c>
      <c r="H502" s="803" t="s">
        <v>41</v>
      </c>
      <c r="I502" s="164" t="s">
        <v>43</v>
      </c>
      <c r="J502" s="415" t="s">
        <v>620</v>
      </c>
      <c r="K502" s="163" t="s">
        <v>131</v>
      </c>
      <c r="L502" s="163" t="s">
        <v>44</v>
      </c>
      <c r="M502" s="454"/>
      <c r="N502" s="455"/>
    </row>
    <row r="503" spans="1:14" x14ac:dyDescent="0.25">
      <c r="A503" s="162">
        <v>45472</v>
      </c>
      <c r="B503" s="151" t="s">
        <v>222</v>
      </c>
      <c r="C503" s="151" t="s">
        <v>114</v>
      </c>
      <c r="D503" s="169" t="s">
        <v>592</v>
      </c>
      <c r="E503" s="154">
        <v>50000</v>
      </c>
      <c r="F503" s="319">
        <v>3866</v>
      </c>
      <c r="G503" s="292">
        <f t="shared" si="7"/>
        <v>12.933264355923436</v>
      </c>
      <c r="H503" s="803" t="s">
        <v>41</v>
      </c>
      <c r="I503" s="164" t="s">
        <v>43</v>
      </c>
      <c r="J503" s="842" t="s">
        <v>680</v>
      </c>
      <c r="K503" s="163" t="s">
        <v>687</v>
      </c>
      <c r="L503" s="163" t="s">
        <v>44</v>
      </c>
      <c r="M503" s="454"/>
      <c r="N503" s="455"/>
    </row>
    <row r="504" spans="1:14" x14ac:dyDescent="0.25">
      <c r="A504" s="162">
        <v>45472</v>
      </c>
      <c r="B504" s="151" t="s">
        <v>223</v>
      </c>
      <c r="C504" s="151" t="s">
        <v>114</v>
      </c>
      <c r="D504" s="169" t="s">
        <v>592</v>
      </c>
      <c r="E504" s="154">
        <v>50000</v>
      </c>
      <c r="F504" s="319">
        <v>3866</v>
      </c>
      <c r="G504" s="292">
        <f t="shared" si="7"/>
        <v>12.933264355923436</v>
      </c>
      <c r="H504" s="803" t="s">
        <v>128</v>
      </c>
      <c r="I504" s="164" t="s">
        <v>43</v>
      </c>
      <c r="J504" s="842" t="s">
        <v>680</v>
      </c>
      <c r="K504" s="163" t="s">
        <v>687</v>
      </c>
      <c r="L504" s="163" t="s">
        <v>44</v>
      </c>
      <c r="M504" s="454"/>
      <c r="N504" s="455"/>
    </row>
    <row r="505" spans="1:14" x14ac:dyDescent="0.25">
      <c r="A505" s="162">
        <v>45472</v>
      </c>
      <c r="B505" s="151" t="s">
        <v>277</v>
      </c>
      <c r="C505" s="151" t="s">
        <v>114</v>
      </c>
      <c r="D505" s="169" t="s">
        <v>592</v>
      </c>
      <c r="E505" s="153">
        <v>50000</v>
      </c>
      <c r="F505" s="319">
        <v>3866</v>
      </c>
      <c r="G505" s="292">
        <f t="shared" si="7"/>
        <v>12.933264355923436</v>
      </c>
      <c r="H505" s="803" t="s">
        <v>168</v>
      </c>
      <c r="I505" s="164" t="s">
        <v>43</v>
      </c>
      <c r="J505" s="842" t="s">
        <v>680</v>
      </c>
      <c r="K505" s="163" t="s">
        <v>687</v>
      </c>
      <c r="L505" s="163" t="s">
        <v>44</v>
      </c>
      <c r="M505" s="454"/>
      <c r="N505" s="455"/>
    </row>
    <row r="506" spans="1:14" x14ac:dyDescent="0.25">
      <c r="A506" s="821">
        <v>45472</v>
      </c>
      <c r="B506" s="163" t="s">
        <v>112</v>
      </c>
      <c r="C506" s="163" t="s">
        <v>113</v>
      </c>
      <c r="D506" s="164" t="s">
        <v>121</v>
      </c>
      <c r="E506" s="167">
        <v>20000</v>
      </c>
      <c r="F506" s="319">
        <v>3866</v>
      </c>
      <c r="G506" s="292">
        <f t="shared" si="7"/>
        <v>5.173305742369374</v>
      </c>
      <c r="H506" s="803" t="s">
        <v>168</v>
      </c>
      <c r="I506" s="164" t="s">
        <v>43</v>
      </c>
      <c r="J506" s="350" t="s">
        <v>593</v>
      </c>
      <c r="K506" s="163" t="s">
        <v>131</v>
      </c>
      <c r="L506" s="163" t="s">
        <v>44</v>
      </c>
      <c r="M506" s="454"/>
      <c r="N506" s="455"/>
    </row>
    <row r="507" spans="1:14" x14ac:dyDescent="0.25">
      <c r="A507" s="821">
        <v>45472</v>
      </c>
      <c r="B507" s="163" t="s">
        <v>112</v>
      </c>
      <c r="C507" s="163" t="s">
        <v>113</v>
      </c>
      <c r="D507" s="164" t="s">
        <v>121</v>
      </c>
      <c r="E507" s="167">
        <v>3500</v>
      </c>
      <c r="F507" s="319">
        <v>3866</v>
      </c>
      <c r="G507" s="292">
        <f t="shared" si="7"/>
        <v>0.90532850491464045</v>
      </c>
      <c r="H507" s="803" t="s">
        <v>168</v>
      </c>
      <c r="I507" s="164" t="s">
        <v>43</v>
      </c>
      <c r="J507" s="350" t="s">
        <v>593</v>
      </c>
      <c r="K507" s="163" t="s">
        <v>131</v>
      </c>
      <c r="L507" s="163" t="s">
        <v>44</v>
      </c>
      <c r="M507" s="454"/>
      <c r="N507" s="455"/>
    </row>
    <row r="508" spans="1:14" x14ac:dyDescent="0.25">
      <c r="A508" s="821">
        <v>45472</v>
      </c>
      <c r="B508" s="163" t="s">
        <v>112</v>
      </c>
      <c r="C508" s="163" t="s">
        <v>113</v>
      </c>
      <c r="D508" s="164" t="s">
        <v>121</v>
      </c>
      <c r="E508" s="167">
        <v>3500</v>
      </c>
      <c r="F508" s="319">
        <v>3866</v>
      </c>
      <c r="G508" s="292">
        <f t="shared" si="7"/>
        <v>0.90532850491464045</v>
      </c>
      <c r="H508" s="803" t="s">
        <v>168</v>
      </c>
      <c r="I508" s="164" t="s">
        <v>43</v>
      </c>
      <c r="J508" s="350" t="s">
        <v>593</v>
      </c>
      <c r="K508" s="163" t="s">
        <v>131</v>
      </c>
      <c r="L508" s="163" t="s">
        <v>44</v>
      </c>
      <c r="M508" s="454"/>
      <c r="N508" s="455"/>
    </row>
    <row r="509" spans="1:14" x14ac:dyDescent="0.25">
      <c r="A509" s="821">
        <v>45472</v>
      </c>
      <c r="B509" s="163" t="s">
        <v>112</v>
      </c>
      <c r="C509" s="163" t="s">
        <v>113</v>
      </c>
      <c r="D509" s="164" t="s">
        <v>121</v>
      </c>
      <c r="E509" s="167">
        <v>15000</v>
      </c>
      <c r="F509" s="319">
        <v>3866</v>
      </c>
      <c r="G509" s="292">
        <f t="shared" si="7"/>
        <v>3.8799793067770305</v>
      </c>
      <c r="H509" s="803" t="s">
        <v>168</v>
      </c>
      <c r="I509" s="164" t="s">
        <v>43</v>
      </c>
      <c r="J509" s="350" t="s">
        <v>593</v>
      </c>
      <c r="K509" s="163" t="s">
        <v>131</v>
      </c>
      <c r="L509" s="163" t="s">
        <v>44</v>
      </c>
      <c r="M509" s="454"/>
      <c r="N509" s="455"/>
    </row>
    <row r="510" spans="1:14" x14ac:dyDescent="0.25">
      <c r="A510" s="821">
        <v>45472</v>
      </c>
      <c r="B510" s="163" t="s">
        <v>112</v>
      </c>
      <c r="C510" s="163" t="s">
        <v>113</v>
      </c>
      <c r="D510" s="164" t="s">
        <v>121</v>
      </c>
      <c r="E510" s="167">
        <v>10000</v>
      </c>
      <c r="F510" s="319">
        <v>3866</v>
      </c>
      <c r="G510" s="292">
        <f t="shared" si="7"/>
        <v>2.586652871184687</v>
      </c>
      <c r="H510" s="803" t="s">
        <v>168</v>
      </c>
      <c r="I510" s="164" t="s">
        <v>43</v>
      </c>
      <c r="J510" s="350" t="s">
        <v>593</v>
      </c>
      <c r="K510" s="163" t="s">
        <v>131</v>
      </c>
      <c r="L510" s="163" t="s">
        <v>44</v>
      </c>
      <c r="M510" s="454"/>
      <c r="N510" s="455"/>
    </row>
    <row r="511" spans="1:14" x14ac:dyDescent="0.25">
      <c r="A511" s="821">
        <v>45472</v>
      </c>
      <c r="B511" s="163" t="s">
        <v>112</v>
      </c>
      <c r="C511" s="163" t="s">
        <v>113</v>
      </c>
      <c r="D511" s="164" t="s">
        <v>121</v>
      </c>
      <c r="E511" s="167">
        <v>2000</v>
      </c>
      <c r="F511" s="319">
        <v>3866</v>
      </c>
      <c r="G511" s="292">
        <f t="shared" si="7"/>
        <v>0.5173305742369374</v>
      </c>
      <c r="H511" s="803" t="s">
        <v>168</v>
      </c>
      <c r="I511" s="164" t="s">
        <v>43</v>
      </c>
      <c r="J511" s="350" t="s">
        <v>593</v>
      </c>
      <c r="K511" s="163" t="s">
        <v>131</v>
      </c>
      <c r="L511" s="163" t="s">
        <v>44</v>
      </c>
      <c r="M511" s="454"/>
      <c r="N511" s="455"/>
    </row>
    <row r="512" spans="1:14" ht="16.5" customHeight="1" x14ac:dyDescent="0.25">
      <c r="A512" s="821">
        <v>45472</v>
      </c>
      <c r="B512" s="163" t="s">
        <v>601</v>
      </c>
      <c r="C512" s="163" t="s">
        <v>160</v>
      </c>
      <c r="D512" s="164" t="s">
        <v>592</v>
      </c>
      <c r="E512" s="167">
        <v>1400</v>
      </c>
      <c r="F512" s="319">
        <v>3866</v>
      </c>
      <c r="G512" s="292">
        <f t="shared" si="7"/>
        <v>0.36213140196585619</v>
      </c>
      <c r="H512" s="803" t="s">
        <v>168</v>
      </c>
      <c r="I512" s="164" t="s">
        <v>43</v>
      </c>
      <c r="J512" s="350" t="s">
        <v>603</v>
      </c>
      <c r="K512" s="163" t="s">
        <v>687</v>
      </c>
      <c r="L512" s="163" t="s">
        <v>44</v>
      </c>
      <c r="M512" s="454"/>
      <c r="N512" s="455"/>
    </row>
    <row r="513" spans="1:14" ht="18" customHeight="1" x14ac:dyDescent="0.25">
      <c r="A513" s="821">
        <v>45472</v>
      </c>
      <c r="B513" s="163" t="s">
        <v>601</v>
      </c>
      <c r="C513" s="163" t="s">
        <v>160</v>
      </c>
      <c r="D513" s="164" t="s">
        <v>592</v>
      </c>
      <c r="E513" s="167">
        <v>1400</v>
      </c>
      <c r="F513" s="319">
        <v>3866</v>
      </c>
      <c r="G513" s="292">
        <f t="shared" si="7"/>
        <v>0.36213140196585619</v>
      </c>
      <c r="H513" s="803" t="s">
        <v>168</v>
      </c>
      <c r="I513" s="164" t="s">
        <v>43</v>
      </c>
      <c r="J513" s="350" t="s">
        <v>603</v>
      </c>
      <c r="K513" s="163" t="s">
        <v>687</v>
      </c>
      <c r="L513" s="163" t="s">
        <v>44</v>
      </c>
      <c r="M513" s="454"/>
      <c r="N513" s="455"/>
    </row>
    <row r="514" spans="1:14" ht="17.25" customHeight="1" x14ac:dyDescent="0.25">
      <c r="A514" s="821">
        <v>45472</v>
      </c>
      <c r="B514" s="163" t="s">
        <v>602</v>
      </c>
      <c r="C514" s="163" t="s">
        <v>160</v>
      </c>
      <c r="D514" s="164" t="s">
        <v>592</v>
      </c>
      <c r="E514" s="167">
        <v>3500</v>
      </c>
      <c r="F514" s="319">
        <v>3866</v>
      </c>
      <c r="G514" s="292">
        <f t="shared" si="7"/>
        <v>0.90532850491464045</v>
      </c>
      <c r="H514" s="803" t="s">
        <v>168</v>
      </c>
      <c r="I514" s="164" t="s">
        <v>43</v>
      </c>
      <c r="J514" s="350" t="s">
        <v>603</v>
      </c>
      <c r="K514" s="163" t="s">
        <v>687</v>
      </c>
      <c r="L514" s="163" t="s">
        <v>44</v>
      </c>
      <c r="M514" s="454"/>
      <c r="N514" s="455"/>
    </row>
    <row r="515" spans="1:14" ht="18" customHeight="1" x14ac:dyDescent="0.25">
      <c r="A515" s="821">
        <v>45472</v>
      </c>
      <c r="B515" s="163" t="s">
        <v>604</v>
      </c>
      <c r="C515" s="163" t="s">
        <v>160</v>
      </c>
      <c r="D515" s="164" t="s">
        <v>592</v>
      </c>
      <c r="E515" s="167">
        <v>5000</v>
      </c>
      <c r="F515" s="319">
        <v>3866</v>
      </c>
      <c r="G515" s="292">
        <f t="shared" si="7"/>
        <v>1.2933264355923435</v>
      </c>
      <c r="H515" s="803" t="s">
        <v>168</v>
      </c>
      <c r="I515" s="164" t="s">
        <v>43</v>
      </c>
      <c r="J515" s="350" t="s">
        <v>609</v>
      </c>
      <c r="K515" s="163" t="s">
        <v>687</v>
      </c>
      <c r="L515" s="163" t="s">
        <v>44</v>
      </c>
      <c r="M515" s="454"/>
      <c r="N515" s="455"/>
    </row>
    <row r="516" spans="1:14" ht="21" customHeight="1" x14ac:dyDescent="0.25">
      <c r="A516" s="821">
        <v>45472</v>
      </c>
      <c r="B516" s="163" t="s">
        <v>605</v>
      </c>
      <c r="C516" s="163" t="s">
        <v>160</v>
      </c>
      <c r="D516" s="164" t="s">
        <v>592</v>
      </c>
      <c r="E516" s="167">
        <v>4900</v>
      </c>
      <c r="F516" s="319">
        <v>3866</v>
      </c>
      <c r="G516" s="292">
        <f t="shared" si="7"/>
        <v>1.2674599068804966</v>
      </c>
      <c r="H516" s="803" t="s">
        <v>168</v>
      </c>
      <c r="I516" s="164" t="s">
        <v>43</v>
      </c>
      <c r="J516" s="350" t="s">
        <v>609</v>
      </c>
      <c r="K516" s="163" t="s">
        <v>687</v>
      </c>
      <c r="L516" s="163" t="s">
        <v>44</v>
      </c>
      <c r="M516" s="454"/>
      <c r="N516" s="455"/>
    </row>
    <row r="517" spans="1:14" ht="15.75" customHeight="1" x14ac:dyDescent="0.25">
      <c r="A517" s="821">
        <v>45472</v>
      </c>
      <c r="B517" s="163" t="s">
        <v>606</v>
      </c>
      <c r="C517" s="163" t="s">
        <v>160</v>
      </c>
      <c r="D517" s="164" t="s">
        <v>592</v>
      </c>
      <c r="E517" s="167">
        <v>11000</v>
      </c>
      <c r="F517" s="319">
        <v>3866</v>
      </c>
      <c r="G517" s="292">
        <f t="shared" ref="G517:G554" si="8">E517/F517</f>
        <v>2.8453181583031557</v>
      </c>
      <c r="H517" s="803" t="s">
        <v>168</v>
      </c>
      <c r="I517" s="164" t="s">
        <v>43</v>
      </c>
      <c r="J517" s="350" t="s">
        <v>609</v>
      </c>
      <c r="K517" s="163" t="s">
        <v>687</v>
      </c>
      <c r="L517" s="163" t="s">
        <v>44</v>
      </c>
      <c r="M517" s="454"/>
      <c r="N517" s="455"/>
    </row>
    <row r="518" spans="1:14" ht="16.5" customHeight="1" x14ac:dyDescent="0.25">
      <c r="A518" s="821">
        <v>45472</v>
      </c>
      <c r="B518" s="163" t="s">
        <v>607</v>
      </c>
      <c r="C518" s="163" t="s">
        <v>160</v>
      </c>
      <c r="D518" s="164" t="s">
        <v>592</v>
      </c>
      <c r="E518" s="167">
        <v>2900</v>
      </c>
      <c r="F518" s="319">
        <v>3866</v>
      </c>
      <c r="G518" s="292">
        <f t="shared" si="8"/>
        <v>0.75012933264355919</v>
      </c>
      <c r="H518" s="803" t="s">
        <v>168</v>
      </c>
      <c r="I518" s="164" t="s">
        <v>43</v>
      </c>
      <c r="J518" s="350" t="s">
        <v>609</v>
      </c>
      <c r="K518" s="163" t="s">
        <v>687</v>
      </c>
      <c r="L518" s="163" t="s">
        <v>44</v>
      </c>
      <c r="M518" s="454"/>
      <c r="N518" s="455"/>
    </row>
    <row r="519" spans="1:14" ht="17.25" customHeight="1" x14ac:dyDescent="0.25">
      <c r="A519" s="162">
        <v>45472</v>
      </c>
      <c r="B519" s="163" t="s">
        <v>608</v>
      </c>
      <c r="C519" s="163" t="s">
        <v>160</v>
      </c>
      <c r="D519" s="164" t="s">
        <v>592</v>
      </c>
      <c r="E519" s="167">
        <v>50000</v>
      </c>
      <c r="F519" s="319">
        <v>3866</v>
      </c>
      <c r="G519" s="292">
        <f t="shared" si="8"/>
        <v>12.933264355923436</v>
      </c>
      <c r="H519" s="803" t="s">
        <v>168</v>
      </c>
      <c r="I519" s="164" t="s">
        <v>43</v>
      </c>
      <c r="J519" s="350" t="s">
        <v>610</v>
      </c>
      <c r="K519" s="163" t="s">
        <v>687</v>
      </c>
      <c r="L519" s="163" t="s">
        <v>44</v>
      </c>
      <c r="M519" s="454"/>
      <c r="N519" s="455"/>
    </row>
    <row r="520" spans="1:14" ht="16.5" customHeight="1" x14ac:dyDescent="0.25">
      <c r="A520" s="839">
        <v>45472</v>
      </c>
      <c r="B520" s="840" t="s">
        <v>611</v>
      </c>
      <c r="C520" s="840" t="s">
        <v>160</v>
      </c>
      <c r="D520" s="841" t="s">
        <v>592</v>
      </c>
      <c r="E520" s="167">
        <v>122000</v>
      </c>
      <c r="F520" s="319">
        <v>3866</v>
      </c>
      <c r="G520" s="292">
        <f t="shared" si="8"/>
        <v>31.557165028453181</v>
      </c>
      <c r="H520" s="803" t="s">
        <v>168</v>
      </c>
      <c r="I520" s="164" t="s">
        <v>43</v>
      </c>
      <c r="J520" s="350" t="s">
        <v>593</v>
      </c>
      <c r="K520" s="163" t="s">
        <v>687</v>
      </c>
      <c r="L520" s="163" t="s">
        <v>44</v>
      </c>
      <c r="M520" s="454"/>
      <c r="N520" s="455"/>
    </row>
    <row r="521" spans="1:14" x14ac:dyDescent="0.25">
      <c r="A521" s="162">
        <v>45472</v>
      </c>
      <c r="B521" s="163" t="s">
        <v>126</v>
      </c>
      <c r="C521" s="163" t="s">
        <v>126</v>
      </c>
      <c r="D521" s="164" t="s">
        <v>592</v>
      </c>
      <c r="E521" s="167">
        <v>10000</v>
      </c>
      <c r="F521" s="319">
        <v>3866</v>
      </c>
      <c r="G521" s="292">
        <f t="shared" si="8"/>
        <v>2.586652871184687</v>
      </c>
      <c r="H521" s="803" t="s">
        <v>168</v>
      </c>
      <c r="I521" s="164" t="s">
        <v>43</v>
      </c>
      <c r="J521" s="350" t="s">
        <v>593</v>
      </c>
      <c r="K521" s="163" t="s">
        <v>687</v>
      </c>
      <c r="L521" s="163" t="s">
        <v>44</v>
      </c>
      <c r="M521" s="454"/>
      <c r="N521" s="455"/>
    </row>
    <row r="522" spans="1:14" x14ac:dyDescent="0.25">
      <c r="A522" s="162">
        <v>45472</v>
      </c>
      <c r="B522" s="163" t="s">
        <v>126</v>
      </c>
      <c r="C522" s="163" t="s">
        <v>126</v>
      </c>
      <c r="D522" s="164" t="s">
        <v>592</v>
      </c>
      <c r="E522" s="167">
        <v>10000</v>
      </c>
      <c r="F522" s="319">
        <v>3866</v>
      </c>
      <c r="G522" s="292">
        <f t="shared" si="8"/>
        <v>2.586652871184687</v>
      </c>
      <c r="H522" s="803" t="s">
        <v>168</v>
      </c>
      <c r="I522" s="164" t="s">
        <v>43</v>
      </c>
      <c r="J522" s="350" t="s">
        <v>593</v>
      </c>
      <c r="K522" s="163" t="s">
        <v>687</v>
      </c>
      <c r="L522" s="163" t="s">
        <v>44</v>
      </c>
      <c r="M522" s="454"/>
      <c r="N522" s="455"/>
    </row>
    <row r="523" spans="1:14" x14ac:dyDescent="0.25">
      <c r="A523" s="468">
        <v>45472</v>
      </c>
      <c r="B523" s="149" t="s">
        <v>613</v>
      </c>
      <c r="C523" s="149" t="s">
        <v>160</v>
      </c>
      <c r="D523" s="149" t="s">
        <v>592</v>
      </c>
      <c r="E523" s="686">
        <v>50000</v>
      </c>
      <c r="F523" s="319">
        <v>3866</v>
      </c>
      <c r="G523" s="292">
        <f t="shared" si="8"/>
        <v>12.933264355923436</v>
      </c>
      <c r="H523" s="803" t="s">
        <v>128</v>
      </c>
      <c r="I523" s="164" t="s">
        <v>43</v>
      </c>
      <c r="J523" s="812" t="s">
        <v>615</v>
      </c>
      <c r="K523" s="163" t="s">
        <v>687</v>
      </c>
      <c r="L523" s="163" t="s">
        <v>44</v>
      </c>
      <c r="M523" s="454"/>
      <c r="N523" s="455"/>
    </row>
    <row r="524" spans="1:14" x14ac:dyDescent="0.25">
      <c r="A524" s="468">
        <v>45472</v>
      </c>
      <c r="B524" s="149" t="s">
        <v>614</v>
      </c>
      <c r="C524" s="149" t="s">
        <v>160</v>
      </c>
      <c r="D524" s="149" t="s">
        <v>592</v>
      </c>
      <c r="E524" s="686">
        <v>50000</v>
      </c>
      <c r="F524" s="319">
        <v>3866</v>
      </c>
      <c r="G524" s="292">
        <f t="shared" si="8"/>
        <v>12.933264355923436</v>
      </c>
      <c r="H524" s="803" t="s">
        <v>128</v>
      </c>
      <c r="I524" s="164" t="s">
        <v>43</v>
      </c>
      <c r="J524" s="812" t="s">
        <v>615</v>
      </c>
      <c r="K524" s="163" t="s">
        <v>687</v>
      </c>
      <c r="L524" s="163" t="s">
        <v>44</v>
      </c>
      <c r="M524" s="454"/>
      <c r="N524" s="455"/>
    </row>
    <row r="525" spans="1:14" x14ac:dyDescent="0.25">
      <c r="A525" s="34">
        <v>45472</v>
      </c>
      <c r="B525" s="16" t="s">
        <v>623</v>
      </c>
      <c r="C525" s="16" t="s">
        <v>113</v>
      </c>
      <c r="D525" s="16" t="s">
        <v>592</v>
      </c>
      <c r="E525" s="813">
        <v>600000</v>
      </c>
      <c r="F525" s="319">
        <v>3866</v>
      </c>
      <c r="G525" s="292">
        <f t="shared" si="8"/>
        <v>155.19917227108121</v>
      </c>
      <c r="H525" s="803" t="s">
        <v>41</v>
      </c>
      <c r="I525" s="164" t="s">
        <v>43</v>
      </c>
      <c r="J525" s="812" t="s">
        <v>681</v>
      </c>
      <c r="K525" s="163" t="s">
        <v>687</v>
      </c>
      <c r="L525" s="163" t="s">
        <v>44</v>
      </c>
      <c r="M525" s="454"/>
      <c r="N525" s="455"/>
    </row>
    <row r="526" spans="1:14" x14ac:dyDescent="0.25">
      <c r="A526" s="34">
        <v>45472</v>
      </c>
      <c r="B526" s="16" t="s">
        <v>624</v>
      </c>
      <c r="C526" s="16" t="s">
        <v>113</v>
      </c>
      <c r="D526" s="16" t="s">
        <v>592</v>
      </c>
      <c r="E526" s="813">
        <v>150000</v>
      </c>
      <c r="F526" s="319">
        <v>3866</v>
      </c>
      <c r="G526" s="292">
        <f t="shared" si="8"/>
        <v>38.799793067770302</v>
      </c>
      <c r="H526" s="803" t="s">
        <v>41</v>
      </c>
      <c r="I526" s="164" t="s">
        <v>43</v>
      </c>
      <c r="J526" s="812" t="s">
        <v>681</v>
      </c>
      <c r="K526" s="163" t="s">
        <v>687</v>
      </c>
      <c r="L526" s="163" t="s">
        <v>44</v>
      </c>
      <c r="M526" s="454"/>
      <c r="N526" s="455"/>
    </row>
    <row r="527" spans="1:14" x14ac:dyDescent="0.25">
      <c r="A527" s="34">
        <v>45472</v>
      </c>
      <c r="B527" s="16" t="s">
        <v>625</v>
      </c>
      <c r="C527" s="16" t="s">
        <v>160</v>
      </c>
      <c r="D527" s="16" t="s">
        <v>592</v>
      </c>
      <c r="E527" s="813">
        <v>50000</v>
      </c>
      <c r="F527" s="319">
        <v>3866</v>
      </c>
      <c r="G527" s="292">
        <f t="shared" si="8"/>
        <v>12.933264355923436</v>
      </c>
      <c r="H527" s="803" t="s">
        <v>41</v>
      </c>
      <c r="I527" s="164" t="s">
        <v>43</v>
      </c>
      <c r="J527" s="16" t="s">
        <v>629</v>
      </c>
      <c r="K527" s="163" t="s">
        <v>687</v>
      </c>
      <c r="L527" s="163" t="s">
        <v>44</v>
      </c>
      <c r="M527" s="454"/>
      <c r="N527" s="455"/>
    </row>
    <row r="528" spans="1:14" x14ac:dyDescent="0.25">
      <c r="A528" s="34">
        <v>45472</v>
      </c>
      <c r="B528" s="16" t="s">
        <v>626</v>
      </c>
      <c r="C528" s="16" t="s">
        <v>160</v>
      </c>
      <c r="D528" s="16" t="s">
        <v>592</v>
      </c>
      <c r="E528" s="813">
        <v>50000</v>
      </c>
      <c r="F528" s="319">
        <v>3866</v>
      </c>
      <c r="G528" s="292">
        <f t="shared" si="8"/>
        <v>12.933264355923436</v>
      </c>
      <c r="H528" s="803" t="s">
        <v>41</v>
      </c>
      <c r="I528" s="164" t="s">
        <v>43</v>
      </c>
      <c r="J528" s="16" t="s">
        <v>629</v>
      </c>
      <c r="K528" s="163" t="s">
        <v>687</v>
      </c>
      <c r="L528" s="163" t="s">
        <v>44</v>
      </c>
      <c r="M528" s="454"/>
      <c r="N528" s="455"/>
    </row>
    <row r="529" spans="1:14" x14ac:dyDescent="0.25">
      <c r="A529" s="34">
        <v>45472</v>
      </c>
      <c r="B529" s="16" t="s">
        <v>627</v>
      </c>
      <c r="C529" s="16" t="s">
        <v>160</v>
      </c>
      <c r="D529" s="16" t="s">
        <v>592</v>
      </c>
      <c r="E529" s="813">
        <v>50000</v>
      </c>
      <c r="F529" s="319">
        <v>3866</v>
      </c>
      <c r="G529" s="292">
        <f t="shared" si="8"/>
        <v>12.933264355923436</v>
      </c>
      <c r="H529" s="803" t="s">
        <v>41</v>
      </c>
      <c r="I529" s="164" t="s">
        <v>43</v>
      </c>
      <c r="J529" s="16" t="s">
        <v>629</v>
      </c>
      <c r="K529" s="163" t="s">
        <v>687</v>
      </c>
      <c r="L529" s="163" t="s">
        <v>44</v>
      </c>
      <c r="M529" s="454"/>
      <c r="N529" s="455"/>
    </row>
    <row r="530" spans="1:14" x14ac:dyDescent="0.25">
      <c r="A530" s="34">
        <v>45472</v>
      </c>
      <c r="B530" s="16" t="s">
        <v>628</v>
      </c>
      <c r="C530" s="16" t="s">
        <v>160</v>
      </c>
      <c r="D530" s="16" t="s">
        <v>592</v>
      </c>
      <c r="E530" s="813">
        <v>50000</v>
      </c>
      <c r="F530" s="319">
        <v>3866</v>
      </c>
      <c r="G530" s="292">
        <f t="shared" si="8"/>
        <v>12.933264355923436</v>
      </c>
      <c r="H530" s="803" t="s">
        <v>41</v>
      </c>
      <c r="I530" s="164" t="s">
        <v>43</v>
      </c>
      <c r="J530" s="16" t="s">
        <v>629</v>
      </c>
      <c r="K530" s="163" t="s">
        <v>687</v>
      </c>
      <c r="L530" s="163" t="s">
        <v>44</v>
      </c>
      <c r="M530" s="454"/>
      <c r="N530" s="455"/>
    </row>
    <row r="531" spans="1:14" x14ac:dyDescent="0.25">
      <c r="A531" s="34">
        <v>45472</v>
      </c>
      <c r="B531" s="16" t="s">
        <v>630</v>
      </c>
      <c r="C531" s="16" t="s">
        <v>160</v>
      </c>
      <c r="D531" s="16" t="s">
        <v>592</v>
      </c>
      <c r="E531" s="813">
        <v>87500</v>
      </c>
      <c r="F531" s="319">
        <v>3866</v>
      </c>
      <c r="G531" s="292">
        <f t="shared" si="8"/>
        <v>22.633212622866012</v>
      </c>
      <c r="H531" s="803" t="s">
        <v>41</v>
      </c>
      <c r="I531" s="164" t="s">
        <v>43</v>
      </c>
      <c r="J531" s="812" t="s">
        <v>619</v>
      </c>
      <c r="K531" s="163" t="s">
        <v>687</v>
      </c>
      <c r="L531" s="163" t="s">
        <v>44</v>
      </c>
      <c r="M531" s="454"/>
      <c r="N531" s="455"/>
    </row>
    <row r="532" spans="1:14" x14ac:dyDescent="0.25">
      <c r="A532" s="34">
        <v>45472</v>
      </c>
      <c r="B532" s="16" t="s">
        <v>631</v>
      </c>
      <c r="C532" s="16" t="s">
        <v>160</v>
      </c>
      <c r="D532" s="16" t="s">
        <v>592</v>
      </c>
      <c r="E532" s="813">
        <v>85000</v>
      </c>
      <c r="F532" s="319">
        <v>3866</v>
      </c>
      <c r="G532" s="292">
        <f t="shared" si="8"/>
        <v>21.986549405069841</v>
      </c>
      <c r="H532" s="803" t="s">
        <v>41</v>
      </c>
      <c r="I532" s="164" t="s">
        <v>43</v>
      </c>
      <c r="J532" s="812" t="s">
        <v>619</v>
      </c>
      <c r="K532" s="163" t="s">
        <v>687</v>
      </c>
      <c r="L532" s="163" t="s">
        <v>44</v>
      </c>
      <c r="M532" s="454"/>
      <c r="N532" s="455"/>
    </row>
    <row r="533" spans="1:14" x14ac:dyDescent="0.25">
      <c r="A533" s="34">
        <v>45472</v>
      </c>
      <c r="B533" s="16" t="s">
        <v>632</v>
      </c>
      <c r="C533" s="16" t="s">
        <v>160</v>
      </c>
      <c r="D533" s="16" t="s">
        <v>592</v>
      </c>
      <c r="E533" s="813">
        <v>100000</v>
      </c>
      <c r="F533" s="319">
        <v>3866</v>
      </c>
      <c r="G533" s="292">
        <f t="shared" si="8"/>
        <v>25.866528711846872</v>
      </c>
      <c r="H533" s="803" t="s">
        <v>41</v>
      </c>
      <c r="I533" s="164" t="s">
        <v>43</v>
      </c>
      <c r="J533" s="812" t="s">
        <v>619</v>
      </c>
      <c r="K533" s="163" t="s">
        <v>687</v>
      </c>
      <c r="L533" s="163" t="s">
        <v>44</v>
      </c>
      <c r="M533" s="454"/>
      <c r="N533" s="455"/>
    </row>
    <row r="534" spans="1:14" x14ac:dyDescent="0.25">
      <c r="A534" s="34">
        <v>45472</v>
      </c>
      <c r="B534" s="16" t="s">
        <v>112</v>
      </c>
      <c r="C534" s="16" t="s">
        <v>113</v>
      </c>
      <c r="D534" s="16" t="s">
        <v>592</v>
      </c>
      <c r="E534" s="813">
        <v>8000</v>
      </c>
      <c r="F534" s="319">
        <v>3866</v>
      </c>
      <c r="G534" s="292">
        <f t="shared" si="8"/>
        <v>2.0693222969477496</v>
      </c>
      <c r="H534" s="803" t="s">
        <v>41</v>
      </c>
      <c r="I534" s="164" t="s">
        <v>43</v>
      </c>
      <c r="J534" s="350" t="s">
        <v>619</v>
      </c>
      <c r="K534" s="163" t="s">
        <v>687</v>
      </c>
      <c r="L534" s="163" t="s">
        <v>44</v>
      </c>
      <c r="M534" s="454"/>
      <c r="N534" s="455"/>
    </row>
    <row r="535" spans="1:14" x14ac:dyDescent="0.25">
      <c r="A535" s="34">
        <v>45472</v>
      </c>
      <c r="B535" s="16" t="s">
        <v>112</v>
      </c>
      <c r="C535" s="16" t="s">
        <v>113</v>
      </c>
      <c r="D535" s="16" t="s">
        <v>592</v>
      </c>
      <c r="E535" s="813">
        <v>4000</v>
      </c>
      <c r="F535" s="319">
        <v>3866</v>
      </c>
      <c r="G535" s="292">
        <f t="shared" si="8"/>
        <v>1.0346611484738748</v>
      </c>
      <c r="H535" s="803" t="s">
        <v>41</v>
      </c>
      <c r="I535" s="164" t="s">
        <v>43</v>
      </c>
      <c r="J535" s="350" t="s">
        <v>619</v>
      </c>
      <c r="K535" s="163" t="s">
        <v>687</v>
      </c>
      <c r="L535" s="163" t="s">
        <v>44</v>
      </c>
      <c r="M535" s="454"/>
      <c r="N535" s="455"/>
    </row>
    <row r="536" spans="1:14" x14ac:dyDescent="0.25">
      <c r="A536" s="34">
        <v>45472</v>
      </c>
      <c r="B536" s="16" t="s">
        <v>112</v>
      </c>
      <c r="C536" s="16" t="s">
        <v>113</v>
      </c>
      <c r="D536" s="16" t="s">
        <v>592</v>
      </c>
      <c r="E536" s="813">
        <v>4000</v>
      </c>
      <c r="F536" s="319">
        <v>3866</v>
      </c>
      <c r="G536" s="292">
        <f t="shared" si="8"/>
        <v>1.0346611484738748</v>
      </c>
      <c r="H536" s="803" t="s">
        <v>41</v>
      </c>
      <c r="I536" s="164" t="s">
        <v>43</v>
      </c>
      <c r="J536" s="350" t="s">
        <v>619</v>
      </c>
      <c r="K536" s="163" t="s">
        <v>687</v>
      </c>
      <c r="L536" s="163" t="s">
        <v>44</v>
      </c>
      <c r="M536" s="454"/>
      <c r="N536" s="455"/>
    </row>
    <row r="537" spans="1:14" x14ac:dyDescent="0.25">
      <c r="A537" s="34">
        <v>45472</v>
      </c>
      <c r="B537" s="16" t="s">
        <v>112</v>
      </c>
      <c r="C537" s="16" t="s">
        <v>113</v>
      </c>
      <c r="D537" s="16" t="s">
        <v>592</v>
      </c>
      <c r="E537" s="813">
        <v>20000</v>
      </c>
      <c r="F537" s="319">
        <v>3866</v>
      </c>
      <c r="G537" s="292">
        <f t="shared" si="8"/>
        <v>5.173305742369374</v>
      </c>
      <c r="H537" s="803" t="s">
        <v>41</v>
      </c>
      <c r="I537" s="164" t="s">
        <v>43</v>
      </c>
      <c r="J537" s="350" t="s">
        <v>619</v>
      </c>
      <c r="K537" s="163" t="s">
        <v>687</v>
      </c>
      <c r="L537" s="163" t="s">
        <v>44</v>
      </c>
      <c r="M537" s="454"/>
      <c r="N537" s="455"/>
    </row>
    <row r="538" spans="1:14" x14ac:dyDescent="0.25">
      <c r="A538" s="34">
        <v>45472</v>
      </c>
      <c r="B538" s="16" t="s">
        <v>112</v>
      </c>
      <c r="C538" s="16" t="s">
        <v>113</v>
      </c>
      <c r="D538" s="16" t="s">
        <v>592</v>
      </c>
      <c r="E538" s="813">
        <v>15000</v>
      </c>
      <c r="F538" s="319">
        <v>3866</v>
      </c>
      <c r="G538" s="292">
        <f t="shared" si="8"/>
        <v>3.8799793067770305</v>
      </c>
      <c r="H538" s="803" t="s">
        <v>41</v>
      </c>
      <c r="I538" s="164" t="s">
        <v>43</v>
      </c>
      <c r="J538" s="350" t="s">
        <v>619</v>
      </c>
      <c r="K538" s="163" t="s">
        <v>687</v>
      </c>
      <c r="L538" s="163" t="s">
        <v>44</v>
      </c>
      <c r="M538" s="454"/>
      <c r="N538" s="455"/>
    </row>
    <row r="539" spans="1:14" x14ac:dyDescent="0.25">
      <c r="A539" s="162">
        <v>45472</v>
      </c>
      <c r="B539" s="163" t="s">
        <v>112</v>
      </c>
      <c r="C539" s="163" t="s">
        <v>113</v>
      </c>
      <c r="D539" s="164" t="s">
        <v>121</v>
      </c>
      <c r="E539" s="167">
        <v>9000</v>
      </c>
      <c r="F539" s="319">
        <v>3866</v>
      </c>
      <c r="G539" s="292">
        <f t="shared" si="8"/>
        <v>2.3279875840662183</v>
      </c>
      <c r="H539" s="803" t="s">
        <v>127</v>
      </c>
      <c r="I539" s="164" t="s">
        <v>43</v>
      </c>
      <c r="J539" s="812" t="s">
        <v>633</v>
      </c>
      <c r="K539" s="163" t="s">
        <v>687</v>
      </c>
      <c r="L539" s="163" t="s">
        <v>44</v>
      </c>
      <c r="M539" s="454"/>
      <c r="N539" s="455"/>
    </row>
    <row r="540" spans="1:14" x14ac:dyDescent="0.25">
      <c r="A540" s="162">
        <v>45472</v>
      </c>
      <c r="B540" s="163" t="s">
        <v>112</v>
      </c>
      <c r="C540" s="163" t="s">
        <v>113</v>
      </c>
      <c r="D540" s="164" t="s">
        <v>121</v>
      </c>
      <c r="E540" s="402">
        <v>9000</v>
      </c>
      <c r="F540" s="319">
        <v>3866</v>
      </c>
      <c r="G540" s="292">
        <f t="shared" si="8"/>
        <v>2.3279875840662183</v>
      </c>
      <c r="H540" s="803" t="s">
        <v>127</v>
      </c>
      <c r="I540" s="164" t="s">
        <v>43</v>
      </c>
      <c r="J540" s="812" t="s">
        <v>633</v>
      </c>
      <c r="K540" s="163" t="s">
        <v>687</v>
      </c>
      <c r="L540" s="163" t="s">
        <v>44</v>
      </c>
      <c r="M540" s="454"/>
      <c r="N540" s="455"/>
    </row>
    <row r="541" spans="1:14" x14ac:dyDescent="0.25">
      <c r="A541" s="468">
        <v>45473</v>
      </c>
      <c r="B541" s="149" t="s">
        <v>112</v>
      </c>
      <c r="C541" s="149" t="s">
        <v>113</v>
      </c>
      <c r="D541" s="149" t="s">
        <v>111</v>
      </c>
      <c r="E541" s="456">
        <v>5000</v>
      </c>
      <c r="F541" s="319">
        <v>3866</v>
      </c>
      <c r="G541" s="292">
        <f t="shared" si="8"/>
        <v>1.2933264355923435</v>
      </c>
      <c r="H541" s="803" t="s">
        <v>128</v>
      </c>
      <c r="I541" s="164" t="s">
        <v>43</v>
      </c>
      <c r="J541" s="812" t="s">
        <v>615</v>
      </c>
      <c r="K541" s="163" t="s">
        <v>131</v>
      </c>
      <c r="L541" s="163" t="s">
        <v>44</v>
      </c>
      <c r="M541" s="454"/>
      <c r="N541" s="455"/>
    </row>
    <row r="542" spans="1:14" x14ac:dyDescent="0.25">
      <c r="A542" s="468">
        <v>45473</v>
      </c>
      <c r="B542" s="149" t="s">
        <v>112</v>
      </c>
      <c r="C542" s="149" t="s">
        <v>113</v>
      </c>
      <c r="D542" s="149" t="s">
        <v>111</v>
      </c>
      <c r="E542" s="456">
        <v>5000</v>
      </c>
      <c r="F542" s="319">
        <v>3866</v>
      </c>
      <c r="G542" s="292">
        <f t="shared" si="8"/>
        <v>1.2933264355923435</v>
      </c>
      <c r="H542" s="803" t="s">
        <v>128</v>
      </c>
      <c r="I542" s="164" t="s">
        <v>43</v>
      </c>
      <c r="J542" s="812" t="s">
        <v>615</v>
      </c>
      <c r="K542" s="163" t="s">
        <v>131</v>
      </c>
      <c r="L542" s="163" t="s">
        <v>44</v>
      </c>
      <c r="M542" s="454"/>
      <c r="N542" s="455"/>
    </row>
    <row r="543" spans="1:14" x14ac:dyDescent="0.25">
      <c r="A543" s="468">
        <v>45473</v>
      </c>
      <c r="B543" s="149" t="s">
        <v>126</v>
      </c>
      <c r="C543" s="149" t="s">
        <v>126</v>
      </c>
      <c r="D543" s="149" t="s">
        <v>592</v>
      </c>
      <c r="E543" s="456">
        <v>4000</v>
      </c>
      <c r="F543" s="319">
        <v>3866</v>
      </c>
      <c r="G543" s="292">
        <f t="shared" si="8"/>
        <v>1.0346611484738748</v>
      </c>
      <c r="H543" s="803" t="s">
        <v>128</v>
      </c>
      <c r="I543" s="164" t="s">
        <v>43</v>
      </c>
      <c r="J543" s="812" t="s">
        <v>616</v>
      </c>
      <c r="K543" s="163" t="s">
        <v>687</v>
      </c>
      <c r="L543" s="163" t="s">
        <v>44</v>
      </c>
      <c r="M543" s="454"/>
      <c r="N543" s="455"/>
    </row>
    <row r="544" spans="1:14" x14ac:dyDescent="0.25">
      <c r="A544" s="468">
        <v>45473</v>
      </c>
      <c r="B544" s="149" t="s">
        <v>126</v>
      </c>
      <c r="C544" s="149" t="s">
        <v>126</v>
      </c>
      <c r="D544" s="149" t="s">
        <v>592</v>
      </c>
      <c r="E544" s="456">
        <v>4000</v>
      </c>
      <c r="F544" s="319">
        <v>3866</v>
      </c>
      <c r="G544" s="292">
        <f t="shared" si="8"/>
        <v>1.0346611484738748</v>
      </c>
      <c r="H544" s="803" t="s">
        <v>128</v>
      </c>
      <c r="I544" s="164" t="s">
        <v>43</v>
      </c>
      <c r="J544" s="812" t="s">
        <v>616</v>
      </c>
      <c r="K544" s="163" t="s">
        <v>687</v>
      </c>
      <c r="L544" s="163" t="s">
        <v>44</v>
      </c>
      <c r="M544" s="454"/>
      <c r="N544" s="455"/>
    </row>
    <row r="545" spans="1:14" x14ac:dyDescent="0.25">
      <c r="A545" s="468">
        <v>45473</v>
      </c>
      <c r="B545" s="149" t="s">
        <v>126</v>
      </c>
      <c r="C545" s="149" t="s">
        <v>126</v>
      </c>
      <c r="D545" s="149" t="s">
        <v>592</v>
      </c>
      <c r="E545" s="456">
        <v>4000</v>
      </c>
      <c r="F545" s="319">
        <v>3866</v>
      </c>
      <c r="G545" s="292">
        <f t="shared" si="8"/>
        <v>1.0346611484738748</v>
      </c>
      <c r="H545" s="803" t="s">
        <v>128</v>
      </c>
      <c r="I545" s="164" t="s">
        <v>43</v>
      </c>
      <c r="J545" s="812" t="s">
        <v>616</v>
      </c>
      <c r="K545" s="163" t="s">
        <v>687</v>
      </c>
      <c r="L545" s="163" t="s">
        <v>44</v>
      </c>
      <c r="M545" s="454"/>
      <c r="N545" s="455"/>
    </row>
    <row r="546" spans="1:14" x14ac:dyDescent="0.25">
      <c r="A546" s="468">
        <v>45473</v>
      </c>
      <c r="B546" s="149" t="s">
        <v>126</v>
      </c>
      <c r="C546" s="149" t="s">
        <v>126</v>
      </c>
      <c r="D546" s="149" t="s">
        <v>592</v>
      </c>
      <c r="E546" s="456">
        <v>4000</v>
      </c>
      <c r="F546" s="319">
        <v>3866</v>
      </c>
      <c r="G546" s="292">
        <f t="shared" si="8"/>
        <v>1.0346611484738748</v>
      </c>
      <c r="H546" s="803" t="s">
        <v>128</v>
      </c>
      <c r="I546" s="164" t="s">
        <v>43</v>
      </c>
      <c r="J546" s="812" t="s">
        <v>616</v>
      </c>
      <c r="K546" s="163" t="s">
        <v>687</v>
      </c>
      <c r="L546" s="163" t="s">
        <v>44</v>
      </c>
      <c r="M546" s="454"/>
      <c r="N546" s="455"/>
    </row>
    <row r="547" spans="1:14" x14ac:dyDescent="0.25">
      <c r="A547" s="468">
        <v>45473</v>
      </c>
      <c r="B547" s="149" t="s">
        <v>126</v>
      </c>
      <c r="C547" s="149" t="s">
        <v>126</v>
      </c>
      <c r="D547" s="149" t="s">
        <v>592</v>
      </c>
      <c r="E547" s="456">
        <v>4000</v>
      </c>
      <c r="F547" s="319">
        <v>3866</v>
      </c>
      <c r="G547" s="292">
        <f t="shared" si="8"/>
        <v>1.0346611484738748</v>
      </c>
      <c r="H547" s="803" t="s">
        <v>128</v>
      </c>
      <c r="I547" s="164" t="s">
        <v>43</v>
      </c>
      <c r="J547" s="812" t="s">
        <v>616</v>
      </c>
      <c r="K547" s="163" t="s">
        <v>687</v>
      </c>
      <c r="L547" s="163" t="s">
        <v>44</v>
      </c>
      <c r="M547" s="454"/>
      <c r="N547" s="455"/>
    </row>
    <row r="548" spans="1:14" x14ac:dyDescent="0.25">
      <c r="A548" s="468">
        <v>45473</v>
      </c>
      <c r="B548" s="149" t="s">
        <v>126</v>
      </c>
      <c r="C548" s="149" t="s">
        <v>126</v>
      </c>
      <c r="D548" s="149" t="s">
        <v>592</v>
      </c>
      <c r="E548" s="456">
        <v>8500</v>
      </c>
      <c r="F548" s="319">
        <v>3866</v>
      </c>
      <c r="G548" s="292">
        <f t="shared" si="8"/>
        <v>2.1986549405069842</v>
      </c>
      <c r="H548" s="803" t="s">
        <v>128</v>
      </c>
      <c r="I548" s="164" t="s">
        <v>43</v>
      </c>
      <c r="J548" s="812" t="s">
        <v>616</v>
      </c>
      <c r="K548" s="163" t="s">
        <v>687</v>
      </c>
      <c r="L548" s="163" t="s">
        <v>44</v>
      </c>
      <c r="M548" s="454"/>
      <c r="N548" s="455"/>
    </row>
    <row r="549" spans="1:14" x14ac:dyDescent="0.25">
      <c r="A549" s="468">
        <v>45473</v>
      </c>
      <c r="B549" s="149" t="s">
        <v>126</v>
      </c>
      <c r="C549" s="149" t="s">
        <v>126</v>
      </c>
      <c r="D549" s="149" t="s">
        <v>592</v>
      </c>
      <c r="E549" s="456">
        <v>9000</v>
      </c>
      <c r="F549" s="319">
        <v>3866</v>
      </c>
      <c r="G549" s="292">
        <f t="shared" si="8"/>
        <v>2.3279875840662183</v>
      </c>
      <c r="H549" s="803" t="s">
        <v>128</v>
      </c>
      <c r="I549" s="164" t="s">
        <v>43</v>
      </c>
      <c r="J549" s="812" t="s">
        <v>617</v>
      </c>
      <c r="K549" s="163" t="s">
        <v>687</v>
      </c>
      <c r="L549" s="163" t="s">
        <v>44</v>
      </c>
      <c r="M549" s="454"/>
      <c r="N549" s="455"/>
    </row>
    <row r="550" spans="1:14" x14ac:dyDescent="0.25">
      <c r="A550" s="468">
        <v>45473</v>
      </c>
      <c r="B550" s="149" t="s">
        <v>112</v>
      </c>
      <c r="C550" s="149" t="s">
        <v>113</v>
      </c>
      <c r="D550" s="149" t="s">
        <v>592</v>
      </c>
      <c r="E550" s="456">
        <v>4000</v>
      </c>
      <c r="F550" s="319">
        <v>3866</v>
      </c>
      <c r="G550" s="292">
        <f t="shared" si="8"/>
        <v>1.0346611484738748</v>
      </c>
      <c r="H550" s="803" t="s">
        <v>128</v>
      </c>
      <c r="I550" s="164" t="s">
        <v>43</v>
      </c>
      <c r="J550" s="812" t="s">
        <v>615</v>
      </c>
      <c r="K550" s="163" t="s">
        <v>687</v>
      </c>
      <c r="L550" s="163" t="s">
        <v>44</v>
      </c>
      <c r="M550" s="454"/>
      <c r="N550" s="455"/>
    </row>
    <row r="551" spans="1:14" x14ac:dyDescent="0.25">
      <c r="A551" s="468">
        <v>45473</v>
      </c>
      <c r="B551" s="149" t="s">
        <v>112</v>
      </c>
      <c r="C551" s="149" t="s">
        <v>113</v>
      </c>
      <c r="D551" s="149" t="s">
        <v>592</v>
      </c>
      <c r="E551" s="456">
        <v>5000</v>
      </c>
      <c r="F551" s="319">
        <v>3866</v>
      </c>
      <c r="G551" s="292">
        <f t="shared" si="8"/>
        <v>1.2933264355923435</v>
      </c>
      <c r="H551" s="803" t="s">
        <v>128</v>
      </c>
      <c r="I551" s="164" t="s">
        <v>43</v>
      </c>
      <c r="J551" s="812" t="s">
        <v>615</v>
      </c>
      <c r="K551" s="163" t="s">
        <v>687</v>
      </c>
      <c r="L551" s="163" t="s">
        <v>44</v>
      </c>
      <c r="M551" s="454"/>
      <c r="N551" s="455"/>
    </row>
    <row r="552" spans="1:14" x14ac:dyDescent="0.25">
      <c r="A552" s="468">
        <v>45473</v>
      </c>
      <c r="B552" s="149" t="s">
        <v>112</v>
      </c>
      <c r="C552" s="149" t="s">
        <v>113</v>
      </c>
      <c r="D552" s="149" t="s">
        <v>592</v>
      </c>
      <c r="E552" s="456">
        <v>5000</v>
      </c>
      <c r="F552" s="319">
        <v>3866</v>
      </c>
      <c r="G552" s="292">
        <f t="shared" si="8"/>
        <v>1.2933264355923435</v>
      </c>
      <c r="H552" s="803" t="s">
        <v>128</v>
      </c>
      <c r="I552" s="164" t="s">
        <v>43</v>
      </c>
      <c r="J552" s="812" t="s">
        <v>615</v>
      </c>
      <c r="K552" s="163" t="s">
        <v>687</v>
      </c>
      <c r="L552" s="163" t="s">
        <v>44</v>
      </c>
      <c r="M552" s="454"/>
      <c r="N552" s="455"/>
    </row>
    <row r="553" spans="1:14" x14ac:dyDescent="0.25">
      <c r="A553" s="468">
        <v>45473</v>
      </c>
      <c r="B553" s="149" t="s">
        <v>126</v>
      </c>
      <c r="C553" s="149" t="s">
        <v>126</v>
      </c>
      <c r="D553" s="149" t="s">
        <v>592</v>
      </c>
      <c r="E553" s="456">
        <v>6000</v>
      </c>
      <c r="F553" s="319">
        <v>3866</v>
      </c>
      <c r="G553" s="292">
        <f t="shared" si="8"/>
        <v>1.5519917227108122</v>
      </c>
      <c r="H553" s="803" t="s">
        <v>128</v>
      </c>
      <c r="I553" s="164" t="s">
        <v>43</v>
      </c>
      <c r="J553" s="812" t="s">
        <v>615</v>
      </c>
      <c r="K553" s="163" t="s">
        <v>687</v>
      </c>
      <c r="L553" s="163" t="s">
        <v>44</v>
      </c>
      <c r="M553" s="454"/>
      <c r="N553" s="455"/>
    </row>
    <row r="554" spans="1:14" ht="15.75" thickBot="1" x14ac:dyDescent="0.3">
      <c r="A554" s="468">
        <v>45473</v>
      </c>
      <c r="B554" s="149" t="s">
        <v>126</v>
      </c>
      <c r="C554" s="149" t="s">
        <v>126</v>
      </c>
      <c r="D554" s="149" t="s">
        <v>592</v>
      </c>
      <c r="E554" s="861">
        <v>2000</v>
      </c>
      <c r="F554" s="862">
        <v>3866</v>
      </c>
      <c r="G554" s="804">
        <f t="shared" si="8"/>
        <v>0.5173305742369374</v>
      </c>
      <c r="H554" s="803" t="s">
        <v>128</v>
      </c>
      <c r="I554" s="164" t="s">
        <v>43</v>
      </c>
      <c r="J554" s="812" t="s">
        <v>615</v>
      </c>
      <c r="K554" s="163" t="s">
        <v>687</v>
      </c>
      <c r="L554" s="163" t="s">
        <v>44</v>
      </c>
      <c r="M554" s="454"/>
      <c r="N554" s="455"/>
    </row>
    <row r="555" spans="1:14" ht="18.75" customHeight="1" thickBot="1" x14ac:dyDescent="0.3">
      <c r="A555" s="539"/>
      <c r="B555" s="454"/>
      <c r="C555" s="454"/>
      <c r="D555" s="859"/>
      <c r="E555" s="885">
        <f>SUM(E3:E554)</f>
        <v>17151708.699999999</v>
      </c>
      <c r="F555" s="886"/>
      <c r="G555" s="887">
        <f>SUM(G3:G554)</f>
        <v>4427.1394806379194</v>
      </c>
      <c r="H555" s="860"/>
      <c r="I555" s="164"/>
      <c r="J555" s="454"/>
      <c r="K555" s="163"/>
      <c r="L555" s="163"/>
      <c r="M555" s="454"/>
      <c r="N555" s="455"/>
    </row>
  </sheetData>
  <autoFilter ref="A2:N555"/>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G15" sqref="G15"/>
    </sheetView>
  </sheetViews>
  <sheetFormatPr defaultRowHeight="15" x14ac:dyDescent="0.25"/>
  <cols>
    <col min="1" max="1" width="13.140625" customWidth="1"/>
    <col min="2" max="2" width="36.5703125" customWidth="1"/>
    <col min="3" max="3" width="15.85546875" customWidth="1"/>
    <col min="4" max="4" width="19.28515625" customWidth="1"/>
    <col min="5" max="15" width="6" customWidth="1"/>
    <col min="16" max="18" width="7" customWidth="1"/>
    <col min="19" max="21" width="8" customWidth="1"/>
    <col min="22" max="22" width="7.28515625" customWidth="1"/>
    <col min="23" max="23" width="11.28515625" customWidth="1"/>
    <col min="24" max="24" width="7.85546875" customWidth="1"/>
    <col min="25" max="25" width="10.85546875" customWidth="1"/>
    <col min="26" max="26" width="7.85546875" customWidth="1"/>
    <col min="27" max="27" width="10.85546875" customWidth="1"/>
    <col min="28" max="28" width="7.85546875" customWidth="1"/>
    <col min="29" max="29" width="10.85546875" customWidth="1"/>
    <col min="30" max="30" width="7.85546875" customWidth="1"/>
    <col min="31" max="31" width="10.85546875" customWidth="1"/>
    <col min="32" max="32" width="7.85546875" customWidth="1"/>
    <col min="33" max="33" width="10.85546875" customWidth="1"/>
    <col min="34" max="34" width="7.85546875" customWidth="1"/>
    <col min="35" max="35" width="10.85546875" customWidth="1"/>
    <col min="36" max="36" width="7.85546875" customWidth="1"/>
    <col min="37" max="37" width="10.85546875" customWidth="1"/>
    <col min="38" max="38" width="7.85546875" customWidth="1"/>
    <col min="39" max="39" width="10.85546875" customWidth="1"/>
    <col min="40" max="40" width="7.85546875" customWidth="1"/>
    <col min="41" max="41" width="10.85546875" customWidth="1"/>
    <col min="42" max="42" width="7.85546875" customWidth="1"/>
    <col min="43" max="43" width="10.85546875" customWidth="1"/>
    <col min="44" max="44" width="7.85546875" customWidth="1"/>
    <col min="45" max="45" width="10.85546875" customWidth="1"/>
    <col min="46" max="46" width="7.85546875" customWidth="1"/>
    <col min="47" max="47" width="10.85546875" customWidth="1"/>
    <col min="48" max="48" width="7.85546875" customWidth="1"/>
    <col min="49" max="49" width="10.85546875" customWidth="1"/>
    <col min="50" max="50" width="7.85546875" customWidth="1"/>
    <col min="51" max="51" width="10.85546875" customWidth="1"/>
    <col min="52" max="52" width="7.85546875" customWidth="1"/>
    <col min="53" max="53" width="10.85546875" customWidth="1"/>
    <col min="54" max="54" width="7.85546875" customWidth="1"/>
    <col min="55" max="55" width="10.85546875" customWidth="1"/>
    <col min="56" max="56" width="7.85546875" customWidth="1"/>
    <col min="57" max="57" width="10.85546875" customWidth="1"/>
    <col min="58" max="58" width="7.85546875" customWidth="1"/>
    <col min="59" max="59" width="10.85546875" customWidth="1"/>
    <col min="60" max="60" width="7.85546875" customWidth="1"/>
    <col min="61" max="61" width="10.85546875" customWidth="1"/>
    <col min="62" max="62" width="7.85546875" customWidth="1"/>
    <col min="63" max="63" width="10.85546875" customWidth="1"/>
    <col min="64" max="64" width="7.85546875" customWidth="1"/>
    <col min="65" max="65" width="10.85546875" customWidth="1"/>
    <col min="66" max="66" width="7.85546875" customWidth="1"/>
    <col min="67" max="67" width="10.85546875" customWidth="1"/>
    <col min="68" max="68" width="7.85546875" customWidth="1"/>
    <col min="69" max="69" width="10.85546875" bestFit="1" customWidth="1"/>
    <col min="70" max="70" width="7.85546875" customWidth="1"/>
    <col min="71" max="71" width="10.85546875" bestFit="1" customWidth="1"/>
    <col min="72" max="72" width="7.85546875" customWidth="1"/>
    <col min="73" max="73" width="10.85546875" bestFit="1" customWidth="1"/>
    <col min="74" max="74" width="7.85546875" customWidth="1"/>
    <col min="75" max="75" width="10.85546875" bestFit="1" customWidth="1"/>
    <col min="76" max="76" width="7.85546875" customWidth="1"/>
    <col min="77" max="77" width="10.85546875" bestFit="1" customWidth="1"/>
    <col min="78" max="78" width="7.85546875" customWidth="1"/>
    <col min="79" max="79" width="10.85546875" bestFit="1" customWidth="1"/>
    <col min="80" max="80" width="7.85546875" customWidth="1"/>
    <col min="81" max="81" width="10.85546875" bestFit="1" customWidth="1"/>
    <col min="82" max="82" width="8.85546875" customWidth="1"/>
    <col min="83" max="83" width="11.85546875" bestFit="1" customWidth="1"/>
    <col min="84" max="84" width="8.85546875" customWidth="1"/>
    <col min="85" max="85" width="11.85546875" bestFit="1" customWidth="1"/>
    <col min="86" max="86" width="8.85546875" customWidth="1"/>
    <col min="87" max="87" width="11.85546875" bestFit="1" customWidth="1"/>
    <col min="88" max="88" width="8.85546875" customWidth="1"/>
    <col min="89" max="89" width="11.85546875" bestFit="1" customWidth="1"/>
    <col min="90" max="90" width="8.85546875" customWidth="1"/>
    <col min="91" max="91" width="11.85546875" bestFit="1" customWidth="1"/>
    <col min="92" max="92" width="8.85546875" customWidth="1"/>
    <col min="93" max="93" width="11.85546875" bestFit="1" customWidth="1"/>
    <col min="94" max="94" width="8.85546875" customWidth="1"/>
    <col min="95" max="95" width="11.85546875" bestFit="1" customWidth="1"/>
    <col min="96" max="96" width="8.85546875" customWidth="1"/>
    <col min="97" max="97" width="11.85546875" bestFit="1" customWidth="1"/>
    <col min="98" max="98" width="8.85546875" customWidth="1"/>
    <col min="99" max="99" width="11.85546875" bestFit="1" customWidth="1"/>
    <col min="100" max="100" width="8.85546875" customWidth="1"/>
    <col min="101" max="101" width="11.85546875" bestFit="1" customWidth="1"/>
    <col min="102" max="102" width="8.85546875" customWidth="1"/>
    <col min="103" max="103" width="11.85546875" bestFit="1" customWidth="1"/>
    <col min="104" max="104" width="8.85546875" customWidth="1"/>
    <col min="105" max="105" width="11.85546875" bestFit="1" customWidth="1"/>
    <col min="106" max="106" width="8.85546875" customWidth="1"/>
    <col min="107" max="107" width="11.85546875" bestFit="1" customWidth="1"/>
    <col min="108" max="108" width="8.85546875" customWidth="1"/>
    <col min="109" max="109" width="11.85546875" bestFit="1" customWidth="1"/>
    <col min="110" max="110" width="8.85546875" customWidth="1"/>
    <col min="111" max="111" width="11.85546875" bestFit="1" customWidth="1"/>
    <col min="112" max="112" width="8.85546875" customWidth="1"/>
    <col min="113" max="113" width="11.85546875" bestFit="1" customWidth="1"/>
    <col min="114" max="114" width="8.85546875" customWidth="1"/>
    <col min="115" max="115" width="11.85546875" bestFit="1" customWidth="1"/>
    <col min="116" max="116" width="8.85546875" customWidth="1"/>
    <col min="117" max="117" width="11.85546875" bestFit="1" customWidth="1"/>
    <col min="118" max="118" width="8.85546875" customWidth="1"/>
    <col min="119" max="119" width="11.85546875" bestFit="1" customWidth="1"/>
    <col min="120" max="120" width="8.85546875" customWidth="1"/>
    <col min="121" max="121" width="11.85546875" bestFit="1" customWidth="1"/>
    <col min="122" max="122" width="8.85546875" customWidth="1"/>
    <col min="123" max="123" width="11.85546875" bestFit="1" customWidth="1"/>
    <col min="124" max="124" width="8.85546875" customWidth="1"/>
    <col min="125" max="125" width="11.85546875" bestFit="1" customWidth="1"/>
    <col min="126" max="126" width="9.85546875" bestFit="1" customWidth="1"/>
    <col min="127" max="127" width="12.85546875" bestFit="1" customWidth="1"/>
    <col min="128" max="128" width="9.85546875" bestFit="1" customWidth="1"/>
    <col min="129" max="129" width="12.85546875" bestFit="1" customWidth="1"/>
    <col min="131" max="132" width="5" customWidth="1"/>
    <col min="133" max="143" width="6" customWidth="1"/>
    <col min="144" max="146" width="7" customWidth="1"/>
    <col min="147" max="149" width="8" customWidth="1"/>
    <col min="150" max="150" width="7.28515625" customWidth="1"/>
    <col min="151" max="151" width="12.140625" bestFit="1" customWidth="1"/>
    <col min="152" max="152" width="11.28515625" bestFit="1" customWidth="1"/>
  </cols>
  <sheetData>
    <row r="3" spans="1:4" x14ac:dyDescent="0.25">
      <c r="A3" s="368" t="s">
        <v>103</v>
      </c>
      <c r="B3" t="s">
        <v>122</v>
      </c>
      <c r="C3" t="s">
        <v>123</v>
      </c>
    </row>
    <row r="4" spans="1:4" x14ac:dyDescent="0.25">
      <c r="A4" s="168" t="s">
        <v>63</v>
      </c>
      <c r="B4" s="369">
        <v>890000</v>
      </c>
      <c r="C4" s="369"/>
      <c r="D4" s="494">
        <f>GETPIVOTDATA("Sum of spent in national currency (Ugx)",$A$3,"Name","Airtime")-GETPIVOTDATA("Sum of Received",$A$3,"Name","Airtime")</f>
        <v>890000</v>
      </c>
    </row>
    <row r="5" spans="1:4" x14ac:dyDescent="0.25">
      <c r="A5" s="168" t="s">
        <v>165</v>
      </c>
      <c r="B5" s="369">
        <v>1078000</v>
      </c>
      <c r="C5" s="369">
        <v>306000</v>
      </c>
      <c r="D5" s="494">
        <f>GETPIVOTDATA("Sum of spent in national currency (Ugx)",$A$3,"Name","Gaspard")-GETPIVOTDATA("Sum of Received",$A$3,"Name","Gaspard")</f>
        <v>772000</v>
      </c>
    </row>
    <row r="6" spans="1:4" x14ac:dyDescent="0.25">
      <c r="A6" s="168" t="s">
        <v>128</v>
      </c>
      <c r="B6" s="369">
        <v>450000</v>
      </c>
      <c r="C6" s="369">
        <v>9000</v>
      </c>
      <c r="D6" s="494">
        <f>GETPIVOTDATA("Sum of spent in national currency (Ugx)",$A$3,"Name","Grace")-GETPIVOTDATA("Sum of Received",$A$3,"Name","Grace")</f>
        <v>441000</v>
      </c>
    </row>
    <row r="7" spans="1:4" x14ac:dyDescent="0.25">
      <c r="A7" s="168" t="s">
        <v>168</v>
      </c>
      <c r="B7" s="369">
        <v>3271400</v>
      </c>
      <c r="C7" s="369">
        <v>2014000</v>
      </c>
      <c r="D7" s="494">
        <f>GETPIVOTDATA("Sum of spent in national currency (Ugx)",$A$3,"Name","i07")-GETPIVOTDATA("Sum of Received",$A$3,"Name","i07")</f>
        <v>1257400</v>
      </c>
    </row>
    <row r="8" spans="1:4" x14ac:dyDescent="0.25">
      <c r="A8" s="168" t="s">
        <v>127</v>
      </c>
      <c r="B8" s="369">
        <v>1273000</v>
      </c>
      <c r="C8" s="369">
        <v>17000</v>
      </c>
      <c r="D8" s="494">
        <f>GETPIVOTDATA("Sum of spent in national currency (Ugx)",$A$3,"Name","i18")-GETPIVOTDATA("Sum of Received",$A$3,"Name","i18")</f>
        <v>1256000</v>
      </c>
    </row>
    <row r="9" spans="1:4" x14ac:dyDescent="0.25">
      <c r="A9" s="168" t="s">
        <v>41</v>
      </c>
      <c r="B9" s="369">
        <v>4375000</v>
      </c>
      <c r="C9" s="369">
        <v>558000</v>
      </c>
      <c r="D9" s="494">
        <f>GETPIVOTDATA("Sum of spent in national currency (Ugx)",$A$3,"Name","Lydia")-GETPIVOTDATA("Sum of Received",$A$3,"Name","Lydia")</f>
        <v>3817000</v>
      </c>
    </row>
    <row r="10" spans="1:4" x14ac:dyDescent="0.25">
      <c r="A10" s="168" t="s">
        <v>169</v>
      </c>
      <c r="B10" s="369">
        <v>350500</v>
      </c>
      <c r="C10" s="369"/>
      <c r="D10" s="494">
        <f>GETPIVOTDATA("Sum of spent in national currency (Ugx)",$A$3,"Name","Rebecca")-GETPIVOTDATA("Sum of Received",$A$3,"Name","Rebecca")</f>
        <v>350500</v>
      </c>
    </row>
    <row r="11" spans="1:4" x14ac:dyDescent="0.25">
      <c r="A11" s="168" t="s">
        <v>167</v>
      </c>
      <c r="B11" s="369">
        <v>2204500</v>
      </c>
      <c r="C11" s="369">
        <v>171650</v>
      </c>
      <c r="D11" s="494">
        <f>GETPIVOTDATA("Sum of spent in national currency (Ugx)",$A$3,"Name","Rens")-GETPIVOTDATA("Sum of Received",$A$3,"Name","Rens")</f>
        <v>2032850</v>
      </c>
    </row>
    <row r="12" spans="1:4" x14ac:dyDescent="0.25">
      <c r="A12" s="168" t="s">
        <v>166</v>
      </c>
      <c r="B12" s="369">
        <v>1103000</v>
      </c>
      <c r="C12" s="369">
        <v>53000</v>
      </c>
      <c r="D12" s="494">
        <f>GETPIVOTDATA("Sum of spent in national currency (Ugx)",$A$3,"Name","Stacey")-GETPIVOTDATA("Sum of Received",$A$3,"Name","Stacey")</f>
        <v>1050000</v>
      </c>
    </row>
    <row r="13" spans="1:4" x14ac:dyDescent="0.25">
      <c r="A13" s="168" t="s">
        <v>104</v>
      </c>
      <c r="B13" s="369"/>
      <c r="C13" s="369">
        <v>10259000</v>
      </c>
      <c r="D13" s="494"/>
    </row>
    <row r="14" spans="1:4" x14ac:dyDescent="0.25">
      <c r="A14" s="168" t="s">
        <v>105</v>
      </c>
      <c r="B14" s="369">
        <v>14995400</v>
      </c>
      <c r="C14" s="369">
        <v>13387650</v>
      </c>
      <c r="D14" s="494"/>
    </row>
    <row r="15" spans="1:4" x14ac:dyDescent="0.25">
      <c r="C15" s="863">
        <f>SUM(C5:C12)</f>
        <v>3128650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77"/>
  <sheetViews>
    <sheetView workbookViewId="0">
      <pane xSplit="1" ySplit="2" topLeftCell="D3" activePane="bottomRight" state="frozen"/>
      <selection pane="topRight" activeCell="B1" sqref="B1"/>
      <selection pane="bottomLeft" activeCell="A4" sqref="A4"/>
      <selection pane="bottomRight" activeCell="H156" sqref="H156"/>
    </sheetView>
  </sheetViews>
  <sheetFormatPr defaultColWidth="10.85546875" defaultRowHeight="15" x14ac:dyDescent="0.25"/>
  <cols>
    <col min="1" max="1" width="17.7109375" style="27" customWidth="1"/>
    <col min="2" max="2" width="39.140625" style="27" bestFit="1" customWidth="1"/>
    <col min="3" max="3" width="18.42578125" style="27" bestFit="1" customWidth="1"/>
    <col min="4" max="4" width="14.7109375" style="27" customWidth="1"/>
    <col min="5" max="5" width="14.42578125" style="64" customWidth="1"/>
    <col min="6" max="6" width="15.140625" style="64" customWidth="1"/>
    <col min="7" max="7" width="21.140625" style="64" customWidth="1"/>
    <col min="8" max="9" width="21.140625" style="27" customWidth="1"/>
    <col min="10" max="10" width="26.140625" style="27" customWidth="1"/>
    <col min="11" max="11" width="10.85546875" style="27"/>
    <col min="12" max="12" width="13.42578125" style="27" customWidth="1"/>
    <col min="13" max="13" width="14.85546875" style="27" customWidth="1"/>
    <col min="14" max="14" width="28" style="27" customWidth="1"/>
    <col min="15" max="16384" width="10.85546875" style="27"/>
  </cols>
  <sheetData>
    <row r="1" spans="1:15" s="2" customFormat="1" ht="21" customHeight="1" x14ac:dyDescent="0.25">
      <c r="A1" s="891" t="s">
        <v>164</v>
      </c>
      <c r="B1" s="891"/>
      <c r="C1" s="891"/>
      <c r="D1" s="891"/>
      <c r="E1" s="891"/>
      <c r="F1" s="891"/>
      <c r="G1" s="891"/>
      <c r="H1" s="891"/>
      <c r="I1" s="891"/>
      <c r="J1" s="891"/>
      <c r="K1" s="891"/>
      <c r="L1" s="891"/>
      <c r="M1" s="891"/>
      <c r="N1" s="891"/>
    </row>
    <row r="2" spans="1:15" s="2" customFormat="1" ht="45.75" customHeight="1" x14ac:dyDescent="0.25">
      <c r="A2" s="517" t="s">
        <v>0</v>
      </c>
      <c r="B2" s="518" t="s">
        <v>5</v>
      </c>
      <c r="C2" s="518" t="s">
        <v>10</v>
      </c>
      <c r="D2" s="519" t="s">
        <v>8</v>
      </c>
      <c r="E2" s="519" t="s">
        <v>55</v>
      </c>
      <c r="F2" s="519" t="s">
        <v>34</v>
      </c>
      <c r="G2" s="520" t="s">
        <v>40</v>
      </c>
      <c r="H2" s="520" t="s">
        <v>2</v>
      </c>
      <c r="I2" s="520" t="s">
        <v>3</v>
      </c>
      <c r="J2" s="518" t="s">
        <v>9</v>
      </c>
      <c r="K2" s="518" t="s">
        <v>1</v>
      </c>
      <c r="L2" s="518" t="s">
        <v>4</v>
      </c>
      <c r="M2" s="521" t="s">
        <v>12</v>
      </c>
      <c r="N2" s="522" t="s">
        <v>11</v>
      </c>
      <c r="O2" s="277"/>
    </row>
    <row r="3" spans="1:15" s="13" customFormat="1" x14ac:dyDescent="0.25">
      <c r="A3" s="506">
        <v>45444</v>
      </c>
      <c r="B3" s="493" t="s">
        <v>159</v>
      </c>
      <c r="C3" s="493"/>
      <c r="D3" s="507"/>
      <c r="E3" s="508"/>
      <c r="F3" s="502"/>
      <c r="G3" s="502">
        <v>8690526</v>
      </c>
      <c r="H3" s="509"/>
      <c r="I3" s="513" t="s">
        <v>18</v>
      </c>
      <c r="J3" s="514"/>
      <c r="K3" s="513" t="s">
        <v>131</v>
      </c>
      <c r="L3" s="513" t="s">
        <v>57</v>
      </c>
      <c r="M3" s="515"/>
      <c r="N3" s="515"/>
      <c r="O3" s="278"/>
    </row>
    <row r="4" spans="1:15" s="13" customFormat="1" x14ac:dyDescent="0.25">
      <c r="A4" s="162">
        <v>45446</v>
      </c>
      <c r="B4" s="163" t="s">
        <v>110</v>
      </c>
      <c r="C4" s="163" t="s">
        <v>48</v>
      </c>
      <c r="D4" s="164" t="s">
        <v>14</v>
      </c>
      <c r="E4" s="147">
        <v>350000</v>
      </c>
      <c r="F4" s="147"/>
      <c r="G4" s="147">
        <f>G3-E4+F4</f>
        <v>8340526</v>
      </c>
      <c r="H4" s="150" t="s">
        <v>165</v>
      </c>
      <c r="I4" s="150" t="s">
        <v>18</v>
      </c>
      <c r="J4" s="415" t="s">
        <v>175</v>
      </c>
      <c r="K4" s="513" t="s">
        <v>131</v>
      </c>
      <c r="L4" s="150" t="s">
        <v>57</v>
      </c>
      <c r="M4" s="150"/>
      <c r="N4" s="150"/>
      <c r="O4" s="278"/>
    </row>
    <row r="5" spans="1:15" s="13" customFormat="1" x14ac:dyDescent="0.25">
      <c r="A5" s="162">
        <v>45446</v>
      </c>
      <c r="B5" s="163" t="s">
        <v>110</v>
      </c>
      <c r="C5" s="163" t="s">
        <v>48</v>
      </c>
      <c r="D5" s="164" t="s">
        <v>14</v>
      </c>
      <c r="E5" s="152">
        <v>70000</v>
      </c>
      <c r="F5" s="147"/>
      <c r="G5" s="147">
        <f t="shared" ref="G5:G98" si="0">G4-E5+F5</f>
        <v>8270526</v>
      </c>
      <c r="H5" s="510" t="s">
        <v>165</v>
      </c>
      <c r="I5" s="513" t="s">
        <v>18</v>
      </c>
      <c r="J5" s="415" t="s">
        <v>176</v>
      </c>
      <c r="K5" s="513" t="s">
        <v>131</v>
      </c>
      <c r="L5" s="513" t="s">
        <v>57</v>
      </c>
      <c r="M5" s="516"/>
      <c r="N5" s="513"/>
      <c r="O5" s="278"/>
    </row>
    <row r="6" spans="1:15" s="13" customFormat="1" x14ac:dyDescent="0.25">
      <c r="A6" s="162">
        <v>45447</v>
      </c>
      <c r="B6" s="163" t="s">
        <v>110</v>
      </c>
      <c r="C6" s="163" t="s">
        <v>48</v>
      </c>
      <c r="D6" s="164" t="s">
        <v>14</v>
      </c>
      <c r="E6" s="152">
        <v>100000</v>
      </c>
      <c r="F6" s="156"/>
      <c r="G6" s="147">
        <f>G5-E6+F6</f>
        <v>8170526</v>
      </c>
      <c r="H6" s="511" t="s">
        <v>41</v>
      </c>
      <c r="I6" s="513" t="s">
        <v>18</v>
      </c>
      <c r="J6" s="350" t="s">
        <v>177</v>
      </c>
      <c r="K6" s="513" t="s">
        <v>131</v>
      </c>
      <c r="L6" s="513" t="s">
        <v>57</v>
      </c>
      <c r="M6" s="516"/>
      <c r="N6" s="513"/>
      <c r="O6" s="278"/>
    </row>
    <row r="7" spans="1:15" s="13" customFormat="1" x14ac:dyDescent="0.25">
      <c r="A7" s="162">
        <v>45447</v>
      </c>
      <c r="B7" s="163" t="s">
        <v>118</v>
      </c>
      <c r="C7" s="163" t="s">
        <v>48</v>
      </c>
      <c r="D7" s="164" t="s">
        <v>14</v>
      </c>
      <c r="E7" s="152"/>
      <c r="F7" s="156">
        <v>100000</v>
      </c>
      <c r="G7" s="147">
        <f t="shared" si="0"/>
        <v>8270526</v>
      </c>
      <c r="H7" s="511" t="s">
        <v>41</v>
      </c>
      <c r="I7" s="513" t="s">
        <v>18</v>
      </c>
      <c r="J7" s="350" t="s">
        <v>177</v>
      </c>
      <c r="K7" s="513" t="s">
        <v>131</v>
      </c>
      <c r="L7" s="513" t="s">
        <v>57</v>
      </c>
      <c r="M7" s="516"/>
      <c r="N7" s="513"/>
      <c r="O7" s="278"/>
    </row>
    <row r="8" spans="1:15" s="13" customFormat="1" x14ac:dyDescent="0.25">
      <c r="A8" s="162">
        <v>45447</v>
      </c>
      <c r="B8" s="163" t="s">
        <v>110</v>
      </c>
      <c r="C8" s="163" t="s">
        <v>48</v>
      </c>
      <c r="D8" s="164" t="s">
        <v>14</v>
      </c>
      <c r="E8" s="152">
        <v>100000</v>
      </c>
      <c r="F8" s="156"/>
      <c r="G8" s="147">
        <f t="shared" si="0"/>
        <v>8170526</v>
      </c>
      <c r="H8" s="511" t="s">
        <v>41</v>
      </c>
      <c r="I8" s="513" t="s">
        <v>18</v>
      </c>
      <c r="J8" s="350" t="s">
        <v>181</v>
      </c>
      <c r="K8" s="513" t="s">
        <v>131</v>
      </c>
      <c r="L8" s="513" t="s">
        <v>57</v>
      </c>
      <c r="M8" s="516"/>
      <c r="N8" s="513"/>
      <c r="O8" s="278"/>
    </row>
    <row r="9" spans="1:15" s="13" customFormat="1" x14ac:dyDescent="0.25">
      <c r="A9" s="162">
        <v>45447</v>
      </c>
      <c r="B9" s="163" t="s">
        <v>110</v>
      </c>
      <c r="C9" s="163" t="s">
        <v>48</v>
      </c>
      <c r="D9" s="164" t="s">
        <v>111</v>
      </c>
      <c r="E9" s="152">
        <v>130000</v>
      </c>
      <c r="F9" s="156"/>
      <c r="G9" s="147">
        <f t="shared" si="0"/>
        <v>8040526</v>
      </c>
      <c r="H9" s="511" t="s">
        <v>166</v>
      </c>
      <c r="I9" s="513" t="s">
        <v>18</v>
      </c>
      <c r="J9" s="350" t="s">
        <v>178</v>
      </c>
      <c r="K9" s="513" t="s">
        <v>131</v>
      </c>
      <c r="L9" s="513" t="s">
        <v>57</v>
      </c>
      <c r="M9" s="516"/>
      <c r="N9" s="513"/>
      <c r="O9" s="278"/>
    </row>
    <row r="10" spans="1:15" s="13" customFormat="1" x14ac:dyDescent="0.25">
      <c r="A10" s="162">
        <v>45448</v>
      </c>
      <c r="B10" s="163" t="s">
        <v>110</v>
      </c>
      <c r="C10" s="163" t="s">
        <v>48</v>
      </c>
      <c r="D10" s="164" t="s">
        <v>14</v>
      </c>
      <c r="E10" s="152">
        <v>50000</v>
      </c>
      <c r="F10" s="156"/>
      <c r="G10" s="147">
        <f t="shared" si="0"/>
        <v>7990526</v>
      </c>
      <c r="H10" s="511" t="s">
        <v>41</v>
      </c>
      <c r="I10" s="513" t="s">
        <v>18</v>
      </c>
      <c r="J10" s="350" t="s">
        <v>642</v>
      </c>
      <c r="K10" s="513" t="s">
        <v>131</v>
      </c>
      <c r="L10" s="513" t="s">
        <v>57</v>
      </c>
      <c r="M10" s="516"/>
      <c r="N10" s="513"/>
      <c r="O10" s="278"/>
    </row>
    <row r="11" spans="1:15" s="13" customFormat="1" x14ac:dyDescent="0.25">
      <c r="A11" s="162">
        <v>45448</v>
      </c>
      <c r="B11" s="163" t="s">
        <v>110</v>
      </c>
      <c r="C11" s="163" t="s">
        <v>48</v>
      </c>
      <c r="D11" s="164" t="s">
        <v>14</v>
      </c>
      <c r="E11" s="152">
        <v>580000</v>
      </c>
      <c r="F11" s="156"/>
      <c r="G11" s="147">
        <f t="shared" si="0"/>
        <v>7410526</v>
      </c>
      <c r="H11" s="511" t="s">
        <v>127</v>
      </c>
      <c r="I11" s="513" t="s">
        <v>18</v>
      </c>
      <c r="J11" s="350" t="s">
        <v>197</v>
      </c>
      <c r="K11" s="513" t="s">
        <v>131</v>
      </c>
      <c r="L11" s="513" t="s">
        <v>57</v>
      </c>
      <c r="M11" s="516"/>
      <c r="N11" s="513"/>
      <c r="O11" s="278"/>
    </row>
    <row r="12" spans="1:15" s="13" customFormat="1" x14ac:dyDescent="0.25">
      <c r="A12" s="162">
        <v>45449</v>
      </c>
      <c r="B12" s="163" t="s">
        <v>110</v>
      </c>
      <c r="C12" s="163" t="s">
        <v>48</v>
      </c>
      <c r="D12" s="164" t="s">
        <v>14</v>
      </c>
      <c r="E12" s="152">
        <v>11000</v>
      </c>
      <c r="F12" s="156"/>
      <c r="G12" s="147">
        <f t="shared" si="0"/>
        <v>7399526</v>
      </c>
      <c r="H12" s="511" t="s">
        <v>41</v>
      </c>
      <c r="I12" s="513" t="s">
        <v>18</v>
      </c>
      <c r="J12" s="350" t="s">
        <v>213</v>
      </c>
      <c r="K12" s="513" t="s">
        <v>131</v>
      </c>
      <c r="L12" s="513" t="s">
        <v>57</v>
      </c>
      <c r="M12" s="516"/>
      <c r="N12" s="513"/>
      <c r="O12" s="278"/>
    </row>
    <row r="13" spans="1:15" s="13" customFormat="1" x14ac:dyDescent="0.25">
      <c r="A13" s="162">
        <v>45449</v>
      </c>
      <c r="B13" s="163" t="s">
        <v>110</v>
      </c>
      <c r="C13" s="163" t="s">
        <v>48</v>
      </c>
      <c r="D13" s="164" t="s">
        <v>111</v>
      </c>
      <c r="E13" s="152">
        <v>88000</v>
      </c>
      <c r="F13" s="156"/>
      <c r="G13" s="147">
        <f t="shared" si="0"/>
        <v>7311526</v>
      </c>
      <c r="H13" s="511" t="s">
        <v>166</v>
      </c>
      <c r="I13" s="513" t="s">
        <v>18</v>
      </c>
      <c r="J13" s="350" t="s">
        <v>194</v>
      </c>
      <c r="K13" s="513" t="s">
        <v>131</v>
      </c>
      <c r="L13" s="513" t="s">
        <v>57</v>
      </c>
      <c r="M13" s="516"/>
      <c r="N13" s="513"/>
      <c r="O13" s="278"/>
    </row>
    <row r="14" spans="1:15" s="13" customFormat="1" x14ac:dyDescent="0.25">
      <c r="A14" s="162">
        <v>45449</v>
      </c>
      <c r="B14" s="163" t="s">
        <v>118</v>
      </c>
      <c r="C14" s="163" t="s">
        <v>48</v>
      </c>
      <c r="D14" s="164" t="s">
        <v>14</v>
      </c>
      <c r="E14" s="152"/>
      <c r="F14" s="156">
        <v>9000</v>
      </c>
      <c r="G14" s="147">
        <f t="shared" si="0"/>
        <v>7320526</v>
      </c>
      <c r="H14" s="511" t="s">
        <v>41</v>
      </c>
      <c r="I14" s="513" t="s">
        <v>18</v>
      </c>
      <c r="J14" s="350" t="s">
        <v>209</v>
      </c>
      <c r="K14" s="513" t="s">
        <v>131</v>
      </c>
      <c r="L14" s="513" t="s">
        <v>57</v>
      </c>
      <c r="M14" s="516"/>
      <c r="N14" s="513"/>
      <c r="O14" s="278"/>
    </row>
    <row r="15" spans="1:15" s="13" customFormat="1" x14ac:dyDescent="0.25">
      <c r="A15" s="162">
        <v>45450</v>
      </c>
      <c r="B15" s="163" t="s">
        <v>110</v>
      </c>
      <c r="C15" s="163" t="s">
        <v>48</v>
      </c>
      <c r="D15" s="164" t="s">
        <v>14</v>
      </c>
      <c r="E15" s="152">
        <v>110000</v>
      </c>
      <c r="F15" s="156"/>
      <c r="G15" s="147">
        <f t="shared" si="0"/>
        <v>7210526</v>
      </c>
      <c r="H15" s="511" t="s">
        <v>41</v>
      </c>
      <c r="I15" s="513" t="s">
        <v>18</v>
      </c>
      <c r="J15" s="765" t="s">
        <v>180</v>
      </c>
      <c r="K15" s="513" t="s">
        <v>131</v>
      </c>
      <c r="L15" s="513" t="s">
        <v>57</v>
      </c>
      <c r="M15" s="516"/>
      <c r="N15" s="513"/>
      <c r="O15" s="278"/>
    </row>
    <row r="16" spans="1:15" s="13" customFormat="1" x14ac:dyDescent="0.25">
      <c r="A16" s="162">
        <v>45450</v>
      </c>
      <c r="B16" s="163" t="s">
        <v>110</v>
      </c>
      <c r="C16" s="163" t="s">
        <v>48</v>
      </c>
      <c r="D16" s="164" t="s">
        <v>14</v>
      </c>
      <c r="E16" s="152">
        <v>4000</v>
      </c>
      <c r="F16" s="156"/>
      <c r="G16" s="147">
        <f t="shared" si="0"/>
        <v>7206526</v>
      </c>
      <c r="H16" s="511" t="s">
        <v>41</v>
      </c>
      <c r="I16" s="513" t="s">
        <v>18</v>
      </c>
      <c r="J16" s="350" t="s">
        <v>179</v>
      </c>
      <c r="K16" s="513" t="s">
        <v>131</v>
      </c>
      <c r="L16" s="513" t="s">
        <v>57</v>
      </c>
      <c r="M16" s="516"/>
      <c r="N16" s="513"/>
      <c r="O16" s="278"/>
    </row>
    <row r="17" spans="1:15" s="13" customFormat="1" x14ac:dyDescent="0.25">
      <c r="A17" s="162">
        <v>45450</v>
      </c>
      <c r="B17" s="163" t="s">
        <v>110</v>
      </c>
      <c r="C17" s="163" t="s">
        <v>48</v>
      </c>
      <c r="D17" s="164" t="s">
        <v>111</v>
      </c>
      <c r="E17" s="152">
        <v>72000</v>
      </c>
      <c r="F17" s="156"/>
      <c r="G17" s="147">
        <f t="shared" si="0"/>
        <v>7134526</v>
      </c>
      <c r="H17" s="511" t="s">
        <v>166</v>
      </c>
      <c r="I17" s="513" t="s">
        <v>18</v>
      </c>
      <c r="J17" s="350" t="s">
        <v>212</v>
      </c>
      <c r="K17" s="513" t="s">
        <v>131</v>
      </c>
      <c r="L17" s="513" t="s">
        <v>57</v>
      </c>
      <c r="M17" s="516"/>
      <c r="N17" s="513"/>
      <c r="O17" s="278"/>
    </row>
    <row r="18" spans="1:15" s="13" customFormat="1" x14ac:dyDescent="0.25">
      <c r="A18" s="162">
        <v>45450</v>
      </c>
      <c r="B18" s="163" t="s">
        <v>110</v>
      </c>
      <c r="C18" s="163" t="s">
        <v>48</v>
      </c>
      <c r="D18" s="164" t="s">
        <v>14</v>
      </c>
      <c r="E18" s="152">
        <v>40000</v>
      </c>
      <c r="F18" s="156"/>
      <c r="G18" s="147">
        <f t="shared" si="0"/>
        <v>7094526</v>
      </c>
      <c r="H18" s="415" t="s">
        <v>63</v>
      </c>
      <c r="I18" s="513" t="s">
        <v>18</v>
      </c>
      <c r="J18" s="350" t="s">
        <v>233</v>
      </c>
      <c r="K18" s="513" t="s">
        <v>131</v>
      </c>
      <c r="L18" s="513" t="s">
        <v>57</v>
      </c>
      <c r="M18" s="516"/>
      <c r="N18" s="513"/>
      <c r="O18" s="278"/>
    </row>
    <row r="19" spans="1:15" s="13" customFormat="1" x14ac:dyDescent="0.25">
      <c r="A19" s="162">
        <v>45450</v>
      </c>
      <c r="B19" s="163" t="s">
        <v>118</v>
      </c>
      <c r="C19" s="163" t="s">
        <v>48</v>
      </c>
      <c r="D19" s="164" t="s">
        <v>111</v>
      </c>
      <c r="E19" s="152"/>
      <c r="F19" s="156">
        <v>1000</v>
      </c>
      <c r="G19" s="147">
        <f t="shared" si="0"/>
        <v>7095526</v>
      </c>
      <c r="H19" s="350" t="s">
        <v>166</v>
      </c>
      <c r="I19" s="513" t="s">
        <v>18</v>
      </c>
      <c r="J19" s="350" t="s">
        <v>194</v>
      </c>
      <c r="K19" s="513" t="s">
        <v>131</v>
      </c>
      <c r="L19" s="513" t="s">
        <v>57</v>
      </c>
      <c r="M19" s="516"/>
      <c r="N19" s="513"/>
      <c r="O19" s="278"/>
    </row>
    <row r="20" spans="1:15" s="13" customFormat="1" x14ac:dyDescent="0.25">
      <c r="A20" s="162">
        <v>45451</v>
      </c>
      <c r="B20" s="163" t="s">
        <v>110</v>
      </c>
      <c r="C20" s="163" t="s">
        <v>48</v>
      </c>
      <c r="D20" s="164" t="s">
        <v>14</v>
      </c>
      <c r="E20" s="152">
        <v>45000</v>
      </c>
      <c r="F20" s="156"/>
      <c r="G20" s="147">
        <f t="shared" si="0"/>
        <v>7050526</v>
      </c>
      <c r="H20" s="350" t="s">
        <v>41</v>
      </c>
      <c r="I20" s="513" t="s">
        <v>18</v>
      </c>
      <c r="J20" s="350" t="s">
        <v>234</v>
      </c>
      <c r="K20" s="513" t="s">
        <v>131</v>
      </c>
      <c r="L20" s="513" t="s">
        <v>57</v>
      </c>
      <c r="M20" s="516"/>
      <c r="N20" s="513"/>
      <c r="O20" s="278"/>
    </row>
    <row r="21" spans="1:15" s="13" customFormat="1" x14ac:dyDescent="0.25">
      <c r="A21" s="162">
        <v>45451</v>
      </c>
      <c r="B21" s="163" t="s">
        <v>118</v>
      </c>
      <c r="C21" s="163" t="s">
        <v>48</v>
      </c>
      <c r="D21" s="164" t="s">
        <v>111</v>
      </c>
      <c r="E21" s="152"/>
      <c r="F21" s="156">
        <v>32000</v>
      </c>
      <c r="G21" s="147">
        <f t="shared" si="0"/>
        <v>7082526</v>
      </c>
      <c r="H21" s="350" t="s">
        <v>166</v>
      </c>
      <c r="I21" s="513" t="s">
        <v>18</v>
      </c>
      <c r="J21" s="350" t="s">
        <v>212</v>
      </c>
      <c r="K21" s="513" t="s">
        <v>131</v>
      </c>
      <c r="L21" s="513" t="s">
        <v>57</v>
      </c>
      <c r="M21" s="516"/>
      <c r="N21" s="513"/>
      <c r="O21" s="278"/>
    </row>
    <row r="22" spans="1:15" s="13" customFormat="1" x14ac:dyDescent="0.25">
      <c r="A22" s="162">
        <v>45451</v>
      </c>
      <c r="B22" s="163" t="s">
        <v>110</v>
      </c>
      <c r="C22" s="163" t="s">
        <v>48</v>
      </c>
      <c r="D22" s="164" t="s">
        <v>111</v>
      </c>
      <c r="E22" s="152">
        <v>42000</v>
      </c>
      <c r="F22" s="156"/>
      <c r="G22" s="147">
        <f t="shared" si="0"/>
        <v>7040526</v>
      </c>
      <c r="H22" s="350" t="s">
        <v>166</v>
      </c>
      <c r="I22" s="513" t="s">
        <v>18</v>
      </c>
      <c r="J22" s="350" t="s">
        <v>221</v>
      </c>
      <c r="K22" s="513" t="s">
        <v>131</v>
      </c>
      <c r="L22" s="513" t="s">
        <v>57</v>
      </c>
      <c r="M22" s="516"/>
      <c r="N22" s="513"/>
      <c r="O22" s="278"/>
    </row>
    <row r="23" spans="1:15" s="13" customFormat="1" x14ac:dyDescent="0.25">
      <c r="A23" s="423">
        <v>45451</v>
      </c>
      <c r="B23" s="163" t="s">
        <v>110</v>
      </c>
      <c r="C23" s="163" t="s">
        <v>48</v>
      </c>
      <c r="D23" s="164" t="s">
        <v>14</v>
      </c>
      <c r="E23" s="152">
        <v>40000</v>
      </c>
      <c r="F23" s="156"/>
      <c r="G23" s="147">
        <f t="shared" si="0"/>
        <v>7000526</v>
      </c>
      <c r="H23" s="350" t="s">
        <v>41</v>
      </c>
      <c r="I23" s="513" t="s">
        <v>18</v>
      </c>
      <c r="J23" s="350" t="s">
        <v>253</v>
      </c>
      <c r="K23" s="513" t="s">
        <v>131</v>
      </c>
      <c r="L23" s="513" t="s">
        <v>57</v>
      </c>
      <c r="M23" s="516"/>
      <c r="N23" s="513"/>
      <c r="O23" s="278"/>
    </row>
    <row r="24" spans="1:15" s="13" customFormat="1" x14ac:dyDescent="0.25">
      <c r="A24" s="162">
        <v>45453</v>
      </c>
      <c r="B24" s="163" t="s">
        <v>110</v>
      </c>
      <c r="C24" s="163" t="s">
        <v>48</v>
      </c>
      <c r="D24" s="164" t="s">
        <v>14</v>
      </c>
      <c r="E24" s="152">
        <v>100000</v>
      </c>
      <c r="F24" s="156"/>
      <c r="G24" s="147">
        <f t="shared" si="0"/>
        <v>6900526</v>
      </c>
      <c r="H24" s="511" t="s">
        <v>41</v>
      </c>
      <c r="I24" s="513" t="s">
        <v>18</v>
      </c>
      <c r="J24" s="350" t="s">
        <v>255</v>
      </c>
      <c r="K24" s="513" t="s">
        <v>131</v>
      </c>
      <c r="L24" s="513" t="s">
        <v>57</v>
      </c>
      <c r="M24" s="516"/>
      <c r="N24" s="513"/>
      <c r="O24" s="278"/>
    </row>
    <row r="25" spans="1:15" s="13" customFormat="1" x14ac:dyDescent="0.25">
      <c r="A25" s="162">
        <v>45453</v>
      </c>
      <c r="B25" s="163" t="s">
        <v>110</v>
      </c>
      <c r="C25" s="163" t="s">
        <v>48</v>
      </c>
      <c r="D25" s="164" t="s">
        <v>14</v>
      </c>
      <c r="E25" s="152">
        <v>206000</v>
      </c>
      <c r="F25" s="156"/>
      <c r="G25" s="147">
        <f t="shared" si="0"/>
        <v>6694526</v>
      </c>
      <c r="H25" s="511" t="s">
        <v>41</v>
      </c>
      <c r="I25" s="513" t="s">
        <v>18</v>
      </c>
      <c r="J25" s="350" t="s">
        <v>256</v>
      </c>
      <c r="K25" s="513" t="s">
        <v>131</v>
      </c>
      <c r="L25" s="513" t="s">
        <v>57</v>
      </c>
      <c r="M25" s="516"/>
      <c r="N25" s="513"/>
      <c r="O25" s="278"/>
    </row>
    <row r="26" spans="1:15" s="13" customFormat="1" x14ac:dyDescent="0.25">
      <c r="A26" s="162">
        <v>45453</v>
      </c>
      <c r="B26" s="163" t="s">
        <v>110</v>
      </c>
      <c r="C26" s="163" t="s">
        <v>48</v>
      </c>
      <c r="D26" s="164" t="s">
        <v>14</v>
      </c>
      <c r="E26" s="152">
        <v>15000</v>
      </c>
      <c r="F26" s="156"/>
      <c r="G26" s="147">
        <f t="shared" si="0"/>
        <v>6679526</v>
      </c>
      <c r="H26" s="511" t="s">
        <v>41</v>
      </c>
      <c r="I26" s="513" t="s">
        <v>18</v>
      </c>
      <c r="J26" s="350" t="s">
        <v>266</v>
      </c>
      <c r="K26" s="513" t="s">
        <v>131</v>
      </c>
      <c r="L26" s="513" t="s">
        <v>57</v>
      </c>
      <c r="M26" s="516"/>
      <c r="N26" s="513"/>
      <c r="O26" s="278"/>
    </row>
    <row r="27" spans="1:15" s="13" customFormat="1" x14ac:dyDescent="0.25">
      <c r="A27" s="162">
        <v>45453</v>
      </c>
      <c r="B27" s="163" t="s">
        <v>110</v>
      </c>
      <c r="C27" s="163" t="s">
        <v>48</v>
      </c>
      <c r="D27" s="164" t="s">
        <v>14</v>
      </c>
      <c r="E27" s="152">
        <v>340000</v>
      </c>
      <c r="F27" s="156"/>
      <c r="G27" s="147">
        <f t="shared" si="0"/>
        <v>6339526</v>
      </c>
      <c r="H27" s="511" t="s">
        <v>41</v>
      </c>
      <c r="I27" s="513" t="s">
        <v>18</v>
      </c>
      <c r="J27" s="415" t="s">
        <v>274</v>
      </c>
      <c r="K27" s="513" t="s">
        <v>131</v>
      </c>
      <c r="L27" s="513" t="s">
        <v>57</v>
      </c>
      <c r="M27" s="516"/>
      <c r="N27" s="513"/>
      <c r="O27" s="278"/>
    </row>
    <row r="28" spans="1:15" s="13" customFormat="1" x14ac:dyDescent="0.25">
      <c r="A28" s="162">
        <v>45453</v>
      </c>
      <c r="B28" s="163" t="s">
        <v>110</v>
      </c>
      <c r="C28" s="163" t="s">
        <v>48</v>
      </c>
      <c r="D28" s="164" t="s">
        <v>14</v>
      </c>
      <c r="E28" s="152">
        <v>210000</v>
      </c>
      <c r="F28" s="156"/>
      <c r="G28" s="147">
        <f t="shared" si="0"/>
        <v>6129526</v>
      </c>
      <c r="H28" s="511" t="s">
        <v>63</v>
      </c>
      <c r="I28" s="513" t="s">
        <v>18</v>
      </c>
      <c r="J28" s="415" t="s">
        <v>275</v>
      </c>
      <c r="K28" s="513" t="s">
        <v>131</v>
      </c>
      <c r="L28" s="513" t="s">
        <v>57</v>
      </c>
      <c r="M28" s="516"/>
      <c r="N28" s="513"/>
      <c r="O28" s="278"/>
    </row>
    <row r="29" spans="1:15" s="13" customFormat="1" x14ac:dyDescent="0.25">
      <c r="A29" s="162">
        <v>45453</v>
      </c>
      <c r="B29" s="163" t="s">
        <v>110</v>
      </c>
      <c r="C29" s="163" t="s">
        <v>48</v>
      </c>
      <c r="D29" s="164" t="s">
        <v>14</v>
      </c>
      <c r="E29" s="152">
        <v>70000</v>
      </c>
      <c r="F29" s="156"/>
      <c r="G29" s="147">
        <f t="shared" si="0"/>
        <v>6059526</v>
      </c>
      <c r="H29" s="511" t="s">
        <v>167</v>
      </c>
      <c r="I29" s="513" t="s">
        <v>18</v>
      </c>
      <c r="J29" s="350" t="s">
        <v>279</v>
      </c>
      <c r="K29" s="513" t="s">
        <v>131</v>
      </c>
      <c r="L29" s="513" t="s">
        <v>57</v>
      </c>
      <c r="M29" s="516"/>
      <c r="N29" s="513"/>
      <c r="O29" s="278"/>
    </row>
    <row r="30" spans="1:15" s="13" customFormat="1" x14ac:dyDescent="0.25">
      <c r="A30" s="162">
        <v>45453</v>
      </c>
      <c r="B30" s="163" t="s">
        <v>110</v>
      </c>
      <c r="C30" s="163" t="s">
        <v>48</v>
      </c>
      <c r="D30" s="164" t="s">
        <v>14</v>
      </c>
      <c r="E30" s="152">
        <v>350000</v>
      </c>
      <c r="F30" s="156"/>
      <c r="G30" s="147">
        <f t="shared" si="0"/>
        <v>5709526</v>
      </c>
      <c r="H30" s="511" t="s">
        <v>167</v>
      </c>
      <c r="I30" s="513" t="s">
        <v>18</v>
      </c>
      <c r="J30" s="350" t="s">
        <v>290</v>
      </c>
      <c r="K30" s="513" t="s">
        <v>131</v>
      </c>
      <c r="L30" s="513" t="s">
        <v>57</v>
      </c>
      <c r="M30" s="516"/>
      <c r="N30" s="513"/>
      <c r="O30" s="278"/>
    </row>
    <row r="31" spans="1:15" s="13" customFormat="1" x14ac:dyDescent="0.25">
      <c r="A31" s="162">
        <v>45453</v>
      </c>
      <c r="B31" s="163" t="s">
        <v>118</v>
      </c>
      <c r="C31" s="163" t="s">
        <v>48</v>
      </c>
      <c r="D31" s="164" t="s">
        <v>14</v>
      </c>
      <c r="E31" s="152"/>
      <c r="F31" s="156">
        <v>125000</v>
      </c>
      <c r="G31" s="147">
        <f t="shared" si="0"/>
        <v>5834526</v>
      </c>
      <c r="H31" s="511" t="s">
        <v>165</v>
      </c>
      <c r="I31" s="513" t="s">
        <v>18</v>
      </c>
      <c r="J31" s="350" t="s">
        <v>175</v>
      </c>
      <c r="K31" s="513" t="s">
        <v>131</v>
      </c>
      <c r="L31" s="513" t="s">
        <v>57</v>
      </c>
      <c r="M31" s="516"/>
      <c r="N31" s="513"/>
      <c r="O31" s="278"/>
    </row>
    <row r="32" spans="1:15" s="13" customFormat="1" x14ac:dyDescent="0.25">
      <c r="A32" s="423">
        <v>45453</v>
      </c>
      <c r="B32" s="163" t="s">
        <v>110</v>
      </c>
      <c r="C32" s="163" t="s">
        <v>48</v>
      </c>
      <c r="D32" s="164" t="s">
        <v>14</v>
      </c>
      <c r="E32" s="152">
        <v>1064500</v>
      </c>
      <c r="F32" s="156"/>
      <c r="G32" s="147">
        <f t="shared" si="0"/>
        <v>4770026</v>
      </c>
      <c r="H32" s="511" t="s">
        <v>167</v>
      </c>
      <c r="I32" s="513" t="s">
        <v>18</v>
      </c>
      <c r="J32" s="350" t="s">
        <v>291</v>
      </c>
      <c r="K32" s="513" t="s">
        <v>131</v>
      </c>
      <c r="L32" s="513" t="s">
        <v>57</v>
      </c>
      <c r="M32" s="516"/>
      <c r="N32" s="513"/>
      <c r="O32" s="278"/>
    </row>
    <row r="33" spans="1:15" s="13" customFormat="1" x14ac:dyDescent="0.25">
      <c r="A33" s="162">
        <v>45453</v>
      </c>
      <c r="B33" s="163" t="s">
        <v>110</v>
      </c>
      <c r="C33" s="163" t="s">
        <v>48</v>
      </c>
      <c r="D33" s="164" t="s">
        <v>111</v>
      </c>
      <c r="E33" s="152">
        <v>44000</v>
      </c>
      <c r="F33" s="156"/>
      <c r="G33" s="147">
        <f t="shared" si="0"/>
        <v>4726026</v>
      </c>
      <c r="H33" s="511" t="s">
        <v>166</v>
      </c>
      <c r="I33" s="513" t="s">
        <v>18</v>
      </c>
      <c r="J33" s="350" t="s">
        <v>295</v>
      </c>
      <c r="K33" s="513" t="s">
        <v>131</v>
      </c>
      <c r="L33" s="513" t="s">
        <v>57</v>
      </c>
      <c r="M33" s="516"/>
      <c r="N33" s="513"/>
      <c r="O33" s="278"/>
    </row>
    <row r="34" spans="1:15" s="13" customFormat="1" x14ac:dyDescent="0.25">
      <c r="A34" s="162">
        <v>45453</v>
      </c>
      <c r="B34" s="163" t="s">
        <v>110</v>
      </c>
      <c r="C34" s="163" t="s">
        <v>48</v>
      </c>
      <c r="D34" s="164" t="s">
        <v>121</v>
      </c>
      <c r="E34" s="152">
        <v>34000</v>
      </c>
      <c r="F34" s="156"/>
      <c r="G34" s="147">
        <f t="shared" si="0"/>
        <v>4692026</v>
      </c>
      <c r="H34" s="511" t="s">
        <v>168</v>
      </c>
      <c r="I34" s="513" t="s">
        <v>18</v>
      </c>
      <c r="J34" s="350" t="s">
        <v>297</v>
      </c>
      <c r="K34" s="513" t="s">
        <v>131</v>
      </c>
      <c r="L34" s="513" t="s">
        <v>57</v>
      </c>
      <c r="M34" s="516"/>
      <c r="N34" s="513"/>
      <c r="O34" s="278"/>
    </row>
    <row r="35" spans="1:15" s="13" customFormat="1" x14ac:dyDescent="0.25">
      <c r="A35" s="162">
        <v>45453</v>
      </c>
      <c r="B35" s="163" t="s">
        <v>118</v>
      </c>
      <c r="C35" s="163" t="s">
        <v>48</v>
      </c>
      <c r="D35" s="164" t="s">
        <v>14</v>
      </c>
      <c r="E35" s="152"/>
      <c r="F35" s="156">
        <v>100000</v>
      </c>
      <c r="G35" s="147">
        <f t="shared" si="0"/>
        <v>4792026</v>
      </c>
      <c r="H35" s="511" t="s">
        <v>41</v>
      </c>
      <c r="I35" s="513" t="s">
        <v>18</v>
      </c>
      <c r="J35" s="350" t="s">
        <v>265</v>
      </c>
      <c r="K35" s="513" t="s">
        <v>131</v>
      </c>
      <c r="L35" s="513" t="s">
        <v>57</v>
      </c>
      <c r="M35" s="516"/>
      <c r="N35" s="513"/>
      <c r="O35" s="278"/>
    </row>
    <row r="36" spans="1:15" s="13" customFormat="1" x14ac:dyDescent="0.25">
      <c r="A36" s="423">
        <v>45454</v>
      </c>
      <c r="B36" s="163" t="s">
        <v>110</v>
      </c>
      <c r="C36" s="163" t="s">
        <v>48</v>
      </c>
      <c r="D36" s="164" t="s">
        <v>121</v>
      </c>
      <c r="E36" s="152">
        <v>36000</v>
      </c>
      <c r="F36" s="156"/>
      <c r="G36" s="147">
        <f t="shared" si="0"/>
        <v>4756026</v>
      </c>
      <c r="H36" s="511" t="s">
        <v>168</v>
      </c>
      <c r="I36" s="513" t="s">
        <v>18</v>
      </c>
      <c r="J36" s="350" t="s">
        <v>302</v>
      </c>
      <c r="K36" s="513" t="s">
        <v>131</v>
      </c>
      <c r="L36" s="513" t="s">
        <v>57</v>
      </c>
      <c r="M36" s="516"/>
      <c r="N36" s="513"/>
      <c r="O36" s="278"/>
    </row>
    <row r="37" spans="1:15" s="13" customFormat="1" x14ac:dyDescent="0.25">
      <c r="A37" s="423">
        <v>45454</v>
      </c>
      <c r="B37" s="163" t="s">
        <v>110</v>
      </c>
      <c r="C37" s="163" t="s">
        <v>48</v>
      </c>
      <c r="D37" s="164" t="s">
        <v>111</v>
      </c>
      <c r="E37" s="152">
        <v>20000</v>
      </c>
      <c r="F37" s="156"/>
      <c r="G37" s="147">
        <f t="shared" si="0"/>
        <v>4736026</v>
      </c>
      <c r="H37" s="511" t="s">
        <v>128</v>
      </c>
      <c r="I37" s="513" t="s">
        <v>18</v>
      </c>
      <c r="J37" s="350" t="s">
        <v>175</v>
      </c>
      <c r="K37" s="513" t="s">
        <v>131</v>
      </c>
      <c r="L37" s="513" t="s">
        <v>57</v>
      </c>
      <c r="M37" s="516"/>
      <c r="N37" s="513"/>
      <c r="O37" s="278"/>
    </row>
    <row r="38" spans="1:15" s="13" customFormat="1" x14ac:dyDescent="0.25">
      <c r="A38" s="423">
        <v>45454</v>
      </c>
      <c r="B38" s="163" t="s">
        <v>110</v>
      </c>
      <c r="C38" s="163" t="s">
        <v>48</v>
      </c>
      <c r="D38" s="164" t="s">
        <v>111</v>
      </c>
      <c r="E38" s="152">
        <v>44000</v>
      </c>
      <c r="F38" s="156"/>
      <c r="G38" s="147">
        <f t="shared" si="0"/>
        <v>4692026</v>
      </c>
      <c r="H38" s="511" t="s">
        <v>166</v>
      </c>
      <c r="I38" s="513" t="s">
        <v>18</v>
      </c>
      <c r="J38" s="350" t="s">
        <v>312</v>
      </c>
      <c r="K38" s="513" t="s">
        <v>131</v>
      </c>
      <c r="L38" s="513" t="s">
        <v>57</v>
      </c>
      <c r="M38" s="516"/>
      <c r="N38" s="513"/>
      <c r="O38" s="278"/>
    </row>
    <row r="39" spans="1:15" s="13" customFormat="1" x14ac:dyDescent="0.25">
      <c r="A39" s="423">
        <v>45454</v>
      </c>
      <c r="B39" s="163" t="s">
        <v>110</v>
      </c>
      <c r="C39" s="163" t="s">
        <v>48</v>
      </c>
      <c r="D39" s="164" t="s">
        <v>121</v>
      </c>
      <c r="E39" s="152">
        <v>48000</v>
      </c>
      <c r="F39" s="156"/>
      <c r="G39" s="147">
        <f t="shared" si="0"/>
        <v>4644026</v>
      </c>
      <c r="H39" s="511" t="s">
        <v>127</v>
      </c>
      <c r="I39" s="513" t="s">
        <v>18</v>
      </c>
      <c r="J39" s="350" t="s">
        <v>313</v>
      </c>
      <c r="K39" s="513" t="s">
        <v>131</v>
      </c>
      <c r="L39" s="513" t="s">
        <v>57</v>
      </c>
      <c r="M39" s="516"/>
      <c r="N39" s="513"/>
      <c r="O39" s="278"/>
    </row>
    <row r="40" spans="1:15" s="13" customFormat="1" x14ac:dyDescent="0.25">
      <c r="A40" s="423">
        <v>45454</v>
      </c>
      <c r="B40" s="163" t="s">
        <v>110</v>
      </c>
      <c r="C40" s="163" t="s">
        <v>48</v>
      </c>
      <c r="D40" s="164" t="s">
        <v>14</v>
      </c>
      <c r="E40" s="152">
        <v>238000</v>
      </c>
      <c r="F40" s="156"/>
      <c r="G40" s="147">
        <f t="shared" si="0"/>
        <v>4406026</v>
      </c>
      <c r="H40" s="511" t="s">
        <v>165</v>
      </c>
      <c r="I40" s="513" t="s">
        <v>18</v>
      </c>
      <c r="J40" s="350" t="s">
        <v>319</v>
      </c>
      <c r="K40" s="513" t="s">
        <v>131</v>
      </c>
      <c r="L40" s="513" t="s">
        <v>57</v>
      </c>
      <c r="M40" s="516"/>
      <c r="N40" s="513"/>
      <c r="O40" s="278"/>
    </row>
    <row r="41" spans="1:15" s="13" customFormat="1" ht="18" customHeight="1" x14ac:dyDescent="0.25">
      <c r="A41" s="423">
        <v>45454</v>
      </c>
      <c r="B41" s="163" t="s">
        <v>110</v>
      </c>
      <c r="C41" s="163" t="s">
        <v>48</v>
      </c>
      <c r="D41" s="164" t="s">
        <v>14</v>
      </c>
      <c r="E41" s="152">
        <v>90000</v>
      </c>
      <c r="F41" s="156"/>
      <c r="G41" s="147">
        <f t="shared" si="0"/>
        <v>4316026</v>
      </c>
      <c r="H41" s="511" t="s">
        <v>41</v>
      </c>
      <c r="I41" s="513" t="s">
        <v>18</v>
      </c>
      <c r="J41" s="415" t="s">
        <v>324</v>
      </c>
      <c r="K41" s="513" t="s">
        <v>131</v>
      </c>
      <c r="L41" s="513" t="s">
        <v>57</v>
      </c>
      <c r="M41" s="516"/>
      <c r="N41" s="513"/>
      <c r="O41" s="278"/>
    </row>
    <row r="42" spans="1:15" s="13" customFormat="1" ht="18" customHeight="1" x14ac:dyDescent="0.25">
      <c r="A42" s="423">
        <v>45454</v>
      </c>
      <c r="B42" s="163" t="s">
        <v>118</v>
      </c>
      <c r="C42" s="163" t="s">
        <v>48</v>
      </c>
      <c r="D42" s="164" t="s">
        <v>121</v>
      </c>
      <c r="E42" s="152"/>
      <c r="F42" s="156">
        <v>2000</v>
      </c>
      <c r="G42" s="147">
        <f t="shared" si="0"/>
        <v>4318026</v>
      </c>
      <c r="H42" s="511" t="s">
        <v>168</v>
      </c>
      <c r="I42" s="513" t="s">
        <v>18</v>
      </c>
      <c r="J42" s="350" t="s">
        <v>297</v>
      </c>
      <c r="K42" s="513" t="s">
        <v>131</v>
      </c>
      <c r="L42" s="513" t="s">
        <v>57</v>
      </c>
      <c r="M42" s="516"/>
      <c r="N42" s="513"/>
      <c r="O42" s="278"/>
    </row>
    <row r="43" spans="1:15" s="13" customFormat="1" ht="18" customHeight="1" x14ac:dyDescent="0.25">
      <c r="A43" s="423">
        <v>45455</v>
      </c>
      <c r="B43" s="163" t="s">
        <v>110</v>
      </c>
      <c r="C43" s="163" t="s">
        <v>48</v>
      </c>
      <c r="D43" s="164" t="s">
        <v>121</v>
      </c>
      <c r="E43" s="152">
        <v>103000</v>
      </c>
      <c r="F43" s="156"/>
      <c r="G43" s="147">
        <f t="shared" si="0"/>
        <v>4215026</v>
      </c>
      <c r="H43" s="511" t="s">
        <v>168</v>
      </c>
      <c r="I43" s="513" t="s">
        <v>18</v>
      </c>
      <c r="J43" s="350" t="s">
        <v>329</v>
      </c>
      <c r="K43" s="513" t="s">
        <v>131</v>
      </c>
      <c r="L43" s="513" t="s">
        <v>57</v>
      </c>
      <c r="M43" s="516"/>
      <c r="N43" s="513"/>
      <c r="O43" s="278"/>
    </row>
    <row r="44" spans="1:15" s="13" customFormat="1" ht="18" customHeight="1" x14ac:dyDescent="0.25">
      <c r="A44" s="423">
        <v>45455</v>
      </c>
      <c r="B44" s="163" t="s">
        <v>110</v>
      </c>
      <c r="C44" s="163" t="s">
        <v>48</v>
      </c>
      <c r="D44" s="164" t="s">
        <v>111</v>
      </c>
      <c r="E44" s="152">
        <v>10000</v>
      </c>
      <c r="F44" s="156"/>
      <c r="G44" s="147">
        <f t="shared" si="0"/>
        <v>4205026</v>
      </c>
      <c r="H44" s="511" t="s">
        <v>128</v>
      </c>
      <c r="I44" s="513" t="s">
        <v>18</v>
      </c>
      <c r="J44" s="350" t="s">
        <v>176</v>
      </c>
      <c r="K44" s="513" t="s">
        <v>131</v>
      </c>
      <c r="L44" s="513" t="s">
        <v>57</v>
      </c>
      <c r="M44" s="516"/>
      <c r="N44" s="513"/>
      <c r="O44" s="278"/>
    </row>
    <row r="45" spans="1:15" s="13" customFormat="1" ht="18" customHeight="1" x14ac:dyDescent="0.25">
      <c r="A45" s="423">
        <v>45455</v>
      </c>
      <c r="B45" s="163" t="s">
        <v>110</v>
      </c>
      <c r="C45" s="163" t="s">
        <v>48</v>
      </c>
      <c r="D45" s="164" t="s">
        <v>14</v>
      </c>
      <c r="E45" s="152">
        <v>156000</v>
      </c>
      <c r="F45" s="156"/>
      <c r="G45" s="147">
        <f t="shared" si="0"/>
        <v>4049026</v>
      </c>
      <c r="H45" s="511" t="s">
        <v>41</v>
      </c>
      <c r="I45" s="513" t="s">
        <v>18</v>
      </c>
      <c r="J45" s="350" t="s">
        <v>340</v>
      </c>
      <c r="K45" s="513" t="s">
        <v>131</v>
      </c>
      <c r="L45" s="513" t="s">
        <v>57</v>
      </c>
      <c r="M45" s="516"/>
      <c r="N45" s="513"/>
      <c r="O45" s="278"/>
    </row>
    <row r="46" spans="1:15" s="13" customFormat="1" ht="18" customHeight="1" x14ac:dyDescent="0.25">
      <c r="A46" s="423">
        <v>45455</v>
      </c>
      <c r="B46" s="163" t="s">
        <v>110</v>
      </c>
      <c r="C46" s="163" t="s">
        <v>48</v>
      </c>
      <c r="D46" s="164" t="s">
        <v>14</v>
      </c>
      <c r="E46" s="152">
        <v>350000</v>
      </c>
      <c r="F46" s="156"/>
      <c r="G46" s="147">
        <f t="shared" si="0"/>
        <v>3699026</v>
      </c>
      <c r="H46" s="511" t="s">
        <v>165</v>
      </c>
      <c r="I46" s="513" t="s">
        <v>18</v>
      </c>
      <c r="J46" s="350" t="s">
        <v>345</v>
      </c>
      <c r="K46" s="513" t="s">
        <v>131</v>
      </c>
      <c r="L46" s="513" t="s">
        <v>57</v>
      </c>
      <c r="M46" s="516"/>
      <c r="N46" s="513"/>
      <c r="O46" s="278"/>
    </row>
    <row r="47" spans="1:15" s="13" customFormat="1" ht="18" customHeight="1" x14ac:dyDescent="0.25">
      <c r="A47" s="423">
        <v>45455</v>
      </c>
      <c r="B47" s="163" t="s">
        <v>110</v>
      </c>
      <c r="C47" s="163" t="s">
        <v>48</v>
      </c>
      <c r="D47" s="164" t="s">
        <v>14</v>
      </c>
      <c r="E47" s="152">
        <v>70000</v>
      </c>
      <c r="F47" s="156"/>
      <c r="G47" s="147">
        <f t="shared" si="0"/>
        <v>3629026</v>
      </c>
      <c r="H47" s="511" t="s">
        <v>165</v>
      </c>
      <c r="I47" s="513" t="s">
        <v>18</v>
      </c>
      <c r="J47" s="350" t="s">
        <v>346</v>
      </c>
      <c r="K47" s="513" t="s">
        <v>131</v>
      </c>
      <c r="L47" s="513" t="s">
        <v>57</v>
      </c>
      <c r="M47" s="516"/>
      <c r="N47" s="513"/>
      <c r="O47" s="278"/>
    </row>
    <row r="48" spans="1:15" s="13" customFormat="1" ht="18" customHeight="1" x14ac:dyDescent="0.25">
      <c r="A48" s="423">
        <v>45455</v>
      </c>
      <c r="B48" s="163" t="s">
        <v>118</v>
      </c>
      <c r="C48" s="163" t="s">
        <v>48</v>
      </c>
      <c r="D48" s="164" t="s">
        <v>14</v>
      </c>
      <c r="E48" s="152"/>
      <c r="F48" s="156">
        <v>145000</v>
      </c>
      <c r="G48" s="147">
        <f t="shared" si="0"/>
        <v>3774026</v>
      </c>
      <c r="H48" s="511" t="s">
        <v>165</v>
      </c>
      <c r="I48" s="513" t="s">
        <v>18</v>
      </c>
      <c r="J48" s="350" t="s">
        <v>319</v>
      </c>
      <c r="K48" s="513" t="s">
        <v>131</v>
      </c>
      <c r="L48" s="513" t="s">
        <v>57</v>
      </c>
      <c r="M48" s="516"/>
      <c r="N48" s="513"/>
      <c r="O48" s="278"/>
    </row>
    <row r="49" spans="1:15" s="13" customFormat="1" ht="18" customHeight="1" x14ac:dyDescent="0.25">
      <c r="A49" s="423">
        <v>45455</v>
      </c>
      <c r="B49" s="163" t="s">
        <v>118</v>
      </c>
      <c r="C49" s="163" t="s">
        <v>48</v>
      </c>
      <c r="D49" s="164" t="s">
        <v>121</v>
      </c>
      <c r="E49" s="152"/>
      <c r="F49" s="156">
        <v>17000</v>
      </c>
      <c r="G49" s="147">
        <f t="shared" si="0"/>
        <v>3791026</v>
      </c>
      <c r="H49" s="511" t="s">
        <v>127</v>
      </c>
      <c r="I49" s="513" t="s">
        <v>18</v>
      </c>
      <c r="J49" s="350" t="s">
        <v>313</v>
      </c>
      <c r="K49" s="513" t="s">
        <v>131</v>
      </c>
      <c r="L49" s="513" t="s">
        <v>57</v>
      </c>
      <c r="M49" s="516"/>
      <c r="N49" s="513"/>
      <c r="O49" s="278"/>
    </row>
    <row r="50" spans="1:15" s="13" customFormat="1" ht="18" customHeight="1" x14ac:dyDescent="0.25">
      <c r="A50" s="423">
        <v>45455</v>
      </c>
      <c r="B50" s="163" t="s">
        <v>118</v>
      </c>
      <c r="C50" s="163" t="s">
        <v>48</v>
      </c>
      <c r="D50" s="164" t="s">
        <v>14</v>
      </c>
      <c r="E50" s="152"/>
      <c r="F50" s="156">
        <v>20000</v>
      </c>
      <c r="G50" s="147">
        <f t="shared" si="0"/>
        <v>3811026</v>
      </c>
      <c r="H50" s="511" t="s">
        <v>41</v>
      </c>
      <c r="I50" s="513" t="s">
        <v>18</v>
      </c>
      <c r="J50" s="415" t="s">
        <v>324</v>
      </c>
      <c r="K50" s="513" t="s">
        <v>131</v>
      </c>
      <c r="L50" s="513" t="s">
        <v>57</v>
      </c>
      <c r="M50" s="516"/>
      <c r="N50" s="513"/>
      <c r="O50" s="278"/>
    </row>
    <row r="51" spans="1:15" s="13" customFormat="1" ht="18" customHeight="1" x14ac:dyDescent="0.25">
      <c r="A51" s="423">
        <v>45455</v>
      </c>
      <c r="B51" s="163" t="s">
        <v>303</v>
      </c>
      <c r="C51" s="163" t="s">
        <v>48</v>
      </c>
      <c r="D51" s="164" t="s">
        <v>121</v>
      </c>
      <c r="E51" s="152">
        <v>7500</v>
      </c>
      <c r="F51" s="156"/>
      <c r="G51" s="147">
        <f t="shared" si="0"/>
        <v>3803526</v>
      </c>
      <c r="H51" s="511" t="s">
        <v>168</v>
      </c>
      <c r="I51" s="513" t="s">
        <v>18</v>
      </c>
      <c r="J51" s="350" t="s">
        <v>302</v>
      </c>
      <c r="K51" s="513" t="s">
        <v>131</v>
      </c>
      <c r="L51" s="513" t="s">
        <v>57</v>
      </c>
      <c r="M51" s="692"/>
      <c r="N51" s="513"/>
      <c r="O51" s="278"/>
    </row>
    <row r="52" spans="1:15" s="13" customFormat="1" ht="18" customHeight="1" x14ac:dyDescent="0.25">
      <c r="A52" s="423">
        <v>45456</v>
      </c>
      <c r="B52" s="163" t="s">
        <v>118</v>
      </c>
      <c r="C52" s="163" t="s">
        <v>48</v>
      </c>
      <c r="D52" s="164" t="s">
        <v>14</v>
      </c>
      <c r="E52" s="152"/>
      <c r="F52" s="156">
        <v>81000</v>
      </c>
      <c r="G52" s="147">
        <f t="shared" si="0"/>
        <v>3884526</v>
      </c>
      <c r="H52" s="511" t="s">
        <v>41</v>
      </c>
      <c r="I52" s="513" t="s">
        <v>18</v>
      </c>
      <c r="J52" s="149" t="s">
        <v>340</v>
      </c>
      <c r="K52" s="513" t="s">
        <v>131</v>
      </c>
      <c r="L52" s="513" t="s">
        <v>57</v>
      </c>
      <c r="M52" s="692"/>
      <c r="N52" s="513"/>
      <c r="O52" s="278"/>
    </row>
    <row r="53" spans="1:15" s="13" customFormat="1" ht="18" customHeight="1" x14ac:dyDescent="0.25">
      <c r="A53" s="423">
        <v>45456</v>
      </c>
      <c r="B53" s="163" t="s">
        <v>110</v>
      </c>
      <c r="C53" s="163" t="s">
        <v>48</v>
      </c>
      <c r="D53" s="164" t="s">
        <v>121</v>
      </c>
      <c r="E53" s="152">
        <v>340000</v>
      </c>
      <c r="F53" s="156"/>
      <c r="G53" s="147">
        <f t="shared" si="0"/>
        <v>3544526</v>
      </c>
      <c r="H53" s="511" t="s">
        <v>127</v>
      </c>
      <c r="I53" s="513" t="s">
        <v>18</v>
      </c>
      <c r="J53" s="350" t="s">
        <v>359</v>
      </c>
      <c r="K53" s="513" t="s">
        <v>131</v>
      </c>
      <c r="L53" s="513" t="s">
        <v>57</v>
      </c>
      <c r="M53" s="516"/>
      <c r="N53" s="513"/>
      <c r="O53" s="278"/>
    </row>
    <row r="54" spans="1:15" s="13" customFormat="1" x14ac:dyDescent="0.25">
      <c r="A54" s="423">
        <v>45456</v>
      </c>
      <c r="B54" s="163" t="s">
        <v>110</v>
      </c>
      <c r="C54" s="163" t="s">
        <v>48</v>
      </c>
      <c r="D54" s="164" t="s">
        <v>111</v>
      </c>
      <c r="E54" s="152">
        <v>80000</v>
      </c>
      <c r="F54" s="156"/>
      <c r="G54" s="147">
        <f t="shared" si="0"/>
        <v>3464526</v>
      </c>
      <c r="H54" s="511" t="s">
        <v>166</v>
      </c>
      <c r="I54" s="513" t="s">
        <v>18</v>
      </c>
      <c r="J54" s="350" t="s">
        <v>349</v>
      </c>
      <c r="K54" s="513" t="s">
        <v>131</v>
      </c>
      <c r="L54" s="513" t="s">
        <v>57</v>
      </c>
      <c r="M54" s="516"/>
      <c r="N54" s="513"/>
      <c r="O54" s="278"/>
    </row>
    <row r="55" spans="1:15" s="13" customFormat="1" x14ac:dyDescent="0.25">
      <c r="A55" s="423">
        <v>45456</v>
      </c>
      <c r="B55" s="163" t="s">
        <v>110</v>
      </c>
      <c r="C55" s="163" t="s">
        <v>48</v>
      </c>
      <c r="D55" s="164" t="s">
        <v>121</v>
      </c>
      <c r="E55" s="152">
        <v>75000</v>
      </c>
      <c r="F55" s="156"/>
      <c r="G55" s="147">
        <f t="shared" si="0"/>
        <v>3389526</v>
      </c>
      <c r="H55" s="511" t="s">
        <v>168</v>
      </c>
      <c r="I55" s="513" t="s">
        <v>18</v>
      </c>
      <c r="J55" s="350" t="s">
        <v>363</v>
      </c>
      <c r="K55" s="513" t="s">
        <v>131</v>
      </c>
      <c r="L55" s="513" t="s">
        <v>57</v>
      </c>
      <c r="M55" s="516"/>
      <c r="N55" s="513"/>
      <c r="O55" s="278"/>
    </row>
    <row r="56" spans="1:15" s="13" customFormat="1" x14ac:dyDescent="0.25">
      <c r="A56" s="423">
        <v>45457</v>
      </c>
      <c r="B56" s="163" t="s">
        <v>303</v>
      </c>
      <c r="C56" s="163" t="s">
        <v>48</v>
      </c>
      <c r="D56" s="164" t="s">
        <v>121</v>
      </c>
      <c r="E56" s="152">
        <v>500</v>
      </c>
      <c r="F56" s="156"/>
      <c r="G56" s="147">
        <f t="shared" si="0"/>
        <v>3389026</v>
      </c>
      <c r="H56" s="511" t="s">
        <v>168</v>
      </c>
      <c r="I56" s="513" t="s">
        <v>18</v>
      </c>
      <c r="J56" s="350" t="s">
        <v>329</v>
      </c>
      <c r="K56" s="513" t="s">
        <v>131</v>
      </c>
      <c r="L56" s="513" t="s">
        <v>57</v>
      </c>
      <c r="M56" s="516"/>
      <c r="N56" s="513"/>
      <c r="O56" s="278"/>
    </row>
    <row r="57" spans="1:15" s="13" customFormat="1" x14ac:dyDescent="0.25">
      <c r="A57" s="423">
        <v>45457</v>
      </c>
      <c r="B57" s="163" t="s">
        <v>110</v>
      </c>
      <c r="C57" s="163" t="s">
        <v>48</v>
      </c>
      <c r="D57" s="164" t="s">
        <v>121</v>
      </c>
      <c r="E57" s="152">
        <v>150000</v>
      </c>
      <c r="F57" s="156"/>
      <c r="G57" s="147">
        <f t="shared" si="0"/>
        <v>3239026</v>
      </c>
      <c r="H57" s="511" t="s">
        <v>128</v>
      </c>
      <c r="I57" s="513" t="s">
        <v>18</v>
      </c>
      <c r="J57" s="350" t="s">
        <v>319</v>
      </c>
      <c r="K57" s="513" t="s">
        <v>131</v>
      </c>
      <c r="L57" s="513" t="s">
        <v>57</v>
      </c>
      <c r="M57" s="516"/>
      <c r="N57" s="513"/>
      <c r="O57" s="278"/>
    </row>
    <row r="58" spans="1:15" s="13" customFormat="1" x14ac:dyDescent="0.25">
      <c r="A58" s="423">
        <v>45457</v>
      </c>
      <c r="B58" s="163" t="s">
        <v>110</v>
      </c>
      <c r="C58" s="163" t="s">
        <v>48</v>
      </c>
      <c r="D58" s="164" t="s">
        <v>14</v>
      </c>
      <c r="E58" s="147">
        <v>16000</v>
      </c>
      <c r="F58" s="156"/>
      <c r="G58" s="147">
        <f t="shared" si="0"/>
        <v>3223026</v>
      </c>
      <c r="H58" s="511" t="s">
        <v>41</v>
      </c>
      <c r="I58" s="513" t="s">
        <v>18</v>
      </c>
      <c r="J58" s="149" t="s">
        <v>389</v>
      </c>
      <c r="K58" s="513" t="s">
        <v>131</v>
      </c>
      <c r="L58" s="513" t="s">
        <v>57</v>
      </c>
      <c r="M58" s="516"/>
      <c r="N58" s="513"/>
      <c r="O58" s="278"/>
    </row>
    <row r="59" spans="1:15" s="13" customFormat="1" x14ac:dyDescent="0.25">
      <c r="A59" s="423">
        <v>45457</v>
      </c>
      <c r="B59" s="163" t="s">
        <v>110</v>
      </c>
      <c r="C59" s="163" t="s">
        <v>48</v>
      </c>
      <c r="D59" s="164" t="s">
        <v>14</v>
      </c>
      <c r="E59" s="147">
        <v>34000</v>
      </c>
      <c r="F59" s="156"/>
      <c r="G59" s="147">
        <f t="shared" si="0"/>
        <v>3189026</v>
      </c>
      <c r="H59" s="511" t="s">
        <v>169</v>
      </c>
      <c r="I59" s="513" t="s">
        <v>18</v>
      </c>
      <c r="J59" s="350" t="s">
        <v>283</v>
      </c>
      <c r="K59" s="513" t="s">
        <v>131</v>
      </c>
      <c r="L59" s="513" t="s">
        <v>57</v>
      </c>
      <c r="M59" s="516"/>
      <c r="N59" s="513"/>
      <c r="O59" s="278"/>
    </row>
    <row r="60" spans="1:15" s="13" customFormat="1" x14ac:dyDescent="0.25">
      <c r="A60" s="423">
        <v>45457</v>
      </c>
      <c r="B60" s="163" t="s">
        <v>110</v>
      </c>
      <c r="C60" s="163" t="s">
        <v>48</v>
      </c>
      <c r="D60" s="164" t="s">
        <v>14</v>
      </c>
      <c r="E60" s="147">
        <v>93000</v>
      </c>
      <c r="F60" s="156"/>
      <c r="G60" s="147">
        <f t="shared" si="0"/>
        <v>3096026</v>
      </c>
      <c r="H60" s="511" t="s">
        <v>169</v>
      </c>
      <c r="I60" s="513" t="s">
        <v>18</v>
      </c>
      <c r="J60" s="350" t="s">
        <v>284</v>
      </c>
      <c r="K60" s="513" t="s">
        <v>131</v>
      </c>
      <c r="L60" s="513" t="s">
        <v>57</v>
      </c>
      <c r="M60" s="516"/>
      <c r="N60" s="513"/>
      <c r="O60" s="278"/>
    </row>
    <row r="61" spans="1:15" s="13" customFormat="1" x14ac:dyDescent="0.25">
      <c r="A61" s="423">
        <v>45457</v>
      </c>
      <c r="B61" s="163" t="s">
        <v>110</v>
      </c>
      <c r="C61" s="163" t="s">
        <v>48</v>
      </c>
      <c r="D61" s="164" t="s">
        <v>14</v>
      </c>
      <c r="E61" s="147">
        <v>250000</v>
      </c>
      <c r="F61" s="156"/>
      <c r="G61" s="147">
        <f t="shared" si="0"/>
        <v>2846026</v>
      </c>
      <c r="H61" s="511" t="s">
        <v>41</v>
      </c>
      <c r="I61" s="513" t="s">
        <v>18</v>
      </c>
      <c r="J61" s="149" t="s">
        <v>395</v>
      </c>
      <c r="K61" s="513" t="s">
        <v>131</v>
      </c>
      <c r="L61" s="513" t="s">
        <v>57</v>
      </c>
      <c r="M61" s="516"/>
      <c r="N61" s="513"/>
      <c r="O61" s="278"/>
    </row>
    <row r="62" spans="1:15" s="13" customFormat="1" x14ac:dyDescent="0.25">
      <c r="A62" s="162">
        <v>45457</v>
      </c>
      <c r="B62" s="163" t="s">
        <v>303</v>
      </c>
      <c r="C62" s="163" t="s">
        <v>48</v>
      </c>
      <c r="D62" s="164" t="s">
        <v>121</v>
      </c>
      <c r="E62" s="147">
        <v>29400</v>
      </c>
      <c r="F62" s="156"/>
      <c r="G62" s="147">
        <f t="shared" si="0"/>
        <v>2816626</v>
      </c>
      <c r="H62" s="511" t="s">
        <v>168</v>
      </c>
      <c r="I62" s="513" t="s">
        <v>18</v>
      </c>
      <c r="J62" s="350" t="s">
        <v>363</v>
      </c>
      <c r="K62" s="513" t="s">
        <v>131</v>
      </c>
      <c r="L62" s="513" t="s">
        <v>57</v>
      </c>
      <c r="M62" s="516"/>
      <c r="N62" s="513"/>
      <c r="O62" s="278"/>
    </row>
    <row r="63" spans="1:15" s="13" customFormat="1" x14ac:dyDescent="0.25">
      <c r="A63" s="162">
        <v>45457</v>
      </c>
      <c r="B63" s="163" t="s">
        <v>110</v>
      </c>
      <c r="C63" s="163" t="s">
        <v>48</v>
      </c>
      <c r="D63" s="164" t="s">
        <v>111</v>
      </c>
      <c r="E63" s="147">
        <v>44000</v>
      </c>
      <c r="F63" s="156"/>
      <c r="G63" s="147">
        <f t="shared" si="0"/>
        <v>2772626</v>
      </c>
      <c r="H63" s="511" t="s">
        <v>166</v>
      </c>
      <c r="I63" s="513" t="s">
        <v>18</v>
      </c>
      <c r="J63" s="350" t="s">
        <v>397</v>
      </c>
      <c r="K63" s="513" t="s">
        <v>131</v>
      </c>
      <c r="L63" s="513" t="s">
        <v>57</v>
      </c>
      <c r="M63" s="516"/>
      <c r="N63" s="513"/>
      <c r="O63" s="278"/>
    </row>
    <row r="64" spans="1:15" s="13" customFormat="1" x14ac:dyDescent="0.25">
      <c r="A64" s="162">
        <v>45460</v>
      </c>
      <c r="B64" s="163" t="s">
        <v>110</v>
      </c>
      <c r="C64" s="163" t="s">
        <v>48</v>
      </c>
      <c r="D64" s="164" t="s">
        <v>14</v>
      </c>
      <c r="E64" s="147">
        <v>260000</v>
      </c>
      <c r="F64" s="156"/>
      <c r="G64" s="147">
        <f t="shared" si="0"/>
        <v>2512626</v>
      </c>
      <c r="H64" s="511" t="s">
        <v>63</v>
      </c>
      <c r="I64" s="513" t="s">
        <v>18</v>
      </c>
      <c r="J64" s="149" t="s">
        <v>400</v>
      </c>
      <c r="K64" s="513" t="s">
        <v>131</v>
      </c>
      <c r="L64" s="513" t="s">
        <v>57</v>
      </c>
      <c r="M64" s="516"/>
      <c r="N64" s="513"/>
      <c r="O64" s="278"/>
    </row>
    <row r="65" spans="1:15" s="13" customFormat="1" x14ac:dyDescent="0.25">
      <c r="A65" s="162">
        <v>45460</v>
      </c>
      <c r="B65" s="163" t="s">
        <v>110</v>
      </c>
      <c r="C65" s="163" t="s">
        <v>48</v>
      </c>
      <c r="D65" s="164" t="s">
        <v>14</v>
      </c>
      <c r="E65" s="147">
        <v>450000</v>
      </c>
      <c r="F65" s="156"/>
      <c r="G65" s="147">
        <f t="shared" si="0"/>
        <v>2062626</v>
      </c>
      <c r="H65" s="511" t="s">
        <v>41</v>
      </c>
      <c r="I65" s="513" t="s">
        <v>18</v>
      </c>
      <c r="J65" s="149" t="s">
        <v>401</v>
      </c>
      <c r="K65" s="513" t="s">
        <v>131</v>
      </c>
      <c r="L65" s="513" t="s">
        <v>57</v>
      </c>
      <c r="M65" s="516"/>
      <c r="N65" s="513"/>
      <c r="O65" s="278"/>
    </row>
    <row r="66" spans="1:15" s="13" customFormat="1" x14ac:dyDescent="0.25">
      <c r="A66" s="162">
        <v>45460</v>
      </c>
      <c r="B66" s="163" t="s">
        <v>110</v>
      </c>
      <c r="C66" s="163" t="s">
        <v>48</v>
      </c>
      <c r="D66" s="164" t="s">
        <v>111</v>
      </c>
      <c r="E66" s="147">
        <v>44000</v>
      </c>
      <c r="F66" s="156"/>
      <c r="G66" s="147">
        <f t="shared" si="0"/>
        <v>2018626</v>
      </c>
      <c r="H66" s="511" t="s">
        <v>166</v>
      </c>
      <c r="I66" s="513" t="s">
        <v>18</v>
      </c>
      <c r="J66" s="350" t="s">
        <v>418</v>
      </c>
      <c r="K66" s="513" t="s">
        <v>131</v>
      </c>
      <c r="L66" s="513" t="s">
        <v>57</v>
      </c>
      <c r="M66" s="516"/>
      <c r="N66" s="513"/>
      <c r="O66" s="278"/>
    </row>
    <row r="67" spans="1:15" s="13" customFormat="1" x14ac:dyDescent="0.25">
      <c r="A67" s="162">
        <v>45460</v>
      </c>
      <c r="B67" s="163" t="s">
        <v>110</v>
      </c>
      <c r="C67" s="163" t="s">
        <v>48</v>
      </c>
      <c r="D67" s="164" t="s">
        <v>14</v>
      </c>
      <c r="E67" s="147">
        <v>350000</v>
      </c>
      <c r="F67" s="156"/>
      <c r="G67" s="147">
        <f t="shared" si="0"/>
        <v>1668626</v>
      </c>
      <c r="H67" s="511" t="s">
        <v>167</v>
      </c>
      <c r="I67" s="513" t="s">
        <v>18</v>
      </c>
      <c r="J67" s="350" t="s">
        <v>419</v>
      </c>
      <c r="K67" s="513" t="s">
        <v>131</v>
      </c>
      <c r="L67" s="513" t="s">
        <v>57</v>
      </c>
      <c r="M67" s="516"/>
      <c r="N67" s="513"/>
      <c r="O67" s="278"/>
    </row>
    <row r="68" spans="1:15" s="13" customFormat="1" x14ac:dyDescent="0.25">
      <c r="A68" s="162">
        <v>45460</v>
      </c>
      <c r="B68" s="163" t="s">
        <v>110</v>
      </c>
      <c r="C68" s="163" t="s">
        <v>48</v>
      </c>
      <c r="D68" s="164" t="s">
        <v>14</v>
      </c>
      <c r="E68" s="152">
        <v>70000</v>
      </c>
      <c r="F68" s="156"/>
      <c r="G68" s="147">
        <f t="shared" si="0"/>
        <v>1598626</v>
      </c>
      <c r="H68" s="511" t="s">
        <v>167</v>
      </c>
      <c r="I68" s="513" t="s">
        <v>18</v>
      </c>
      <c r="J68" s="350" t="s">
        <v>420</v>
      </c>
      <c r="K68" s="513" t="s">
        <v>131</v>
      </c>
      <c r="L68" s="513" t="s">
        <v>57</v>
      </c>
      <c r="M68" s="516"/>
      <c r="N68" s="513"/>
      <c r="O68" s="278"/>
    </row>
    <row r="69" spans="1:15" s="13" customFormat="1" x14ac:dyDescent="0.25">
      <c r="A69" s="162">
        <v>45460</v>
      </c>
      <c r="B69" s="163" t="s">
        <v>110</v>
      </c>
      <c r="C69" s="163" t="s">
        <v>48</v>
      </c>
      <c r="D69" s="164" t="s">
        <v>14</v>
      </c>
      <c r="E69" s="152">
        <v>50000</v>
      </c>
      <c r="F69" s="156"/>
      <c r="G69" s="147">
        <f t="shared" si="0"/>
        <v>1548626</v>
      </c>
      <c r="H69" s="511" t="s">
        <v>41</v>
      </c>
      <c r="I69" s="513" t="s">
        <v>18</v>
      </c>
      <c r="J69" s="350" t="s">
        <v>427</v>
      </c>
      <c r="K69" s="513" t="s">
        <v>131</v>
      </c>
      <c r="L69" s="513" t="s">
        <v>57</v>
      </c>
      <c r="M69" s="516"/>
      <c r="N69" s="513"/>
      <c r="O69" s="278"/>
    </row>
    <row r="70" spans="1:15" s="13" customFormat="1" x14ac:dyDescent="0.25">
      <c r="A70" s="423">
        <v>45460</v>
      </c>
      <c r="B70" s="163" t="s">
        <v>118</v>
      </c>
      <c r="C70" s="163" t="s">
        <v>48</v>
      </c>
      <c r="D70" s="164" t="s">
        <v>14</v>
      </c>
      <c r="E70" s="152"/>
      <c r="F70" s="156">
        <v>36000</v>
      </c>
      <c r="G70" s="147">
        <f t="shared" si="0"/>
        <v>1584626</v>
      </c>
      <c r="H70" s="511" t="s">
        <v>165</v>
      </c>
      <c r="I70" s="513" t="s">
        <v>18</v>
      </c>
      <c r="J70" s="350" t="s">
        <v>346</v>
      </c>
      <c r="K70" s="513" t="s">
        <v>131</v>
      </c>
      <c r="L70" s="513" t="s">
        <v>57</v>
      </c>
      <c r="M70" s="516"/>
      <c r="N70" s="513"/>
      <c r="O70" s="278"/>
    </row>
    <row r="71" spans="1:15" s="13" customFormat="1" x14ac:dyDescent="0.25">
      <c r="A71" s="423">
        <v>45460</v>
      </c>
      <c r="B71" s="163" t="s">
        <v>118</v>
      </c>
      <c r="C71" s="163" t="s">
        <v>48</v>
      </c>
      <c r="D71" s="164" t="s">
        <v>14</v>
      </c>
      <c r="E71" s="152"/>
      <c r="F71" s="156">
        <v>70000</v>
      </c>
      <c r="G71" s="147">
        <f t="shared" si="0"/>
        <v>1654626</v>
      </c>
      <c r="H71" s="511" t="s">
        <v>167</v>
      </c>
      <c r="I71" s="513" t="s">
        <v>18</v>
      </c>
      <c r="J71" s="350" t="s">
        <v>279</v>
      </c>
      <c r="K71" s="513" t="s">
        <v>131</v>
      </c>
      <c r="L71" s="513" t="s">
        <v>57</v>
      </c>
      <c r="M71" s="516"/>
      <c r="N71" s="513"/>
      <c r="O71" s="278"/>
    </row>
    <row r="72" spans="1:15" s="13" customFormat="1" x14ac:dyDescent="0.25">
      <c r="A72" s="423">
        <v>45461</v>
      </c>
      <c r="B72" s="163" t="s">
        <v>118</v>
      </c>
      <c r="C72" s="163" t="s">
        <v>48</v>
      </c>
      <c r="D72" s="164" t="s">
        <v>111</v>
      </c>
      <c r="E72" s="152"/>
      <c r="F72" s="156">
        <v>1000</v>
      </c>
      <c r="G72" s="147">
        <f t="shared" si="0"/>
        <v>1655626</v>
      </c>
      <c r="H72" s="511" t="s">
        <v>166</v>
      </c>
      <c r="I72" s="513" t="s">
        <v>18</v>
      </c>
      <c r="J72" s="350" t="s">
        <v>418</v>
      </c>
      <c r="K72" s="513" t="s">
        <v>131</v>
      </c>
      <c r="L72" s="513" t="s">
        <v>57</v>
      </c>
      <c r="M72" s="516"/>
      <c r="N72" s="513"/>
      <c r="O72" s="278"/>
    </row>
    <row r="73" spans="1:15" s="13" customFormat="1" x14ac:dyDescent="0.25">
      <c r="A73" s="423">
        <v>45461</v>
      </c>
      <c r="B73" s="163" t="s">
        <v>110</v>
      </c>
      <c r="C73" s="163" t="s">
        <v>48</v>
      </c>
      <c r="D73" s="164" t="s">
        <v>111</v>
      </c>
      <c r="E73" s="152">
        <v>30000</v>
      </c>
      <c r="F73" s="156"/>
      <c r="G73" s="147">
        <f t="shared" si="0"/>
        <v>1625626</v>
      </c>
      <c r="H73" s="511" t="s">
        <v>128</v>
      </c>
      <c r="I73" s="513" t="s">
        <v>18</v>
      </c>
      <c r="J73" s="350" t="s">
        <v>345</v>
      </c>
      <c r="K73" s="513" t="s">
        <v>131</v>
      </c>
      <c r="L73" s="513" t="s">
        <v>57</v>
      </c>
      <c r="M73" s="516"/>
      <c r="N73" s="513"/>
      <c r="O73" s="278"/>
    </row>
    <row r="74" spans="1:15" s="13" customFormat="1" x14ac:dyDescent="0.25">
      <c r="A74" s="423">
        <v>45461</v>
      </c>
      <c r="B74" s="163" t="s">
        <v>110</v>
      </c>
      <c r="C74" s="163" t="s">
        <v>48</v>
      </c>
      <c r="D74" s="164" t="s">
        <v>111</v>
      </c>
      <c r="E74" s="152">
        <v>44000</v>
      </c>
      <c r="F74" s="156"/>
      <c r="G74" s="147">
        <f t="shared" si="0"/>
        <v>1581626</v>
      </c>
      <c r="H74" s="511" t="s">
        <v>166</v>
      </c>
      <c r="I74" s="513" t="s">
        <v>18</v>
      </c>
      <c r="J74" s="350" t="s">
        <v>431</v>
      </c>
      <c r="K74" s="513" t="s">
        <v>131</v>
      </c>
      <c r="L74" s="513" t="s">
        <v>57</v>
      </c>
      <c r="M74" s="516"/>
      <c r="N74" s="513"/>
      <c r="O74" s="278"/>
    </row>
    <row r="75" spans="1:15" s="13" customFormat="1" x14ac:dyDescent="0.25">
      <c r="A75" s="423">
        <v>45461</v>
      </c>
      <c r="B75" s="163" t="s">
        <v>110</v>
      </c>
      <c r="C75" s="163" t="s">
        <v>48</v>
      </c>
      <c r="D75" s="164" t="s">
        <v>14</v>
      </c>
      <c r="E75" s="152">
        <v>34000</v>
      </c>
      <c r="F75" s="156"/>
      <c r="G75" s="147">
        <f t="shared" si="0"/>
        <v>1547626</v>
      </c>
      <c r="H75" s="511" t="s">
        <v>41</v>
      </c>
      <c r="I75" s="513" t="s">
        <v>18</v>
      </c>
      <c r="J75" s="415" t="s">
        <v>433</v>
      </c>
      <c r="K75" s="513" t="s">
        <v>131</v>
      </c>
      <c r="L75" s="513" t="s">
        <v>57</v>
      </c>
      <c r="M75" s="516"/>
      <c r="N75" s="513"/>
      <c r="O75" s="278"/>
    </row>
    <row r="76" spans="1:15" s="13" customFormat="1" x14ac:dyDescent="0.25">
      <c r="A76" s="423">
        <v>45461</v>
      </c>
      <c r="B76" s="163" t="s">
        <v>110</v>
      </c>
      <c r="C76" s="163" t="s">
        <v>48</v>
      </c>
      <c r="D76" s="164" t="s">
        <v>121</v>
      </c>
      <c r="E76" s="152">
        <v>40000</v>
      </c>
      <c r="F76" s="156"/>
      <c r="G76" s="147">
        <f t="shared" si="0"/>
        <v>1507626</v>
      </c>
      <c r="H76" s="511" t="s">
        <v>168</v>
      </c>
      <c r="I76" s="513" t="s">
        <v>18</v>
      </c>
      <c r="J76" s="350" t="s">
        <v>435</v>
      </c>
      <c r="K76" s="513" t="s">
        <v>131</v>
      </c>
      <c r="L76" s="513" t="s">
        <v>57</v>
      </c>
      <c r="M76" s="516"/>
      <c r="N76" s="513"/>
      <c r="O76" s="278"/>
    </row>
    <row r="77" spans="1:15" s="13" customFormat="1" x14ac:dyDescent="0.25">
      <c r="A77" s="423">
        <v>45461</v>
      </c>
      <c r="B77" s="163" t="s">
        <v>439</v>
      </c>
      <c r="C77" s="163" t="s">
        <v>440</v>
      </c>
      <c r="D77" s="164"/>
      <c r="E77" s="152"/>
      <c r="F77" s="156">
        <v>7559000</v>
      </c>
      <c r="G77" s="147">
        <f t="shared" si="0"/>
        <v>9066626</v>
      </c>
      <c r="H77" s="511"/>
      <c r="I77" s="513" t="s">
        <v>18</v>
      </c>
      <c r="J77" s="350" t="s">
        <v>269</v>
      </c>
      <c r="K77" s="513" t="s">
        <v>131</v>
      </c>
      <c r="L77" s="513" t="s">
        <v>57</v>
      </c>
      <c r="M77" s="516"/>
      <c r="N77" s="513"/>
      <c r="O77" s="278"/>
    </row>
    <row r="78" spans="1:15" s="13" customFormat="1" x14ac:dyDescent="0.25">
      <c r="A78" s="423">
        <v>45461</v>
      </c>
      <c r="B78" s="163" t="s">
        <v>118</v>
      </c>
      <c r="C78" s="163" t="s">
        <v>48</v>
      </c>
      <c r="D78" s="164" t="s">
        <v>14</v>
      </c>
      <c r="E78" s="152"/>
      <c r="F78" s="156">
        <v>20000</v>
      </c>
      <c r="G78" s="147">
        <f t="shared" si="0"/>
        <v>9086626</v>
      </c>
      <c r="H78" s="511" t="s">
        <v>41</v>
      </c>
      <c r="I78" s="513" t="s">
        <v>18</v>
      </c>
      <c r="J78" s="415" t="s">
        <v>433</v>
      </c>
      <c r="K78" s="513" t="s">
        <v>131</v>
      </c>
      <c r="L78" s="513" t="s">
        <v>57</v>
      </c>
      <c r="M78" s="516"/>
      <c r="N78" s="513"/>
      <c r="O78" s="278"/>
    </row>
    <row r="79" spans="1:15" s="13" customFormat="1" x14ac:dyDescent="0.25">
      <c r="A79" s="423">
        <v>45462</v>
      </c>
      <c r="B79" s="163" t="s">
        <v>110</v>
      </c>
      <c r="C79" s="163" t="s">
        <v>48</v>
      </c>
      <c r="D79" s="164" t="s">
        <v>121</v>
      </c>
      <c r="E79" s="152">
        <v>52000</v>
      </c>
      <c r="F79" s="156"/>
      <c r="G79" s="147">
        <f t="shared" si="0"/>
        <v>9034626</v>
      </c>
      <c r="H79" s="511" t="s">
        <v>127</v>
      </c>
      <c r="I79" s="513" t="s">
        <v>18</v>
      </c>
      <c r="J79" s="350" t="s">
        <v>444</v>
      </c>
      <c r="K79" s="513" t="s">
        <v>131</v>
      </c>
      <c r="L79" s="513" t="s">
        <v>57</v>
      </c>
      <c r="M79" s="516"/>
      <c r="N79" s="513"/>
      <c r="O79" s="278"/>
    </row>
    <row r="80" spans="1:15" s="13" customFormat="1" x14ac:dyDescent="0.25">
      <c r="A80" s="423">
        <v>45462</v>
      </c>
      <c r="B80" s="163" t="s">
        <v>110</v>
      </c>
      <c r="C80" s="163" t="s">
        <v>48</v>
      </c>
      <c r="D80" s="164" t="s">
        <v>14</v>
      </c>
      <c r="E80" s="152">
        <v>96000</v>
      </c>
      <c r="F80" s="156"/>
      <c r="G80" s="147">
        <f t="shared" si="0"/>
        <v>8938626</v>
      </c>
      <c r="H80" s="511" t="s">
        <v>41</v>
      </c>
      <c r="I80" s="513" t="s">
        <v>18</v>
      </c>
      <c r="J80" s="415" t="s">
        <v>451</v>
      </c>
      <c r="K80" s="513" t="s">
        <v>131</v>
      </c>
      <c r="L80" s="513" t="s">
        <v>57</v>
      </c>
      <c r="M80" s="516"/>
      <c r="N80" s="513"/>
      <c r="O80" s="278"/>
    </row>
    <row r="81" spans="1:15" s="13" customFormat="1" x14ac:dyDescent="0.25">
      <c r="A81" s="423">
        <v>45462</v>
      </c>
      <c r="B81" s="163" t="s">
        <v>110</v>
      </c>
      <c r="C81" s="163" t="s">
        <v>48</v>
      </c>
      <c r="D81" s="164" t="s">
        <v>14</v>
      </c>
      <c r="E81" s="152">
        <v>14000</v>
      </c>
      <c r="F81" s="156"/>
      <c r="G81" s="147">
        <f t="shared" si="0"/>
        <v>8924626</v>
      </c>
      <c r="H81" s="511" t="s">
        <v>41</v>
      </c>
      <c r="I81" s="513" t="s">
        <v>18</v>
      </c>
      <c r="J81" s="415" t="s">
        <v>452</v>
      </c>
      <c r="K81" s="513" t="s">
        <v>131</v>
      </c>
      <c r="L81" s="513" t="s">
        <v>57</v>
      </c>
      <c r="M81" s="516"/>
      <c r="N81" s="513"/>
      <c r="O81" s="278"/>
    </row>
    <row r="82" spans="1:15" s="13" customFormat="1" x14ac:dyDescent="0.25">
      <c r="A82" s="423">
        <v>45462</v>
      </c>
      <c r="B82" s="163" t="s">
        <v>110</v>
      </c>
      <c r="C82" s="163" t="s">
        <v>48</v>
      </c>
      <c r="D82" s="164" t="s">
        <v>121</v>
      </c>
      <c r="E82" s="152">
        <v>20000</v>
      </c>
      <c r="F82" s="156"/>
      <c r="G82" s="147">
        <f t="shared" si="0"/>
        <v>8904626</v>
      </c>
      <c r="H82" s="511" t="s">
        <v>168</v>
      </c>
      <c r="I82" s="513" t="s">
        <v>18</v>
      </c>
      <c r="J82" s="350" t="s">
        <v>455</v>
      </c>
      <c r="K82" s="513" t="s">
        <v>131</v>
      </c>
      <c r="L82" s="513" t="s">
        <v>57</v>
      </c>
      <c r="M82" s="516"/>
      <c r="N82" s="513"/>
      <c r="O82" s="278"/>
    </row>
    <row r="83" spans="1:15" s="13" customFormat="1" x14ac:dyDescent="0.25">
      <c r="A83" s="423">
        <v>45462</v>
      </c>
      <c r="B83" s="163" t="s">
        <v>110</v>
      </c>
      <c r="C83" s="163" t="s">
        <v>48</v>
      </c>
      <c r="D83" s="164" t="s">
        <v>14</v>
      </c>
      <c r="E83" s="152">
        <v>200000</v>
      </c>
      <c r="F83" s="156"/>
      <c r="G83" s="147">
        <f t="shared" si="0"/>
        <v>8704626</v>
      </c>
      <c r="H83" s="511" t="s">
        <v>41</v>
      </c>
      <c r="I83" s="513" t="s">
        <v>18</v>
      </c>
      <c r="J83" s="350" t="s">
        <v>456</v>
      </c>
      <c r="K83" s="513" t="s">
        <v>131</v>
      </c>
      <c r="L83" s="513" t="s">
        <v>57</v>
      </c>
      <c r="M83" s="516"/>
      <c r="N83" s="513"/>
      <c r="O83" s="278"/>
    </row>
    <row r="84" spans="1:15" s="13" customFormat="1" x14ac:dyDescent="0.25">
      <c r="A84" s="423">
        <v>45462</v>
      </c>
      <c r="B84" s="163" t="s">
        <v>118</v>
      </c>
      <c r="C84" s="163" t="s">
        <v>48</v>
      </c>
      <c r="D84" s="164" t="s">
        <v>111</v>
      </c>
      <c r="E84" s="152"/>
      <c r="F84" s="156">
        <v>9000</v>
      </c>
      <c r="G84" s="147">
        <f t="shared" si="0"/>
        <v>8713626</v>
      </c>
      <c r="H84" s="511" t="s">
        <v>128</v>
      </c>
      <c r="I84" s="513" t="s">
        <v>18</v>
      </c>
      <c r="J84" s="350" t="s">
        <v>345</v>
      </c>
      <c r="K84" s="513" t="s">
        <v>131</v>
      </c>
      <c r="L84" s="513" t="s">
        <v>57</v>
      </c>
      <c r="M84" s="516"/>
      <c r="N84" s="513"/>
      <c r="O84" s="278"/>
    </row>
    <row r="85" spans="1:15" s="13" customFormat="1" x14ac:dyDescent="0.25">
      <c r="A85" s="423">
        <v>45462</v>
      </c>
      <c r="B85" s="163" t="s">
        <v>118</v>
      </c>
      <c r="C85" s="163" t="s">
        <v>48</v>
      </c>
      <c r="D85" s="164" t="s">
        <v>111</v>
      </c>
      <c r="E85" s="152"/>
      <c r="F85" s="156">
        <v>1000</v>
      </c>
      <c r="G85" s="147">
        <f t="shared" si="0"/>
        <v>8714626</v>
      </c>
      <c r="H85" s="511" t="s">
        <v>166</v>
      </c>
      <c r="I85" s="513" t="s">
        <v>18</v>
      </c>
      <c r="J85" s="350" t="s">
        <v>431</v>
      </c>
      <c r="K85" s="513" t="s">
        <v>131</v>
      </c>
      <c r="L85" s="513" t="s">
        <v>57</v>
      </c>
      <c r="M85" s="516"/>
      <c r="N85" s="513"/>
      <c r="O85" s="278"/>
    </row>
    <row r="86" spans="1:15" s="13" customFormat="1" x14ac:dyDescent="0.25">
      <c r="A86" s="423">
        <v>45462</v>
      </c>
      <c r="B86" s="163" t="s">
        <v>118</v>
      </c>
      <c r="C86" s="163" t="s">
        <v>48</v>
      </c>
      <c r="D86" s="164" t="s">
        <v>14</v>
      </c>
      <c r="E86" s="152"/>
      <c r="F86" s="156">
        <v>200000</v>
      </c>
      <c r="G86" s="147">
        <f t="shared" si="0"/>
        <v>8914626</v>
      </c>
      <c r="H86" s="511" t="s">
        <v>41</v>
      </c>
      <c r="I86" s="513" t="s">
        <v>18</v>
      </c>
      <c r="J86" s="350" t="s">
        <v>457</v>
      </c>
      <c r="K86" s="513" t="s">
        <v>131</v>
      </c>
      <c r="L86" s="513" t="s">
        <v>57</v>
      </c>
      <c r="M86" s="516"/>
      <c r="N86" s="513"/>
      <c r="O86" s="278"/>
    </row>
    <row r="87" spans="1:15" s="13" customFormat="1" ht="17.25" customHeight="1" x14ac:dyDescent="0.25">
      <c r="A87" s="423">
        <v>45463</v>
      </c>
      <c r="B87" s="163" t="s">
        <v>110</v>
      </c>
      <c r="C87" s="163" t="s">
        <v>48</v>
      </c>
      <c r="D87" s="164" t="s">
        <v>14</v>
      </c>
      <c r="E87" s="152">
        <v>13000</v>
      </c>
      <c r="F87" s="156"/>
      <c r="G87" s="147">
        <f t="shared" si="0"/>
        <v>8901626</v>
      </c>
      <c r="H87" s="511" t="s">
        <v>41</v>
      </c>
      <c r="I87" s="513" t="s">
        <v>18</v>
      </c>
      <c r="J87" s="350" t="s">
        <v>464</v>
      </c>
      <c r="K87" s="513" t="s">
        <v>131</v>
      </c>
      <c r="L87" s="513" t="s">
        <v>57</v>
      </c>
      <c r="M87" s="164"/>
      <c r="N87" s="147">
        <v>4000</v>
      </c>
      <c r="O87" s="278"/>
    </row>
    <row r="88" spans="1:15" s="13" customFormat="1" ht="17.25" customHeight="1" x14ac:dyDescent="0.25">
      <c r="A88" s="423">
        <v>45463</v>
      </c>
      <c r="B88" s="163" t="s">
        <v>110</v>
      </c>
      <c r="C88" s="163" t="s">
        <v>48</v>
      </c>
      <c r="D88" s="164" t="s">
        <v>111</v>
      </c>
      <c r="E88" s="152">
        <v>77000</v>
      </c>
      <c r="F88" s="156"/>
      <c r="G88" s="147">
        <f t="shared" si="0"/>
        <v>8824626</v>
      </c>
      <c r="H88" s="511" t="s">
        <v>166</v>
      </c>
      <c r="I88" s="513" t="s">
        <v>18</v>
      </c>
      <c r="J88" s="350" t="s">
        <v>462</v>
      </c>
      <c r="K88" s="513" t="s">
        <v>131</v>
      </c>
      <c r="L88" s="513" t="s">
        <v>57</v>
      </c>
      <c r="M88" s="164"/>
      <c r="N88" s="147">
        <v>3000</v>
      </c>
      <c r="O88" s="278"/>
    </row>
    <row r="89" spans="1:15" s="13" customFormat="1" ht="15.75" customHeight="1" x14ac:dyDescent="0.25">
      <c r="A89" s="423">
        <v>45463</v>
      </c>
      <c r="B89" s="163" t="s">
        <v>110</v>
      </c>
      <c r="C89" s="163" t="s">
        <v>48</v>
      </c>
      <c r="D89" s="164" t="s">
        <v>121</v>
      </c>
      <c r="E89" s="152">
        <v>69000</v>
      </c>
      <c r="F89" s="156"/>
      <c r="G89" s="147">
        <f t="shared" si="0"/>
        <v>8755626</v>
      </c>
      <c r="H89" s="511" t="s">
        <v>127</v>
      </c>
      <c r="I89" s="513" t="s">
        <v>18</v>
      </c>
      <c r="J89" s="350" t="s">
        <v>465</v>
      </c>
      <c r="K89" s="513" t="s">
        <v>131</v>
      </c>
      <c r="L89" s="513" t="s">
        <v>57</v>
      </c>
      <c r="M89" s="164"/>
      <c r="N89" s="147">
        <v>7000</v>
      </c>
      <c r="O89" s="278"/>
    </row>
    <row r="90" spans="1:15" s="13" customFormat="1" x14ac:dyDescent="0.25">
      <c r="A90" s="423">
        <v>45463</v>
      </c>
      <c r="B90" s="163" t="s">
        <v>110</v>
      </c>
      <c r="C90" s="163" t="s">
        <v>48</v>
      </c>
      <c r="D90" s="164" t="s">
        <v>121</v>
      </c>
      <c r="E90" s="152">
        <v>76000</v>
      </c>
      <c r="F90" s="156"/>
      <c r="G90" s="147">
        <f t="shared" si="0"/>
        <v>8679626</v>
      </c>
      <c r="H90" s="511" t="s">
        <v>168</v>
      </c>
      <c r="I90" s="350" t="s">
        <v>18</v>
      </c>
      <c r="J90" s="350" t="s">
        <v>470</v>
      </c>
      <c r="K90" s="513" t="s">
        <v>131</v>
      </c>
      <c r="L90" s="513" t="s">
        <v>57</v>
      </c>
      <c r="M90" s="516"/>
      <c r="N90" s="513"/>
      <c r="O90" s="278"/>
    </row>
    <row r="91" spans="1:15" s="13" customFormat="1" x14ac:dyDescent="0.25">
      <c r="A91" s="423">
        <v>45463</v>
      </c>
      <c r="B91" s="163" t="s">
        <v>110</v>
      </c>
      <c r="C91" s="163" t="s">
        <v>48</v>
      </c>
      <c r="D91" s="164" t="s">
        <v>14</v>
      </c>
      <c r="E91" s="152">
        <v>10000</v>
      </c>
      <c r="F91" s="156"/>
      <c r="G91" s="147">
        <f t="shared" si="0"/>
        <v>8669626</v>
      </c>
      <c r="H91" s="511" t="s">
        <v>41</v>
      </c>
      <c r="I91" s="513" t="s">
        <v>18</v>
      </c>
      <c r="J91" s="16" t="s">
        <v>474</v>
      </c>
      <c r="K91" s="513" t="s">
        <v>131</v>
      </c>
      <c r="L91" s="513" t="s">
        <v>57</v>
      </c>
      <c r="M91" s="516"/>
      <c r="N91" s="513"/>
      <c r="O91" s="278"/>
    </row>
    <row r="92" spans="1:15" s="13" customFormat="1" x14ac:dyDescent="0.25">
      <c r="A92" s="423">
        <v>45464</v>
      </c>
      <c r="B92" s="163" t="s">
        <v>118</v>
      </c>
      <c r="C92" s="163" t="s">
        <v>48</v>
      </c>
      <c r="D92" s="164" t="s">
        <v>111</v>
      </c>
      <c r="E92" s="152"/>
      <c r="F92" s="156">
        <v>1000</v>
      </c>
      <c r="G92" s="147">
        <f t="shared" si="0"/>
        <v>8670626</v>
      </c>
      <c r="H92" s="511" t="s">
        <v>166</v>
      </c>
      <c r="I92" s="513" t="s">
        <v>18</v>
      </c>
      <c r="J92" s="350" t="s">
        <v>462</v>
      </c>
      <c r="K92" s="513" t="s">
        <v>131</v>
      </c>
      <c r="L92" s="513" t="s">
        <v>57</v>
      </c>
      <c r="M92" s="516"/>
      <c r="N92" s="513"/>
      <c r="O92" s="278"/>
    </row>
    <row r="93" spans="1:15" s="13" customFormat="1" x14ac:dyDescent="0.25">
      <c r="A93" s="423">
        <v>45464</v>
      </c>
      <c r="B93" s="163" t="s">
        <v>118</v>
      </c>
      <c r="C93" s="163" t="s">
        <v>48</v>
      </c>
      <c r="D93" s="164" t="s">
        <v>121</v>
      </c>
      <c r="E93" s="152"/>
      <c r="F93" s="156">
        <v>12000</v>
      </c>
      <c r="G93" s="147">
        <f t="shared" si="0"/>
        <v>8682626</v>
      </c>
      <c r="H93" s="511" t="s">
        <v>168</v>
      </c>
      <c r="I93" s="513" t="s">
        <v>18</v>
      </c>
      <c r="J93" s="350" t="s">
        <v>470</v>
      </c>
      <c r="K93" s="513" t="s">
        <v>131</v>
      </c>
      <c r="L93" s="513" t="s">
        <v>57</v>
      </c>
      <c r="M93" s="516"/>
      <c r="N93" s="513"/>
      <c r="O93" s="278"/>
    </row>
    <row r="94" spans="1:15" s="13" customFormat="1" x14ac:dyDescent="0.25">
      <c r="A94" s="423">
        <v>45464</v>
      </c>
      <c r="B94" s="163" t="s">
        <v>110</v>
      </c>
      <c r="C94" s="163" t="s">
        <v>48</v>
      </c>
      <c r="D94" s="164" t="s">
        <v>121</v>
      </c>
      <c r="E94" s="152">
        <v>70000</v>
      </c>
      <c r="F94" s="156"/>
      <c r="G94" s="147">
        <f t="shared" si="0"/>
        <v>8612626</v>
      </c>
      <c r="H94" s="511" t="s">
        <v>168</v>
      </c>
      <c r="I94" s="513" t="s">
        <v>18</v>
      </c>
      <c r="J94" s="350" t="s">
        <v>477</v>
      </c>
      <c r="K94" s="513" t="s">
        <v>131</v>
      </c>
      <c r="L94" s="513" t="s">
        <v>57</v>
      </c>
      <c r="M94" s="516"/>
      <c r="N94" s="513"/>
      <c r="O94" s="278"/>
    </row>
    <row r="95" spans="1:15" s="13" customFormat="1" x14ac:dyDescent="0.25">
      <c r="A95" s="423">
        <v>45464</v>
      </c>
      <c r="B95" s="163" t="s">
        <v>110</v>
      </c>
      <c r="C95" s="163" t="s">
        <v>48</v>
      </c>
      <c r="D95" s="164" t="s">
        <v>111</v>
      </c>
      <c r="E95" s="152">
        <v>44000</v>
      </c>
      <c r="F95" s="156"/>
      <c r="G95" s="147">
        <f t="shared" si="0"/>
        <v>8568626</v>
      </c>
      <c r="H95" s="511" t="s">
        <v>166</v>
      </c>
      <c r="I95" s="513" t="s">
        <v>18</v>
      </c>
      <c r="J95" s="350" t="s">
        <v>484</v>
      </c>
      <c r="K95" s="513" t="s">
        <v>131</v>
      </c>
      <c r="L95" s="513" t="s">
        <v>57</v>
      </c>
      <c r="M95" s="516"/>
      <c r="N95" s="513"/>
      <c r="O95" s="278"/>
    </row>
    <row r="96" spans="1:15" s="13" customFormat="1" x14ac:dyDescent="0.25">
      <c r="A96" s="689">
        <v>45464</v>
      </c>
      <c r="B96" s="540" t="s">
        <v>110</v>
      </c>
      <c r="C96" s="540" t="s">
        <v>48</v>
      </c>
      <c r="D96" s="690" t="s">
        <v>121</v>
      </c>
      <c r="E96" s="691">
        <v>63000</v>
      </c>
      <c r="F96" s="156"/>
      <c r="G96" s="156">
        <f t="shared" si="0"/>
        <v>8505626</v>
      </c>
      <c r="H96" s="510" t="s">
        <v>127</v>
      </c>
      <c r="I96" s="692" t="s">
        <v>18</v>
      </c>
      <c r="J96" s="350" t="s">
        <v>485</v>
      </c>
      <c r="K96" s="692" t="s">
        <v>131</v>
      </c>
      <c r="L96" s="692" t="s">
        <v>57</v>
      </c>
      <c r="M96" s="516"/>
      <c r="N96" s="692"/>
      <c r="O96" s="278"/>
    </row>
    <row r="97" spans="1:15" s="13" customFormat="1" x14ac:dyDescent="0.25">
      <c r="A97" s="689">
        <v>45464</v>
      </c>
      <c r="B97" s="540" t="s">
        <v>110</v>
      </c>
      <c r="C97" s="540" t="s">
        <v>48</v>
      </c>
      <c r="D97" s="690" t="s">
        <v>14</v>
      </c>
      <c r="E97" s="691">
        <v>20000</v>
      </c>
      <c r="F97" s="156"/>
      <c r="G97" s="156">
        <f t="shared" si="0"/>
        <v>8485626</v>
      </c>
      <c r="H97" s="510" t="s">
        <v>41</v>
      </c>
      <c r="I97" s="692" t="s">
        <v>18</v>
      </c>
      <c r="J97" s="415" t="s">
        <v>491</v>
      </c>
      <c r="K97" s="692" t="s">
        <v>131</v>
      </c>
      <c r="L97" s="692" t="s">
        <v>57</v>
      </c>
      <c r="M97" s="516"/>
      <c r="N97" s="692"/>
      <c r="O97" s="278"/>
    </row>
    <row r="98" spans="1:15" s="13" customFormat="1" x14ac:dyDescent="0.25">
      <c r="A98" s="689">
        <v>45465</v>
      </c>
      <c r="B98" s="540" t="s">
        <v>118</v>
      </c>
      <c r="C98" s="540" t="s">
        <v>48</v>
      </c>
      <c r="D98" s="690" t="s">
        <v>111</v>
      </c>
      <c r="E98" s="691"/>
      <c r="F98" s="156">
        <v>1000</v>
      </c>
      <c r="G98" s="156">
        <f t="shared" si="0"/>
        <v>8486626</v>
      </c>
      <c r="H98" s="510" t="s">
        <v>166</v>
      </c>
      <c r="I98" s="692" t="s">
        <v>18</v>
      </c>
      <c r="J98" s="350" t="s">
        <v>484</v>
      </c>
      <c r="K98" s="692" t="s">
        <v>131</v>
      </c>
      <c r="L98" s="692" t="s">
        <v>57</v>
      </c>
      <c r="M98" s="516"/>
      <c r="N98" s="692"/>
      <c r="O98" s="278"/>
    </row>
    <row r="99" spans="1:15" s="13" customFormat="1" x14ac:dyDescent="0.25">
      <c r="A99" s="689">
        <v>45465</v>
      </c>
      <c r="B99" s="540" t="s">
        <v>110</v>
      </c>
      <c r="C99" s="540" t="s">
        <v>48</v>
      </c>
      <c r="D99" s="690" t="s">
        <v>121</v>
      </c>
      <c r="E99" s="691">
        <v>44000</v>
      </c>
      <c r="F99" s="156"/>
      <c r="G99" s="156">
        <f t="shared" ref="G99:G100" si="1">G98-E99+F99</f>
        <v>8442626</v>
      </c>
      <c r="H99" s="510" t="s">
        <v>168</v>
      </c>
      <c r="I99" s="692" t="s">
        <v>18</v>
      </c>
      <c r="J99" s="350" t="s">
        <v>492</v>
      </c>
      <c r="K99" s="692" t="s">
        <v>131</v>
      </c>
      <c r="L99" s="692" t="s">
        <v>57</v>
      </c>
      <c r="M99" s="516"/>
      <c r="N99" s="692"/>
      <c r="O99" s="278"/>
    </row>
    <row r="100" spans="1:15" s="13" customFormat="1" x14ac:dyDescent="0.25">
      <c r="A100" s="423">
        <v>45465</v>
      </c>
      <c r="B100" s="163" t="s">
        <v>110</v>
      </c>
      <c r="C100" s="163" t="s">
        <v>48</v>
      </c>
      <c r="D100" s="690" t="s">
        <v>121</v>
      </c>
      <c r="E100" s="884">
        <v>43000</v>
      </c>
      <c r="F100" s="156"/>
      <c r="G100" s="156">
        <f t="shared" si="1"/>
        <v>8399626</v>
      </c>
      <c r="H100" s="510" t="s">
        <v>127</v>
      </c>
      <c r="I100" s="513" t="s">
        <v>18</v>
      </c>
      <c r="J100" s="350" t="s">
        <v>496</v>
      </c>
      <c r="K100" s="513" t="s">
        <v>131</v>
      </c>
      <c r="L100" s="513" t="s">
        <v>57</v>
      </c>
      <c r="M100" s="515"/>
      <c r="N100" s="513"/>
      <c r="O100" s="278"/>
    </row>
    <row r="101" spans="1:15" ht="19.5" customHeight="1" x14ac:dyDescent="0.25">
      <c r="A101" s="31">
        <v>45465</v>
      </c>
      <c r="B101" s="291" t="s">
        <v>110</v>
      </c>
      <c r="C101" s="291" t="s">
        <v>48</v>
      </c>
      <c r="D101" s="291" t="s">
        <v>111</v>
      </c>
      <c r="E101" s="807">
        <v>44000</v>
      </c>
      <c r="F101" s="801"/>
      <c r="G101" s="156">
        <f t="shared" ref="G101:G150" si="2">G100-E101+F101</f>
        <v>8355626</v>
      </c>
      <c r="H101" s="291" t="s">
        <v>166</v>
      </c>
      <c r="I101" s="513" t="s">
        <v>18</v>
      </c>
      <c r="J101" s="350" t="s">
        <v>500</v>
      </c>
      <c r="K101" s="291" t="s">
        <v>131</v>
      </c>
      <c r="L101" s="291" t="s">
        <v>57</v>
      </c>
      <c r="M101" s="800"/>
      <c r="N101" s="800"/>
    </row>
    <row r="102" spans="1:15" x14ac:dyDescent="0.25">
      <c r="A102" s="31">
        <v>45465</v>
      </c>
      <c r="B102" s="291" t="s">
        <v>110</v>
      </c>
      <c r="C102" s="291" t="s">
        <v>48</v>
      </c>
      <c r="D102" s="291" t="s">
        <v>14</v>
      </c>
      <c r="E102" s="808">
        <v>30000</v>
      </c>
      <c r="F102" s="26"/>
      <c r="G102" s="156">
        <f t="shared" si="2"/>
        <v>8325626</v>
      </c>
      <c r="H102" s="291" t="s">
        <v>41</v>
      </c>
      <c r="I102" s="513" t="s">
        <v>18</v>
      </c>
      <c r="J102" s="415" t="s">
        <v>501</v>
      </c>
      <c r="K102" s="291" t="s">
        <v>131</v>
      </c>
      <c r="L102" s="291" t="s">
        <v>57</v>
      </c>
      <c r="M102" s="800"/>
      <c r="N102" s="800"/>
    </row>
    <row r="103" spans="1:15" x14ac:dyDescent="0.25">
      <c r="A103" s="31">
        <v>45465</v>
      </c>
      <c r="B103" s="291" t="s">
        <v>110</v>
      </c>
      <c r="C103" s="291" t="s">
        <v>48</v>
      </c>
      <c r="D103" s="291" t="s">
        <v>14</v>
      </c>
      <c r="E103" s="808">
        <v>319000</v>
      </c>
      <c r="F103" s="26"/>
      <c r="G103" s="156">
        <f>G102-E103+F103</f>
        <v>8006626</v>
      </c>
      <c r="H103" s="291" t="s">
        <v>41</v>
      </c>
      <c r="I103" s="513" t="s">
        <v>18</v>
      </c>
      <c r="J103" s="800"/>
      <c r="K103" s="291" t="s">
        <v>131</v>
      </c>
      <c r="L103" s="291" t="s">
        <v>57</v>
      </c>
      <c r="M103" s="800"/>
      <c r="N103" s="800"/>
    </row>
    <row r="104" spans="1:15" x14ac:dyDescent="0.25">
      <c r="A104" s="31">
        <v>45467</v>
      </c>
      <c r="B104" s="291" t="s">
        <v>110</v>
      </c>
      <c r="C104" s="291" t="s">
        <v>48</v>
      </c>
      <c r="D104" s="291" t="s">
        <v>14</v>
      </c>
      <c r="E104" s="808">
        <v>4000</v>
      </c>
      <c r="F104" s="26"/>
      <c r="G104" s="156">
        <f t="shared" ref="G104:G111" si="3">G103-E104+F104</f>
        <v>8002626</v>
      </c>
      <c r="H104" s="291" t="s">
        <v>41</v>
      </c>
      <c r="I104" s="513" t="s">
        <v>18</v>
      </c>
      <c r="J104" s="415" t="s">
        <v>503</v>
      </c>
      <c r="K104" s="291" t="s">
        <v>131</v>
      </c>
      <c r="L104" s="291" t="s">
        <v>57</v>
      </c>
      <c r="M104" s="800"/>
      <c r="N104" s="800"/>
    </row>
    <row r="105" spans="1:15" x14ac:dyDescent="0.25">
      <c r="A105" s="31">
        <v>45467</v>
      </c>
      <c r="B105" s="291" t="s">
        <v>110</v>
      </c>
      <c r="C105" s="291" t="s">
        <v>48</v>
      </c>
      <c r="D105" s="291" t="s">
        <v>14</v>
      </c>
      <c r="E105" s="808">
        <v>30000</v>
      </c>
      <c r="F105" s="26"/>
      <c r="G105" s="156">
        <f t="shared" si="3"/>
        <v>7972626</v>
      </c>
      <c r="H105" s="291" t="s">
        <v>167</v>
      </c>
      <c r="I105" s="513" t="s">
        <v>18</v>
      </c>
      <c r="J105" s="350" t="s">
        <v>513</v>
      </c>
      <c r="K105" s="291" t="s">
        <v>131</v>
      </c>
      <c r="L105" s="291" t="s">
        <v>57</v>
      </c>
      <c r="M105" s="800"/>
      <c r="N105" s="800"/>
    </row>
    <row r="106" spans="1:15" x14ac:dyDescent="0.25">
      <c r="A106" s="31">
        <v>45467</v>
      </c>
      <c r="B106" s="291" t="s">
        <v>110</v>
      </c>
      <c r="C106" s="291" t="s">
        <v>48</v>
      </c>
      <c r="D106" s="291" t="s">
        <v>14</v>
      </c>
      <c r="E106" s="808">
        <v>150000</v>
      </c>
      <c r="F106" s="26"/>
      <c r="G106" s="156">
        <f t="shared" si="3"/>
        <v>7822626</v>
      </c>
      <c r="H106" s="291" t="s">
        <v>167</v>
      </c>
      <c r="I106" s="513" t="s">
        <v>18</v>
      </c>
      <c r="J106" s="350" t="s">
        <v>514</v>
      </c>
      <c r="K106" s="291" t="s">
        <v>131</v>
      </c>
      <c r="L106" s="291" t="s">
        <v>57</v>
      </c>
      <c r="M106" s="800"/>
      <c r="N106" s="800"/>
    </row>
    <row r="107" spans="1:15" x14ac:dyDescent="0.25">
      <c r="A107" s="31">
        <v>45467</v>
      </c>
      <c r="B107" s="291" t="s">
        <v>118</v>
      </c>
      <c r="C107" s="291" t="s">
        <v>48</v>
      </c>
      <c r="D107" s="291" t="s">
        <v>111</v>
      </c>
      <c r="E107" s="808"/>
      <c r="F107" s="808">
        <v>1000</v>
      </c>
      <c r="G107" s="156">
        <f t="shared" si="3"/>
        <v>7823626</v>
      </c>
      <c r="H107" s="291" t="s">
        <v>166</v>
      </c>
      <c r="I107" s="513" t="s">
        <v>18</v>
      </c>
      <c r="J107" s="350" t="s">
        <v>500</v>
      </c>
      <c r="K107" s="291" t="s">
        <v>131</v>
      </c>
      <c r="L107" s="291" t="s">
        <v>57</v>
      </c>
      <c r="M107" s="800"/>
      <c r="N107" s="800"/>
    </row>
    <row r="108" spans="1:15" x14ac:dyDescent="0.25">
      <c r="A108" s="31">
        <v>45467</v>
      </c>
      <c r="B108" s="291" t="s">
        <v>110</v>
      </c>
      <c r="C108" s="291" t="s">
        <v>48</v>
      </c>
      <c r="D108" s="291" t="s">
        <v>111</v>
      </c>
      <c r="E108" s="808">
        <v>90000</v>
      </c>
      <c r="F108" s="808"/>
      <c r="G108" s="156">
        <f t="shared" si="3"/>
        <v>7733626</v>
      </c>
      <c r="H108" s="291" t="s">
        <v>166</v>
      </c>
      <c r="I108" s="513" t="s">
        <v>18</v>
      </c>
      <c r="J108" s="350" t="s">
        <v>517</v>
      </c>
      <c r="K108" s="291" t="s">
        <v>131</v>
      </c>
      <c r="L108" s="291" t="s">
        <v>57</v>
      </c>
      <c r="M108" s="800"/>
      <c r="N108" s="800"/>
    </row>
    <row r="109" spans="1:15" x14ac:dyDescent="0.25">
      <c r="A109" s="31">
        <v>45467</v>
      </c>
      <c r="B109" s="291" t="s">
        <v>110</v>
      </c>
      <c r="C109" s="291" t="s">
        <v>48</v>
      </c>
      <c r="D109" s="291" t="s">
        <v>121</v>
      </c>
      <c r="E109" s="808">
        <v>34000</v>
      </c>
      <c r="F109" s="808"/>
      <c r="G109" s="156">
        <f t="shared" si="3"/>
        <v>7699626</v>
      </c>
      <c r="H109" s="291" t="s">
        <v>127</v>
      </c>
      <c r="I109" s="513" t="s">
        <v>18</v>
      </c>
      <c r="J109" s="350" t="s">
        <v>523</v>
      </c>
      <c r="K109" s="291" t="s">
        <v>131</v>
      </c>
      <c r="L109" s="291" t="s">
        <v>57</v>
      </c>
      <c r="M109" s="800"/>
      <c r="N109" s="800"/>
    </row>
    <row r="110" spans="1:15" x14ac:dyDescent="0.25">
      <c r="A110" s="31">
        <v>45467</v>
      </c>
      <c r="B110" s="291" t="s">
        <v>110</v>
      </c>
      <c r="C110" s="291" t="s">
        <v>48</v>
      </c>
      <c r="D110" s="291" t="s">
        <v>14</v>
      </c>
      <c r="E110" s="808">
        <v>120000</v>
      </c>
      <c r="F110" s="808"/>
      <c r="G110" s="156">
        <f t="shared" si="3"/>
        <v>7579626</v>
      </c>
      <c r="H110" s="291" t="s">
        <v>167</v>
      </c>
      <c r="I110" s="513" t="s">
        <v>18</v>
      </c>
      <c r="J110" s="350" t="s">
        <v>530</v>
      </c>
      <c r="K110" s="291" t="s">
        <v>131</v>
      </c>
      <c r="L110" s="291" t="s">
        <v>57</v>
      </c>
      <c r="M110" s="800"/>
      <c r="N110" s="800"/>
    </row>
    <row r="111" spans="1:15" x14ac:dyDescent="0.25">
      <c r="A111" s="31">
        <v>45467</v>
      </c>
      <c r="B111" s="291" t="s">
        <v>110</v>
      </c>
      <c r="C111" s="291" t="s">
        <v>48</v>
      </c>
      <c r="D111" s="291" t="s">
        <v>14</v>
      </c>
      <c r="E111" s="808">
        <v>230000</v>
      </c>
      <c r="F111" s="26"/>
      <c r="G111" s="156">
        <f t="shared" si="3"/>
        <v>7349626</v>
      </c>
      <c r="H111" s="291" t="s">
        <v>63</v>
      </c>
      <c r="I111" s="513" t="s">
        <v>18</v>
      </c>
      <c r="J111" s="291" t="s">
        <v>538</v>
      </c>
      <c r="K111" s="291" t="s">
        <v>131</v>
      </c>
      <c r="L111" s="291" t="s">
        <v>57</v>
      </c>
      <c r="M111" s="800"/>
      <c r="N111" s="800"/>
    </row>
    <row r="112" spans="1:15" x14ac:dyDescent="0.25">
      <c r="A112" s="31">
        <v>45467</v>
      </c>
      <c r="B112" s="291" t="s">
        <v>110</v>
      </c>
      <c r="C112" s="291" t="s">
        <v>48</v>
      </c>
      <c r="D112" s="291" t="s">
        <v>14</v>
      </c>
      <c r="E112" s="808">
        <v>97000</v>
      </c>
      <c r="F112" s="26"/>
      <c r="G112" s="156">
        <f t="shared" si="2"/>
        <v>7252626</v>
      </c>
      <c r="H112" s="291" t="s">
        <v>169</v>
      </c>
      <c r="I112" s="513" t="s">
        <v>18</v>
      </c>
      <c r="J112" s="350" t="s">
        <v>547</v>
      </c>
      <c r="K112" s="291" t="s">
        <v>131</v>
      </c>
      <c r="L112" s="291" t="s">
        <v>57</v>
      </c>
      <c r="M112" s="800"/>
      <c r="N112" s="800"/>
    </row>
    <row r="113" spans="1:14" x14ac:dyDescent="0.25">
      <c r="A113" s="31">
        <v>45467</v>
      </c>
      <c r="B113" s="291" t="s">
        <v>110</v>
      </c>
      <c r="C113" s="291" t="s">
        <v>48</v>
      </c>
      <c r="D113" s="291" t="s">
        <v>121</v>
      </c>
      <c r="E113" s="808">
        <v>44000</v>
      </c>
      <c r="F113" s="26"/>
      <c r="G113" s="156">
        <f t="shared" si="2"/>
        <v>7208626</v>
      </c>
      <c r="H113" s="291" t="s">
        <v>168</v>
      </c>
      <c r="I113" s="513" t="s">
        <v>18</v>
      </c>
      <c r="J113" s="350" t="s">
        <v>549</v>
      </c>
      <c r="K113" s="291" t="s">
        <v>131</v>
      </c>
      <c r="L113" s="291" t="s">
        <v>57</v>
      </c>
      <c r="M113" s="800"/>
      <c r="N113" s="800"/>
    </row>
    <row r="114" spans="1:14" x14ac:dyDescent="0.25">
      <c r="A114" s="31">
        <v>45467</v>
      </c>
      <c r="B114" s="291" t="s">
        <v>110</v>
      </c>
      <c r="C114" s="291" t="s">
        <v>48</v>
      </c>
      <c r="D114" s="291" t="s">
        <v>14</v>
      </c>
      <c r="E114" s="808">
        <v>26500</v>
      </c>
      <c r="F114" s="808"/>
      <c r="G114" s="156">
        <f t="shared" si="2"/>
        <v>7182126</v>
      </c>
      <c r="H114" s="291" t="s">
        <v>169</v>
      </c>
      <c r="I114" s="513" t="s">
        <v>18</v>
      </c>
      <c r="J114" s="350" t="s">
        <v>286</v>
      </c>
      <c r="K114" s="291" t="s">
        <v>131</v>
      </c>
      <c r="L114" s="291" t="s">
        <v>57</v>
      </c>
      <c r="M114" s="800"/>
      <c r="N114" s="800"/>
    </row>
    <row r="115" spans="1:14" x14ac:dyDescent="0.25">
      <c r="A115" s="31">
        <v>45467</v>
      </c>
      <c r="B115" s="291" t="s">
        <v>110</v>
      </c>
      <c r="C115" s="291" t="s">
        <v>48</v>
      </c>
      <c r="D115" s="291" t="s">
        <v>14</v>
      </c>
      <c r="E115" s="808">
        <v>100000</v>
      </c>
      <c r="F115" s="808"/>
      <c r="G115" s="156">
        <f t="shared" si="2"/>
        <v>7082126</v>
      </c>
      <c r="H115" s="291" t="s">
        <v>169</v>
      </c>
      <c r="I115" s="513" t="s">
        <v>18</v>
      </c>
      <c r="J115" s="350" t="s">
        <v>548</v>
      </c>
      <c r="K115" s="291" t="s">
        <v>131</v>
      </c>
      <c r="L115" s="291" t="s">
        <v>57</v>
      </c>
      <c r="M115" s="800"/>
      <c r="N115" s="800"/>
    </row>
    <row r="116" spans="1:14" x14ac:dyDescent="0.25">
      <c r="A116" s="31">
        <v>45467</v>
      </c>
      <c r="B116" s="291" t="s">
        <v>118</v>
      </c>
      <c r="C116" s="291" t="s">
        <v>48</v>
      </c>
      <c r="D116" s="291" t="s">
        <v>14</v>
      </c>
      <c r="E116" s="808"/>
      <c r="F116" s="808">
        <v>70000</v>
      </c>
      <c r="G116" s="156">
        <f t="shared" si="2"/>
        <v>7152126</v>
      </c>
      <c r="H116" s="291" t="s">
        <v>167</v>
      </c>
      <c r="I116" s="513" t="s">
        <v>18</v>
      </c>
      <c r="J116" s="800"/>
      <c r="K116" s="291" t="s">
        <v>131</v>
      </c>
      <c r="L116" s="291" t="s">
        <v>57</v>
      </c>
      <c r="M116" s="800"/>
      <c r="N116" s="800"/>
    </row>
    <row r="117" spans="1:14" x14ac:dyDescent="0.25">
      <c r="A117" s="31">
        <v>45467</v>
      </c>
      <c r="B117" s="291" t="s">
        <v>303</v>
      </c>
      <c r="C117" s="291" t="s">
        <v>48</v>
      </c>
      <c r="D117" s="291" t="s">
        <v>121</v>
      </c>
      <c r="E117" s="808">
        <v>10000</v>
      </c>
      <c r="F117" s="808"/>
      <c r="G117" s="156">
        <f t="shared" si="2"/>
        <v>7142126</v>
      </c>
      <c r="H117" s="291" t="s">
        <v>168</v>
      </c>
      <c r="I117" s="513" t="s">
        <v>18</v>
      </c>
      <c r="J117" s="350" t="s">
        <v>492</v>
      </c>
      <c r="K117" s="291" t="s">
        <v>131</v>
      </c>
      <c r="L117" s="291" t="s">
        <v>57</v>
      </c>
      <c r="M117" s="800"/>
      <c r="N117" s="800"/>
    </row>
    <row r="118" spans="1:14" x14ac:dyDescent="0.25">
      <c r="A118" s="31">
        <v>45467</v>
      </c>
      <c r="B118" s="291" t="s">
        <v>118</v>
      </c>
      <c r="C118" s="291" t="s">
        <v>48</v>
      </c>
      <c r="D118" s="291" t="s">
        <v>14</v>
      </c>
      <c r="E118" s="808"/>
      <c r="F118" s="808">
        <v>10000</v>
      </c>
      <c r="G118" s="156">
        <f t="shared" si="2"/>
        <v>7152126</v>
      </c>
      <c r="H118" s="291" t="s">
        <v>41</v>
      </c>
      <c r="I118" s="513" t="s">
        <v>18</v>
      </c>
      <c r="J118" s="800"/>
      <c r="K118" s="291" t="s">
        <v>131</v>
      </c>
      <c r="L118" s="291" t="s">
        <v>57</v>
      </c>
      <c r="M118" s="800"/>
      <c r="N118" s="800"/>
    </row>
    <row r="119" spans="1:14" x14ac:dyDescent="0.25">
      <c r="A119" s="31">
        <v>45468</v>
      </c>
      <c r="B119" s="291" t="s">
        <v>110</v>
      </c>
      <c r="C119" s="291" t="s">
        <v>48</v>
      </c>
      <c r="D119" s="291" t="s">
        <v>121</v>
      </c>
      <c r="E119" s="808">
        <v>34000</v>
      </c>
      <c r="F119" s="808"/>
      <c r="G119" s="156">
        <f t="shared" si="2"/>
        <v>7118126</v>
      </c>
      <c r="H119" s="291" t="s">
        <v>127</v>
      </c>
      <c r="I119" s="513" t="s">
        <v>18</v>
      </c>
      <c r="J119" s="350" t="s">
        <v>553</v>
      </c>
      <c r="K119" s="291" t="s">
        <v>131</v>
      </c>
      <c r="L119" s="291" t="s">
        <v>57</v>
      </c>
      <c r="M119" s="800"/>
      <c r="N119" s="800"/>
    </row>
    <row r="120" spans="1:14" x14ac:dyDescent="0.25">
      <c r="A120" s="31">
        <v>45468</v>
      </c>
      <c r="B120" s="291" t="s">
        <v>110</v>
      </c>
      <c r="C120" s="291" t="s">
        <v>48</v>
      </c>
      <c r="D120" s="291" t="s">
        <v>111</v>
      </c>
      <c r="E120" s="808">
        <v>84000</v>
      </c>
      <c r="F120" s="808"/>
      <c r="G120" s="156">
        <f t="shared" si="2"/>
        <v>7034126</v>
      </c>
      <c r="H120" s="291" t="s">
        <v>166</v>
      </c>
      <c r="I120" s="513" t="s">
        <v>18</v>
      </c>
      <c r="J120" s="350" t="s">
        <v>559</v>
      </c>
      <c r="K120" s="291" t="s">
        <v>131</v>
      </c>
      <c r="L120" s="291" t="s">
        <v>57</v>
      </c>
      <c r="M120" s="800"/>
      <c r="N120" s="800"/>
    </row>
    <row r="121" spans="1:14" x14ac:dyDescent="0.25">
      <c r="A121" s="31">
        <v>45468</v>
      </c>
      <c r="B121" s="291" t="s">
        <v>110</v>
      </c>
      <c r="C121" s="291" t="s">
        <v>48</v>
      </c>
      <c r="D121" s="291" t="s">
        <v>14</v>
      </c>
      <c r="E121" s="808">
        <v>22000</v>
      </c>
      <c r="F121" s="808"/>
      <c r="G121" s="156">
        <f t="shared" si="2"/>
        <v>7012126</v>
      </c>
      <c r="H121" s="291" t="s">
        <v>41</v>
      </c>
      <c r="I121" s="513" t="s">
        <v>18</v>
      </c>
      <c r="J121" s="415" t="s">
        <v>575</v>
      </c>
      <c r="K121" s="291" t="s">
        <v>131</v>
      </c>
      <c r="L121" s="291" t="s">
        <v>57</v>
      </c>
      <c r="M121" s="800"/>
      <c r="N121" s="800"/>
    </row>
    <row r="122" spans="1:14" x14ac:dyDescent="0.25">
      <c r="A122" s="31">
        <v>45468</v>
      </c>
      <c r="B122" s="291" t="s">
        <v>110</v>
      </c>
      <c r="C122" s="291" t="s">
        <v>48</v>
      </c>
      <c r="D122" s="291" t="s">
        <v>121</v>
      </c>
      <c r="E122" s="808">
        <v>52000</v>
      </c>
      <c r="F122" s="808"/>
      <c r="G122" s="156">
        <f t="shared" si="2"/>
        <v>6960126</v>
      </c>
      <c r="H122" s="291" t="s">
        <v>168</v>
      </c>
      <c r="I122" s="513" t="s">
        <v>18</v>
      </c>
      <c r="J122" s="350" t="s">
        <v>565</v>
      </c>
      <c r="K122" s="291" t="s">
        <v>131</v>
      </c>
      <c r="L122" s="291" t="s">
        <v>57</v>
      </c>
      <c r="M122" s="800"/>
      <c r="N122" s="800"/>
    </row>
    <row r="123" spans="1:14" x14ac:dyDescent="0.25">
      <c r="A123" s="31">
        <v>45468</v>
      </c>
      <c r="B123" s="291" t="s">
        <v>110</v>
      </c>
      <c r="C123" s="291" t="s">
        <v>48</v>
      </c>
      <c r="D123" s="291" t="s">
        <v>14</v>
      </c>
      <c r="E123" s="808">
        <v>78000</v>
      </c>
      <c r="F123" s="808"/>
      <c r="G123" s="156">
        <f t="shared" si="2"/>
        <v>6882126</v>
      </c>
      <c r="H123" s="291" t="s">
        <v>41</v>
      </c>
      <c r="I123" s="513" t="s">
        <v>18</v>
      </c>
      <c r="J123" s="415" t="s">
        <v>576</v>
      </c>
      <c r="K123" s="291" t="s">
        <v>131</v>
      </c>
      <c r="L123" s="291" t="s">
        <v>57</v>
      </c>
      <c r="M123" s="800"/>
      <c r="N123" s="800"/>
    </row>
    <row r="124" spans="1:14" x14ac:dyDescent="0.25">
      <c r="A124" s="31">
        <v>45468</v>
      </c>
      <c r="B124" s="291" t="s">
        <v>303</v>
      </c>
      <c r="C124" s="291" t="s">
        <v>48</v>
      </c>
      <c r="D124" s="291" t="s">
        <v>121</v>
      </c>
      <c r="E124" s="808">
        <v>10000</v>
      </c>
      <c r="F124" s="808"/>
      <c r="G124" s="156">
        <f t="shared" si="2"/>
        <v>6872126</v>
      </c>
      <c r="H124" s="291" t="s">
        <v>168</v>
      </c>
      <c r="I124" s="513" t="s">
        <v>18</v>
      </c>
      <c r="J124" s="350" t="s">
        <v>549</v>
      </c>
      <c r="K124" s="291" t="s">
        <v>131</v>
      </c>
      <c r="L124" s="291" t="s">
        <v>57</v>
      </c>
      <c r="M124" s="800"/>
      <c r="N124" s="800"/>
    </row>
    <row r="125" spans="1:14" x14ac:dyDescent="0.25">
      <c r="A125" s="31">
        <v>45469</v>
      </c>
      <c r="B125" s="291" t="s">
        <v>110</v>
      </c>
      <c r="C125" s="291" t="s">
        <v>48</v>
      </c>
      <c r="D125" s="291" t="s">
        <v>14</v>
      </c>
      <c r="E125" s="808">
        <v>6000</v>
      </c>
      <c r="F125" s="808"/>
      <c r="G125" s="156">
        <f t="shared" si="2"/>
        <v>6866126</v>
      </c>
      <c r="H125" s="291" t="s">
        <v>41</v>
      </c>
      <c r="I125" s="513" t="s">
        <v>18</v>
      </c>
      <c r="J125" s="415" t="s">
        <v>576</v>
      </c>
      <c r="K125" s="291" t="s">
        <v>131</v>
      </c>
      <c r="L125" s="291" t="s">
        <v>57</v>
      </c>
      <c r="M125" s="800"/>
      <c r="N125" s="800"/>
    </row>
    <row r="126" spans="1:14" x14ac:dyDescent="0.25">
      <c r="A126" s="31">
        <v>45469</v>
      </c>
      <c r="B126" s="291" t="s">
        <v>110</v>
      </c>
      <c r="C126" s="291" t="s">
        <v>48</v>
      </c>
      <c r="D126" s="291" t="s">
        <v>121</v>
      </c>
      <c r="E126" s="808">
        <v>20000</v>
      </c>
      <c r="F126" s="808"/>
      <c r="G126" s="156">
        <f t="shared" si="2"/>
        <v>6846126</v>
      </c>
      <c r="H126" s="291" t="s">
        <v>168</v>
      </c>
      <c r="I126" s="513" t="s">
        <v>18</v>
      </c>
      <c r="J126" s="350" t="s">
        <v>579</v>
      </c>
      <c r="K126" s="291" t="s">
        <v>131</v>
      </c>
      <c r="L126" s="291" t="s">
        <v>57</v>
      </c>
      <c r="M126" s="800"/>
      <c r="N126" s="800"/>
    </row>
    <row r="127" spans="1:14" x14ac:dyDescent="0.25">
      <c r="A127" s="31">
        <v>45469</v>
      </c>
      <c r="B127" s="291" t="s">
        <v>110</v>
      </c>
      <c r="C127" s="291" t="s">
        <v>48</v>
      </c>
      <c r="D127" s="291" t="s">
        <v>111</v>
      </c>
      <c r="E127" s="808">
        <v>44000</v>
      </c>
      <c r="F127" s="808"/>
      <c r="G127" s="156">
        <f t="shared" si="2"/>
        <v>6802126</v>
      </c>
      <c r="H127" s="291" t="s">
        <v>166</v>
      </c>
      <c r="I127" s="513" t="s">
        <v>18</v>
      </c>
      <c r="J127" s="350" t="s">
        <v>580</v>
      </c>
      <c r="K127" s="291" t="s">
        <v>131</v>
      </c>
      <c r="L127" s="291" t="s">
        <v>57</v>
      </c>
      <c r="M127" s="800"/>
      <c r="N127" s="800"/>
    </row>
    <row r="128" spans="1:14" x14ac:dyDescent="0.25">
      <c r="A128" s="31">
        <v>45469</v>
      </c>
      <c r="B128" s="291" t="s">
        <v>118</v>
      </c>
      <c r="C128" s="291" t="s">
        <v>48</v>
      </c>
      <c r="D128" s="291" t="s">
        <v>121</v>
      </c>
      <c r="E128" s="808"/>
      <c r="F128" s="808">
        <v>13000</v>
      </c>
      <c r="G128" s="156">
        <f t="shared" si="2"/>
        <v>6815126</v>
      </c>
      <c r="H128" s="291" t="s">
        <v>166</v>
      </c>
      <c r="I128" s="513" t="s">
        <v>18</v>
      </c>
      <c r="J128" s="350" t="s">
        <v>559</v>
      </c>
      <c r="K128" s="291" t="s">
        <v>131</v>
      </c>
      <c r="L128" s="291" t="s">
        <v>57</v>
      </c>
      <c r="M128" s="800"/>
      <c r="N128" s="800"/>
    </row>
    <row r="129" spans="1:14" x14ac:dyDescent="0.25">
      <c r="A129" s="31">
        <v>45469</v>
      </c>
      <c r="B129" s="291" t="s">
        <v>118</v>
      </c>
      <c r="C129" s="291" t="s">
        <v>48</v>
      </c>
      <c r="D129" s="291" t="s">
        <v>14</v>
      </c>
      <c r="E129" s="808"/>
      <c r="F129" s="808">
        <v>18000</v>
      </c>
      <c r="G129" s="156">
        <f t="shared" si="2"/>
        <v>6833126</v>
      </c>
      <c r="H129" s="291" t="s">
        <v>41</v>
      </c>
      <c r="I129" s="513" t="s">
        <v>18</v>
      </c>
      <c r="J129" s="350" t="s">
        <v>576</v>
      </c>
      <c r="K129" s="291" t="s">
        <v>131</v>
      </c>
      <c r="L129" s="291" t="s">
        <v>57</v>
      </c>
      <c r="M129" s="800"/>
      <c r="N129" s="800"/>
    </row>
    <row r="130" spans="1:14" x14ac:dyDescent="0.25">
      <c r="A130" s="31">
        <v>45469</v>
      </c>
      <c r="B130" s="291" t="s">
        <v>118</v>
      </c>
      <c r="C130" s="291" t="s">
        <v>48</v>
      </c>
      <c r="D130" s="291" t="s">
        <v>14</v>
      </c>
      <c r="E130" s="808"/>
      <c r="F130" s="808">
        <v>31650</v>
      </c>
      <c r="G130" s="156">
        <f t="shared" si="2"/>
        <v>6864776</v>
      </c>
      <c r="H130" s="291" t="s">
        <v>167</v>
      </c>
      <c r="I130" s="513" t="s">
        <v>18</v>
      </c>
      <c r="J130" s="350"/>
      <c r="K130" s="291" t="s">
        <v>131</v>
      </c>
      <c r="L130" s="291" t="s">
        <v>57</v>
      </c>
      <c r="M130" s="800"/>
      <c r="N130" s="800"/>
    </row>
    <row r="131" spans="1:14" x14ac:dyDescent="0.25">
      <c r="A131" s="31">
        <v>45469</v>
      </c>
      <c r="B131" s="291" t="s">
        <v>118</v>
      </c>
      <c r="C131" s="291" t="s">
        <v>48</v>
      </c>
      <c r="D131" s="291" t="s">
        <v>111</v>
      </c>
      <c r="E131" s="808"/>
      <c r="F131" s="808">
        <v>2000</v>
      </c>
      <c r="G131" s="156">
        <f t="shared" si="2"/>
        <v>6866776</v>
      </c>
      <c r="H131" s="291" t="s">
        <v>166</v>
      </c>
      <c r="I131" s="513" t="s">
        <v>18</v>
      </c>
      <c r="J131" s="350" t="s">
        <v>580</v>
      </c>
      <c r="K131" s="291" t="s">
        <v>131</v>
      </c>
      <c r="L131" s="291" t="s">
        <v>57</v>
      </c>
      <c r="M131" s="800"/>
      <c r="N131" s="800"/>
    </row>
    <row r="132" spans="1:14" x14ac:dyDescent="0.25">
      <c r="A132" s="31">
        <v>45470</v>
      </c>
      <c r="B132" s="291" t="s">
        <v>110</v>
      </c>
      <c r="C132" s="291" t="s">
        <v>48</v>
      </c>
      <c r="D132" s="291" t="s">
        <v>14</v>
      </c>
      <c r="E132" s="347">
        <v>6000</v>
      </c>
      <c r="F132" s="808"/>
      <c r="G132" s="156">
        <f t="shared" si="2"/>
        <v>6860776</v>
      </c>
      <c r="H132" s="291" t="s">
        <v>41</v>
      </c>
      <c r="I132" s="513" t="s">
        <v>18</v>
      </c>
      <c r="J132" s="415" t="s">
        <v>589</v>
      </c>
      <c r="K132" s="291" t="s">
        <v>131</v>
      </c>
      <c r="L132" s="291" t="s">
        <v>57</v>
      </c>
      <c r="M132" s="800"/>
      <c r="N132" s="800"/>
    </row>
    <row r="133" spans="1:14" x14ac:dyDescent="0.25">
      <c r="A133" s="31">
        <v>45470</v>
      </c>
      <c r="B133" s="291" t="s">
        <v>110</v>
      </c>
      <c r="C133" s="291" t="s">
        <v>48</v>
      </c>
      <c r="D133" s="291" t="s">
        <v>121</v>
      </c>
      <c r="E133" s="808">
        <v>20000</v>
      </c>
      <c r="F133" s="808"/>
      <c r="G133" s="156">
        <f t="shared" si="2"/>
        <v>6840776</v>
      </c>
      <c r="H133" s="291" t="s">
        <v>168</v>
      </c>
      <c r="I133" s="513" t="s">
        <v>18</v>
      </c>
      <c r="J133" s="350" t="s">
        <v>585</v>
      </c>
      <c r="K133" s="291" t="s">
        <v>131</v>
      </c>
      <c r="L133" s="291" t="s">
        <v>57</v>
      </c>
      <c r="M133" s="800"/>
      <c r="N133" s="800"/>
    </row>
    <row r="134" spans="1:14" x14ac:dyDescent="0.25">
      <c r="A134" s="31">
        <v>45470</v>
      </c>
      <c r="B134" s="291" t="s">
        <v>110</v>
      </c>
      <c r="C134" s="291" t="s">
        <v>48</v>
      </c>
      <c r="D134" s="291" t="s">
        <v>111</v>
      </c>
      <c r="E134" s="808">
        <v>44000</v>
      </c>
      <c r="F134" s="808"/>
      <c r="G134" s="156">
        <f t="shared" si="2"/>
        <v>6796776</v>
      </c>
      <c r="H134" s="291" t="s">
        <v>166</v>
      </c>
      <c r="I134" s="513" t="s">
        <v>18</v>
      </c>
      <c r="J134" s="350" t="s">
        <v>586</v>
      </c>
      <c r="K134" s="291" t="s">
        <v>131</v>
      </c>
      <c r="L134" s="291" t="s">
        <v>57</v>
      </c>
      <c r="M134" s="800"/>
      <c r="N134" s="800"/>
    </row>
    <row r="135" spans="1:14" x14ac:dyDescent="0.25">
      <c r="A135" s="821">
        <v>45471</v>
      </c>
      <c r="B135" s="291" t="s">
        <v>110</v>
      </c>
      <c r="C135" s="291" t="s">
        <v>48</v>
      </c>
      <c r="D135" s="291" t="s">
        <v>111</v>
      </c>
      <c r="E135" s="808">
        <v>44000</v>
      </c>
      <c r="F135" s="808"/>
      <c r="G135" s="156">
        <f t="shared" si="2"/>
        <v>6752776</v>
      </c>
      <c r="H135" s="291" t="s">
        <v>166</v>
      </c>
      <c r="I135" s="513" t="s">
        <v>18</v>
      </c>
      <c r="J135" s="350" t="s">
        <v>587</v>
      </c>
      <c r="K135" s="291" t="s">
        <v>131</v>
      </c>
      <c r="L135" s="291" t="s">
        <v>57</v>
      </c>
      <c r="M135" s="800"/>
      <c r="N135" s="800"/>
    </row>
    <row r="136" spans="1:14" x14ac:dyDescent="0.25">
      <c r="A136" s="821">
        <v>45471</v>
      </c>
      <c r="B136" s="291" t="s">
        <v>110</v>
      </c>
      <c r="C136" s="291" t="s">
        <v>48</v>
      </c>
      <c r="D136" s="291" t="s">
        <v>121</v>
      </c>
      <c r="E136" s="808">
        <v>80000</v>
      </c>
      <c r="F136" s="808"/>
      <c r="G136" s="156">
        <f t="shared" si="2"/>
        <v>6672776</v>
      </c>
      <c r="H136" s="291" t="s">
        <v>168</v>
      </c>
      <c r="I136" s="513" t="s">
        <v>18</v>
      </c>
      <c r="J136" s="350" t="s">
        <v>588</v>
      </c>
      <c r="K136" s="291" t="s">
        <v>131</v>
      </c>
      <c r="L136" s="291" t="s">
        <v>57</v>
      </c>
      <c r="M136" s="800"/>
      <c r="N136" s="800"/>
    </row>
    <row r="137" spans="1:14" x14ac:dyDescent="0.25">
      <c r="A137" s="821">
        <v>45471</v>
      </c>
      <c r="B137" s="291" t="s">
        <v>110</v>
      </c>
      <c r="C137" s="291" t="s">
        <v>48</v>
      </c>
      <c r="D137" s="291" t="s">
        <v>14</v>
      </c>
      <c r="E137" s="808">
        <v>10000</v>
      </c>
      <c r="F137" s="808"/>
      <c r="G137" s="156">
        <f t="shared" si="2"/>
        <v>6662776</v>
      </c>
      <c r="H137" s="415" t="s">
        <v>41</v>
      </c>
      <c r="I137" s="513" t="s">
        <v>18</v>
      </c>
      <c r="J137" s="415" t="s">
        <v>618</v>
      </c>
      <c r="K137" s="291" t="s">
        <v>131</v>
      </c>
      <c r="L137" s="291" t="s">
        <v>57</v>
      </c>
      <c r="M137" s="800"/>
      <c r="N137" s="800"/>
    </row>
    <row r="138" spans="1:14" x14ac:dyDescent="0.25">
      <c r="A138" s="821">
        <v>45471</v>
      </c>
      <c r="B138" s="291" t="s">
        <v>439</v>
      </c>
      <c r="C138" s="291" t="s">
        <v>440</v>
      </c>
      <c r="D138" s="800"/>
      <c r="E138" s="808"/>
      <c r="F138" s="808">
        <v>2700000</v>
      </c>
      <c r="G138" s="156">
        <f t="shared" si="2"/>
        <v>9362776</v>
      </c>
      <c r="H138" s="800"/>
      <c r="I138" s="513" t="s">
        <v>18</v>
      </c>
      <c r="J138" s="291" t="s">
        <v>679</v>
      </c>
      <c r="K138" s="291" t="s">
        <v>131</v>
      </c>
      <c r="L138" s="291" t="s">
        <v>57</v>
      </c>
      <c r="M138" s="800"/>
      <c r="N138" s="800"/>
    </row>
    <row r="139" spans="1:14" x14ac:dyDescent="0.25">
      <c r="A139" s="821">
        <v>45471</v>
      </c>
      <c r="B139" s="291" t="s">
        <v>110</v>
      </c>
      <c r="C139" s="291" t="s">
        <v>48</v>
      </c>
      <c r="D139" s="291" t="s">
        <v>592</v>
      </c>
      <c r="E139" s="808">
        <v>500000</v>
      </c>
      <c r="F139" s="808"/>
      <c r="G139" s="156">
        <f t="shared" si="2"/>
        <v>8862776</v>
      </c>
      <c r="H139" s="291" t="s">
        <v>168</v>
      </c>
      <c r="I139" s="513" t="s">
        <v>18</v>
      </c>
      <c r="J139" s="350" t="s">
        <v>593</v>
      </c>
      <c r="K139" s="291" t="s">
        <v>131</v>
      </c>
      <c r="L139" s="291" t="s">
        <v>57</v>
      </c>
      <c r="M139" s="800"/>
      <c r="N139" s="800"/>
    </row>
    <row r="140" spans="1:14" x14ac:dyDescent="0.25">
      <c r="A140" s="821">
        <v>45471</v>
      </c>
      <c r="B140" s="291" t="s">
        <v>110</v>
      </c>
      <c r="C140" s="291" t="s">
        <v>48</v>
      </c>
      <c r="D140" s="291" t="s">
        <v>592</v>
      </c>
      <c r="E140" s="808">
        <v>2000000</v>
      </c>
      <c r="F140" s="808"/>
      <c r="G140" s="156">
        <f t="shared" si="2"/>
        <v>6862776</v>
      </c>
      <c r="H140" s="291" t="s">
        <v>168</v>
      </c>
      <c r="I140" s="513" t="s">
        <v>18</v>
      </c>
      <c r="J140" s="350" t="s">
        <v>594</v>
      </c>
      <c r="K140" s="291" t="s">
        <v>131</v>
      </c>
      <c r="L140" s="291" t="s">
        <v>57</v>
      </c>
      <c r="M140" s="800"/>
      <c r="N140" s="800"/>
    </row>
    <row r="141" spans="1:14" x14ac:dyDescent="0.25">
      <c r="A141" s="821">
        <v>45471</v>
      </c>
      <c r="B141" s="291" t="s">
        <v>110</v>
      </c>
      <c r="C141" s="291" t="s">
        <v>48</v>
      </c>
      <c r="D141" s="291" t="s">
        <v>121</v>
      </c>
      <c r="E141" s="808">
        <v>10000</v>
      </c>
      <c r="F141" s="808"/>
      <c r="G141" s="156">
        <f t="shared" si="2"/>
        <v>6852776</v>
      </c>
      <c r="H141" s="291" t="s">
        <v>127</v>
      </c>
      <c r="I141" s="513" t="s">
        <v>18</v>
      </c>
      <c r="J141" s="842" t="s">
        <v>612</v>
      </c>
      <c r="K141" s="291" t="s">
        <v>131</v>
      </c>
      <c r="L141" s="291" t="s">
        <v>57</v>
      </c>
      <c r="M141" s="800"/>
      <c r="N141" s="800"/>
    </row>
    <row r="142" spans="1:14" x14ac:dyDescent="0.25">
      <c r="A142" s="31">
        <v>45471</v>
      </c>
      <c r="B142" s="291" t="s">
        <v>110</v>
      </c>
      <c r="C142" s="291" t="s">
        <v>48</v>
      </c>
      <c r="D142" s="291" t="s">
        <v>111</v>
      </c>
      <c r="E142" s="808">
        <v>10000</v>
      </c>
      <c r="F142" s="808"/>
      <c r="G142" s="156">
        <f t="shared" si="2"/>
        <v>6842776</v>
      </c>
      <c r="H142" s="291" t="s">
        <v>128</v>
      </c>
      <c r="I142" s="513" t="s">
        <v>18</v>
      </c>
      <c r="J142" s="350" t="s">
        <v>346</v>
      </c>
      <c r="K142" s="291" t="s">
        <v>131</v>
      </c>
      <c r="L142" s="291" t="s">
        <v>57</v>
      </c>
      <c r="M142" s="800"/>
      <c r="N142" s="800"/>
    </row>
    <row r="143" spans="1:14" x14ac:dyDescent="0.25">
      <c r="A143" s="31">
        <v>45472</v>
      </c>
      <c r="B143" s="291" t="s">
        <v>110</v>
      </c>
      <c r="C143" s="291" t="s">
        <v>48</v>
      </c>
      <c r="D143" s="291" t="s">
        <v>592</v>
      </c>
      <c r="E143" s="808">
        <v>230000</v>
      </c>
      <c r="F143" s="808"/>
      <c r="G143" s="156">
        <f t="shared" si="2"/>
        <v>6612776</v>
      </c>
      <c r="H143" s="291" t="s">
        <v>128</v>
      </c>
      <c r="I143" s="513" t="s">
        <v>18</v>
      </c>
      <c r="J143" s="812" t="s">
        <v>615</v>
      </c>
      <c r="K143" s="291" t="s">
        <v>131</v>
      </c>
      <c r="L143" s="291" t="s">
        <v>57</v>
      </c>
      <c r="M143" s="800"/>
      <c r="N143" s="800"/>
    </row>
    <row r="144" spans="1:14" x14ac:dyDescent="0.25">
      <c r="A144" s="31">
        <v>45472</v>
      </c>
      <c r="B144" s="291" t="s">
        <v>110</v>
      </c>
      <c r="C144" s="291" t="s">
        <v>48</v>
      </c>
      <c r="D144" s="291" t="s">
        <v>592</v>
      </c>
      <c r="E144" s="808">
        <v>150000</v>
      </c>
      <c r="F144" s="808"/>
      <c r="G144" s="156">
        <f t="shared" si="2"/>
        <v>6462776</v>
      </c>
      <c r="H144" s="291" t="s">
        <v>41</v>
      </c>
      <c r="I144" s="513" t="s">
        <v>18</v>
      </c>
      <c r="J144" s="415" t="s">
        <v>620</v>
      </c>
      <c r="K144" s="291" t="s">
        <v>131</v>
      </c>
      <c r="L144" s="291" t="s">
        <v>57</v>
      </c>
      <c r="M144" s="800"/>
      <c r="N144" s="800"/>
    </row>
    <row r="145" spans="1:14" x14ac:dyDescent="0.25">
      <c r="A145" s="31">
        <v>45472</v>
      </c>
      <c r="B145" s="291" t="s">
        <v>110</v>
      </c>
      <c r="C145" s="291" t="s">
        <v>48</v>
      </c>
      <c r="D145" s="291" t="s">
        <v>592</v>
      </c>
      <c r="E145" s="808">
        <v>150000</v>
      </c>
      <c r="F145" s="808"/>
      <c r="G145" s="156">
        <f t="shared" si="2"/>
        <v>6312776</v>
      </c>
      <c r="H145" s="291" t="s">
        <v>63</v>
      </c>
      <c r="I145" s="513" t="s">
        <v>18</v>
      </c>
      <c r="J145" s="415" t="s">
        <v>621</v>
      </c>
      <c r="K145" s="291" t="s">
        <v>131</v>
      </c>
      <c r="L145" s="291" t="s">
        <v>57</v>
      </c>
      <c r="M145" s="800"/>
      <c r="N145" s="800"/>
    </row>
    <row r="146" spans="1:14" x14ac:dyDescent="0.25">
      <c r="A146" s="31">
        <v>45472</v>
      </c>
      <c r="B146" s="291" t="s">
        <v>110</v>
      </c>
      <c r="C146" s="291" t="s">
        <v>48</v>
      </c>
      <c r="D146" s="291" t="s">
        <v>592</v>
      </c>
      <c r="E146" s="808">
        <v>750000</v>
      </c>
      <c r="F146" s="808"/>
      <c r="G146" s="156">
        <f t="shared" si="2"/>
        <v>5562776</v>
      </c>
      <c r="H146" s="291" t="s">
        <v>41</v>
      </c>
      <c r="I146" s="513" t="s">
        <v>18</v>
      </c>
      <c r="J146" s="415" t="s">
        <v>622</v>
      </c>
      <c r="K146" s="291" t="s">
        <v>131</v>
      </c>
      <c r="L146" s="291" t="s">
        <v>57</v>
      </c>
      <c r="M146" s="800"/>
      <c r="N146" s="800"/>
    </row>
    <row r="147" spans="1:14" x14ac:dyDescent="0.25">
      <c r="A147" s="31">
        <v>45472</v>
      </c>
      <c r="B147" s="291" t="s">
        <v>110</v>
      </c>
      <c r="C147" s="291" t="s">
        <v>48</v>
      </c>
      <c r="D147" s="291" t="s">
        <v>592</v>
      </c>
      <c r="E147" s="808">
        <v>200000</v>
      </c>
      <c r="F147" s="808"/>
      <c r="G147" s="156">
        <f t="shared" si="2"/>
        <v>5362776</v>
      </c>
      <c r="H147" s="291" t="s">
        <v>41</v>
      </c>
      <c r="I147" s="513" t="s">
        <v>18</v>
      </c>
      <c r="J147" s="16" t="s">
        <v>629</v>
      </c>
      <c r="K147" s="291" t="s">
        <v>131</v>
      </c>
      <c r="L147" s="291" t="s">
        <v>57</v>
      </c>
      <c r="M147" s="800"/>
      <c r="N147" s="800"/>
    </row>
    <row r="148" spans="1:14" x14ac:dyDescent="0.25">
      <c r="A148" s="31">
        <v>45472</v>
      </c>
      <c r="B148" s="291" t="s">
        <v>110</v>
      </c>
      <c r="C148" s="291" t="s">
        <v>48</v>
      </c>
      <c r="D148" s="291" t="s">
        <v>592</v>
      </c>
      <c r="E148" s="808">
        <v>280000</v>
      </c>
      <c r="F148" s="808"/>
      <c r="G148" s="156">
        <f t="shared" si="2"/>
        <v>5082776</v>
      </c>
      <c r="H148" s="291" t="s">
        <v>41</v>
      </c>
      <c r="I148" s="513" t="s">
        <v>18</v>
      </c>
      <c r="J148" s="415" t="s">
        <v>619</v>
      </c>
      <c r="K148" s="291" t="s">
        <v>131</v>
      </c>
      <c r="L148" s="291" t="s">
        <v>57</v>
      </c>
      <c r="M148" s="800"/>
      <c r="N148" s="800"/>
    </row>
    <row r="149" spans="1:14" hidden="1" x14ac:dyDescent="0.25">
      <c r="A149" s="31"/>
      <c r="B149" s="291"/>
      <c r="C149" s="291"/>
      <c r="D149" s="291"/>
      <c r="E149" s="824"/>
      <c r="F149" s="824"/>
      <c r="G149" s="156"/>
      <c r="H149" s="291"/>
      <c r="I149" s="513"/>
      <c r="J149" s="415"/>
      <c r="K149" s="291"/>
      <c r="L149" s="291"/>
      <c r="M149" s="800"/>
      <c r="N149" s="800"/>
    </row>
    <row r="150" spans="1:14" ht="15.75" thickBot="1" x14ac:dyDescent="0.3">
      <c r="A150" s="31">
        <v>45472</v>
      </c>
      <c r="B150" s="291" t="s">
        <v>118</v>
      </c>
      <c r="C150" s="291" t="s">
        <v>48</v>
      </c>
      <c r="D150" s="291" t="s">
        <v>592</v>
      </c>
      <c r="E150" s="824"/>
      <c r="F150" s="824">
        <v>2000000</v>
      </c>
      <c r="G150" s="156">
        <f t="shared" si="2"/>
        <v>2000000</v>
      </c>
      <c r="H150" s="291" t="s">
        <v>168</v>
      </c>
      <c r="I150" s="513" t="s">
        <v>18</v>
      </c>
      <c r="J150" s="800"/>
      <c r="K150" s="291" t="s">
        <v>131</v>
      </c>
      <c r="L150" s="291" t="s">
        <v>57</v>
      </c>
      <c r="M150" s="800"/>
      <c r="N150" s="800"/>
    </row>
    <row r="151" spans="1:14" ht="19.5" customHeight="1" thickBot="1" x14ac:dyDescent="0.3">
      <c r="A151" s="800"/>
      <c r="B151" s="800"/>
      <c r="C151" s="800"/>
      <c r="D151" s="822"/>
      <c r="E151" s="827">
        <f>SUM(E3:E150)</f>
        <v>14995400</v>
      </c>
      <c r="F151" s="828">
        <f>SUM(F3:F150)+G3</f>
        <v>22078176</v>
      </c>
      <c r="G151" s="829">
        <f>F151-E151</f>
        <v>7082776</v>
      </c>
      <c r="H151" s="823"/>
      <c r="I151" s="800"/>
      <c r="J151" s="800"/>
      <c r="K151" s="800"/>
      <c r="L151" s="800"/>
      <c r="M151" s="800"/>
      <c r="N151" s="800"/>
    </row>
    <row r="152" spans="1:14" x14ac:dyDescent="0.25">
      <c r="A152" s="800"/>
      <c r="B152" s="800"/>
      <c r="C152" s="800"/>
      <c r="D152" s="800"/>
      <c r="E152" s="825"/>
      <c r="F152" s="825"/>
      <c r="G152" s="826"/>
      <c r="H152" s="800"/>
      <c r="I152" s="800"/>
      <c r="J152" s="800"/>
      <c r="K152" s="800"/>
      <c r="L152" s="800"/>
      <c r="M152" s="800"/>
      <c r="N152" s="800"/>
    </row>
    <row r="153" spans="1:14" x14ac:dyDescent="0.25">
      <c r="A153" s="800"/>
      <c r="B153" s="800"/>
      <c r="C153" s="800"/>
      <c r="D153" s="800"/>
      <c r="E153" s="26"/>
      <c r="F153" s="26"/>
      <c r="G153" s="26"/>
      <c r="H153" s="800"/>
      <c r="I153" s="800"/>
      <c r="J153" s="800"/>
      <c r="K153" s="800"/>
      <c r="L153" s="800"/>
      <c r="M153" s="800"/>
      <c r="N153" s="800"/>
    </row>
    <row r="154" spans="1:14" x14ac:dyDescent="0.25">
      <c r="A154" s="800"/>
      <c r="B154" s="800"/>
      <c r="C154" s="800"/>
      <c r="D154" s="800"/>
      <c r="E154" s="26"/>
      <c r="F154" s="26"/>
      <c r="G154" s="26"/>
      <c r="H154" s="800"/>
      <c r="I154" s="800"/>
      <c r="J154" s="800"/>
      <c r="K154" s="800"/>
      <c r="L154" s="800"/>
      <c r="M154" s="800"/>
      <c r="N154" s="800"/>
    </row>
    <row r="155" spans="1:14" x14ac:dyDescent="0.25">
      <c r="A155" s="800"/>
      <c r="B155" s="800"/>
      <c r="C155" s="800"/>
      <c r="D155" s="800"/>
      <c r="E155" s="26"/>
      <c r="F155" s="26"/>
      <c r="G155" s="26"/>
      <c r="H155" s="800"/>
      <c r="I155" s="800"/>
      <c r="J155" s="800"/>
      <c r="K155" s="800"/>
      <c r="L155" s="800"/>
      <c r="M155" s="800"/>
      <c r="N155" s="800"/>
    </row>
    <row r="156" spans="1:14" x14ac:dyDescent="0.25">
      <c r="A156" s="800"/>
      <c r="B156" s="800"/>
      <c r="C156" s="800"/>
      <c r="D156" s="800"/>
      <c r="E156" s="26"/>
      <c r="F156" s="26"/>
      <c r="G156" s="26"/>
      <c r="H156" s="800"/>
      <c r="I156" s="800"/>
      <c r="J156" s="800"/>
      <c r="K156" s="800"/>
      <c r="L156" s="800"/>
      <c r="M156" s="800"/>
      <c r="N156" s="800"/>
    </row>
    <row r="157" spans="1:14" x14ac:dyDescent="0.25">
      <c r="A157" s="800"/>
      <c r="B157" s="800"/>
      <c r="C157" s="800"/>
      <c r="D157" s="800"/>
      <c r="E157" s="26"/>
      <c r="F157" s="26"/>
      <c r="G157" s="26"/>
      <c r="H157" s="800"/>
      <c r="I157" s="800"/>
      <c r="J157" s="800"/>
      <c r="K157" s="800"/>
      <c r="L157" s="800"/>
      <c r="M157" s="800"/>
      <c r="N157" s="800"/>
    </row>
    <row r="158" spans="1:14" x14ac:dyDescent="0.25">
      <c r="A158" s="800"/>
      <c r="B158" s="800"/>
      <c r="C158" s="800"/>
      <c r="D158" s="800"/>
      <c r="E158" s="26"/>
      <c r="F158" s="26"/>
      <c r="G158" s="26"/>
      <c r="H158" s="800"/>
      <c r="I158" s="800"/>
      <c r="J158" s="800"/>
      <c r="K158" s="800"/>
      <c r="L158" s="800"/>
      <c r="M158" s="800"/>
      <c r="N158" s="800"/>
    </row>
    <row r="159" spans="1:14" x14ac:dyDescent="0.25">
      <c r="A159" s="800"/>
      <c r="B159" s="800"/>
      <c r="C159" s="800"/>
      <c r="D159" s="800"/>
      <c r="E159" s="26"/>
      <c r="F159" s="26"/>
      <c r="G159" s="26"/>
      <c r="H159" s="800"/>
      <c r="I159" s="800"/>
      <c r="J159" s="800"/>
      <c r="K159" s="800"/>
      <c r="L159" s="800"/>
      <c r="M159" s="800"/>
      <c r="N159" s="800"/>
    </row>
    <row r="160" spans="1:14" x14ac:dyDescent="0.25">
      <c r="A160" s="800"/>
      <c r="B160" s="800"/>
      <c r="C160" s="800"/>
      <c r="D160" s="800"/>
      <c r="E160" s="26"/>
      <c r="F160" s="26"/>
      <c r="G160" s="26"/>
      <c r="H160" s="800"/>
      <c r="I160" s="800"/>
      <c r="J160" s="800"/>
      <c r="K160" s="800"/>
      <c r="L160" s="800"/>
      <c r="M160" s="800"/>
      <c r="N160" s="800"/>
    </row>
    <row r="161" spans="1:14" x14ac:dyDescent="0.25">
      <c r="A161" s="800"/>
      <c r="B161" s="800"/>
      <c r="C161" s="800"/>
      <c r="D161" s="800"/>
      <c r="E161" s="26"/>
      <c r="F161" s="26"/>
      <c r="G161" s="26"/>
      <c r="H161" s="800"/>
      <c r="I161" s="800"/>
      <c r="J161" s="800"/>
      <c r="K161" s="800"/>
      <c r="L161" s="800"/>
      <c r="M161" s="800"/>
      <c r="N161" s="800"/>
    </row>
    <row r="162" spans="1:14" x14ac:dyDescent="0.25">
      <c r="A162" s="800"/>
      <c r="B162" s="800"/>
      <c r="C162" s="800"/>
      <c r="D162" s="800"/>
      <c r="E162" s="26"/>
      <c r="F162" s="26"/>
      <c r="G162" s="26"/>
      <c r="H162" s="800"/>
      <c r="I162" s="800"/>
      <c r="J162" s="800"/>
      <c r="K162" s="800"/>
      <c r="L162" s="800"/>
      <c r="M162" s="800"/>
      <c r="N162" s="800"/>
    </row>
    <row r="163" spans="1:14" x14ac:dyDescent="0.25">
      <c r="A163" s="800"/>
      <c r="B163" s="800"/>
      <c r="C163" s="800"/>
      <c r="D163" s="800"/>
      <c r="E163" s="26"/>
      <c r="F163" s="26"/>
      <c r="G163" s="26"/>
      <c r="H163" s="800"/>
      <c r="I163" s="800"/>
      <c r="J163" s="800"/>
      <c r="K163" s="800"/>
      <c r="L163" s="800"/>
      <c r="M163" s="800"/>
      <c r="N163" s="800"/>
    </row>
    <row r="164" spans="1:14" x14ac:dyDescent="0.25">
      <c r="A164" s="800"/>
      <c r="B164" s="800"/>
      <c r="C164" s="800"/>
      <c r="D164" s="800"/>
      <c r="E164" s="26"/>
      <c r="F164" s="26"/>
      <c r="G164" s="26"/>
      <c r="H164" s="800"/>
      <c r="I164" s="800"/>
      <c r="J164" s="800"/>
      <c r="K164" s="800"/>
      <c r="L164" s="800"/>
      <c r="M164" s="800"/>
      <c r="N164" s="800"/>
    </row>
    <row r="165" spans="1:14" x14ac:dyDescent="0.25">
      <c r="A165" s="800"/>
      <c r="B165" s="800"/>
      <c r="C165" s="800"/>
      <c r="D165" s="800"/>
      <c r="E165" s="26"/>
      <c r="F165" s="26"/>
      <c r="G165" s="26"/>
      <c r="H165" s="800"/>
      <c r="I165" s="800"/>
      <c r="J165" s="800"/>
      <c r="K165" s="800"/>
      <c r="L165" s="800"/>
      <c r="M165" s="800"/>
      <c r="N165" s="800"/>
    </row>
    <row r="166" spans="1:14" x14ac:dyDescent="0.25">
      <c r="A166" s="800"/>
      <c r="B166" s="800"/>
      <c r="C166" s="800"/>
      <c r="D166" s="800"/>
      <c r="E166" s="26"/>
      <c r="F166" s="26"/>
      <c r="G166" s="26"/>
      <c r="H166" s="800"/>
      <c r="I166" s="800"/>
      <c r="J166" s="800"/>
      <c r="K166" s="800"/>
      <c r="L166" s="800"/>
      <c r="M166" s="800"/>
      <c r="N166" s="800"/>
    </row>
    <row r="167" spans="1:14" x14ac:dyDescent="0.25">
      <c r="A167" s="800"/>
      <c r="B167" s="800"/>
      <c r="C167" s="800"/>
      <c r="D167" s="800"/>
      <c r="E167" s="26"/>
      <c r="F167" s="26"/>
      <c r="G167" s="26"/>
      <c r="H167" s="800"/>
      <c r="I167" s="800"/>
      <c r="J167" s="800"/>
      <c r="K167" s="800"/>
      <c r="L167" s="800"/>
      <c r="M167" s="800"/>
      <c r="N167" s="800"/>
    </row>
    <row r="168" spans="1:14" x14ac:dyDescent="0.25">
      <c r="A168" s="800"/>
      <c r="B168" s="800"/>
      <c r="C168" s="800"/>
      <c r="D168" s="800"/>
      <c r="E168" s="26"/>
      <c r="F168" s="26"/>
      <c r="G168" s="26"/>
      <c r="H168" s="800"/>
      <c r="I168" s="800"/>
      <c r="J168" s="800"/>
      <c r="K168" s="800"/>
      <c r="L168" s="800"/>
      <c r="M168" s="800"/>
      <c r="N168" s="800"/>
    </row>
    <row r="169" spans="1:14" x14ac:dyDescent="0.25">
      <c r="A169" s="800"/>
      <c r="B169" s="800"/>
      <c r="C169" s="800"/>
      <c r="D169" s="800"/>
      <c r="E169" s="26"/>
      <c r="F169" s="26"/>
      <c r="G169" s="26"/>
      <c r="H169" s="800"/>
      <c r="I169" s="800"/>
      <c r="J169" s="800"/>
      <c r="K169" s="800"/>
      <c r="L169" s="800"/>
      <c r="M169" s="800"/>
      <c r="N169" s="800"/>
    </row>
    <row r="170" spans="1:14" x14ac:dyDescent="0.25">
      <c r="A170" s="800"/>
      <c r="B170" s="800"/>
      <c r="C170" s="800"/>
      <c r="D170" s="800"/>
      <c r="E170" s="26"/>
      <c r="F170" s="26"/>
      <c r="G170" s="26"/>
      <c r="H170" s="800"/>
      <c r="I170" s="800"/>
      <c r="J170" s="800"/>
      <c r="K170" s="800"/>
      <c r="L170" s="800"/>
      <c r="M170" s="800"/>
      <c r="N170" s="800"/>
    </row>
    <row r="171" spans="1:14" x14ac:dyDescent="0.25">
      <c r="A171" s="800"/>
      <c r="B171" s="800"/>
      <c r="C171" s="800"/>
      <c r="D171" s="800"/>
      <c r="E171" s="26"/>
      <c r="F171" s="26"/>
      <c r="G171" s="26"/>
      <c r="H171" s="800"/>
      <c r="I171" s="800"/>
      <c r="J171" s="800"/>
      <c r="K171" s="800"/>
      <c r="L171" s="800"/>
      <c r="M171" s="800"/>
      <c r="N171" s="800"/>
    </row>
    <row r="172" spans="1:14" x14ac:dyDescent="0.25">
      <c r="A172" s="800"/>
      <c r="B172" s="800"/>
      <c r="C172" s="800"/>
      <c r="D172" s="800"/>
      <c r="E172" s="26"/>
      <c r="F172" s="26"/>
      <c r="G172" s="26"/>
      <c r="H172" s="800"/>
      <c r="I172" s="800"/>
      <c r="J172" s="800"/>
      <c r="K172" s="800"/>
      <c r="L172" s="800"/>
      <c r="M172" s="800"/>
      <c r="N172" s="800"/>
    </row>
    <row r="173" spans="1:14" x14ac:dyDescent="0.25">
      <c r="A173" s="800"/>
      <c r="B173" s="800"/>
      <c r="C173" s="800"/>
      <c r="D173" s="800"/>
      <c r="E173" s="26"/>
      <c r="F173" s="26"/>
      <c r="G173" s="26"/>
      <c r="H173" s="800"/>
      <c r="I173" s="800"/>
      <c r="J173" s="800"/>
      <c r="K173" s="800"/>
      <c r="L173" s="800"/>
      <c r="M173" s="800"/>
      <c r="N173" s="800"/>
    </row>
    <row r="174" spans="1:14" x14ac:dyDescent="0.25">
      <c r="A174" s="800"/>
      <c r="B174" s="800"/>
      <c r="C174" s="800"/>
      <c r="D174" s="800"/>
      <c r="E174" s="26"/>
      <c r="F174" s="26"/>
      <c r="G174" s="26"/>
      <c r="H174" s="800"/>
      <c r="I174" s="800"/>
      <c r="J174" s="800"/>
      <c r="K174" s="800"/>
      <c r="L174" s="800"/>
      <c r="M174" s="800"/>
      <c r="N174" s="800"/>
    </row>
    <row r="175" spans="1:14" x14ac:dyDescent="0.25">
      <c r="A175" s="800"/>
      <c r="B175" s="800"/>
      <c r="C175" s="800"/>
      <c r="D175" s="800"/>
      <c r="E175" s="26"/>
      <c r="F175" s="26"/>
      <c r="G175" s="26"/>
      <c r="H175" s="800"/>
      <c r="I175" s="800"/>
      <c r="J175" s="800"/>
      <c r="K175" s="800"/>
      <c r="L175" s="800"/>
      <c r="M175" s="800"/>
      <c r="N175" s="800"/>
    </row>
    <row r="176" spans="1:14" x14ac:dyDescent="0.25">
      <c r="A176" s="800"/>
      <c r="B176" s="800"/>
      <c r="C176" s="800"/>
      <c r="D176" s="800"/>
      <c r="E176" s="26"/>
      <c r="F176" s="26"/>
      <c r="G176" s="26"/>
      <c r="H176" s="800"/>
      <c r="I176" s="800"/>
      <c r="J176" s="800"/>
      <c r="K176" s="800"/>
      <c r="L176" s="800"/>
      <c r="M176" s="800"/>
      <c r="N176" s="800"/>
    </row>
    <row r="177" spans="1:14" x14ac:dyDescent="0.25">
      <c r="A177" s="800"/>
      <c r="B177" s="800"/>
      <c r="C177" s="800"/>
      <c r="D177" s="800"/>
      <c r="E177" s="26"/>
      <c r="F177" s="26"/>
      <c r="G177" s="26"/>
      <c r="H177" s="800"/>
      <c r="I177" s="800"/>
      <c r="J177" s="800"/>
      <c r="K177" s="800"/>
      <c r="L177" s="800"/>
      <c r="M177" s="800"/>
      <c r="N177" s="800"/>
    </row>
    <row r="178" spans="1:14" x14ac:dyDescent="0.25">
      <c r="A178" s="800"/>
      <c r="B178" s="800"/>
      <c r="C178" s="800"/>
      <c r="D178" s="800"/>
      <c r="E178" s="26"/>
      <c r="F178" s="26"/>
      <c r="G178" s="26"/>
      <c r="H178" s="800"/>
      <c r="I178" s="800"/>
      <c r="J178" s="800"/>
      <c r="K178" s="800"/>
      <c r="L178" s="800"/>
      <c r="M178" s="800"/>
      <c r="N178" s="800"/>
    </row>
    <row r="179" spans="1:14" x14ac:dyDescent="0.25">
      <c r="A179" s="800"/>
      <c r="B179" s="800"/>
      <c r="C179" s="800"/>
      <c r="D179" s="800"/>
      <c r="E179" s="26"/>
      <c r="F179" s="26"/>
      <c r="G179" s="26"/>
      <c r="H179" s="800"/>
      <c r="I179" s="800"/>
      <c r="J179" s="800"/>
      <c r="K179" s="800"/>
      <c r="L179" s="800"/>
      <c r="M179" s="800"/>
      <c r="N179" s="800"/>
    </row>
    <row r="180" spans="1:14" x14ac:dyDescent="0.25">
      <c r="A180" s="800"/>
      <c r="B180" s="800"/>
      <c r="C180" s="800"/>
      <c r="D180" s="800"/>
      <c r="E180" s="26"/>
      <c r="F180" s="26"/>
      <c r="G180" s="26"/>
      <c r="H180" s="800"/>
      <c r="I180" s="800"/>
      <c r="J180" s="800"/>
      <c r="K180" s="800"/>
      <c r="L180" s="800"/>
      <c r="M180" s="800"/>
      <c r="N180" s="800"/>
    </row>
    <row r="181" spans="1:14" x14ac:dyDescent="0.25">
      <c r="A181" s="800"/>
      <c r="B181" s="800"/>
      <c r="C181" s="800"/>
      <c r="D181" s="800"/>
      <c r="E181" s="26"/>
      <c r="F181" s="26"/>
      <c r="G181" s="26"/>
      <c r="H181" s="800"/>
      <c r="I181" s="800"/>
      <c r="J181" s="800"/>
      <c r="K181" s="800"/>
      <c r="L181" s="800"/>
      <c r="M181" s="800"/>
      <c r="N181" s="800"/>
    </row>
    <row r="182" spans="1:14" x14ac:dyDescent="0.25">
      <c r="A182" s="800"/>
      <c r="B182" s="800"/>
      <c r="C182" s="800"/>
      <c r="D182" s="800"/>
      <c r="E182" s="26"/>
      <c r="F182" s="26"/>
      <c r="G182" s="26"/>
      <c r="H182" s="800"/>
      <c r="I182" s="800"/>
      <c r="J182" s="800"/>
      <c r="K182" s="800"/>
      <c r="L182" s="800"/>
      <c r="M182" s="800"/>
      <c r="N182" s="800"/>
    </row>
    <row r="183" spans="1:14" x14ac:dyDescent="0.25">
      <c r="A183" s="800"/>
      <c r="B183" s="800"/>
      <c r="C183" s="800"/>
      <c r="D183" s="800"/>
      <c r="E183" s="26"/>
      <c r="F183" s="26"/>
      <c r="G183" s="26"/>
      <c r="H183" s="800"/>
      <c r="I183" s="800"/>
      <c r="J183" s="800"/>
      <c r="K183" s="800"/>
      <c r="L183" s="800"/>
      <c r="M183" s="800"/>
      <c r="N183" s="800"/>
    </row>
    <row r="184" spans="1:14" x14ac:dyDescent="0.25">
      <c r="A184" s="800"/>
      <c r="B184" s="800"/>
      <c r="C184" s="800"/>
      <c r="D184" s="800"/>
      <c r="E184" s="26"/>
      <c r="F184" s="26"/>
      <c r="G184" s="26"/>
      <c r="H184" s="800"/>
      <c r="I184" s="800"/>
      <c r="J184" s="800"/>
      <c r="K184" s="800"/>
      <c r="L184" s="800"/>
      <c r="M184" s="800"/>
      <c r="N184" s="800"/>
    </row>
    <row r="185" spans="1:14" x14ac:dyDescent="0.25">
      <c r="A185" s="800"/>
      <c r="B185" s="800"/>
      <c r="C185" s="800"/>
      <c r="D185" s="800"/>
      <c r="E185" s="26"/>
      <c r="F185" s="26"/>
      <c r="G185" s="26"/>
      <c r="H185" s="800"/>
      <c r="I185" s="800"/>
      <c r="J185" s="800"/>
      <c r="K185" s="800"/>
      <c r="L185" s="800"/>
      <c r="M185" s="800"/>
      <c r="N185" s="800"/>
    </row>
    <row r="186" spans="1:14" x14ac:dyDescent="0.25">
      <c r="A186" s="800"/>
      <c r="B186" s="800"/>
      <c r="C186" s="800"/>
      <c r="D186" s="800"/>
      <c r="E186" s="26"/>
      <c r="F186" s="26"/>
      <c r="G186" s="26"/>
      <c r="H186" s="800"/>
      <c r="I186" s="800"/>
      <c r="J186" s="800"/>
      <c r="K186" s="800"/>
      <c r="L186" s="800"/>
      <c r="M186" s="800"/>
      <c r="N186" s="800"/>
    </row>
    <row r="187" spans="1:14" x14ac:dyDescent="0.25">
      <c r="A187" s="800"/>
      <c r="B187" s="800"/>
      <c r="C187" s="800"/>
      <c r="D187" s="800"/>
      <c r="E187" s="26"/>
      <c r="F187" s="26"/>
      <c r="G187" s="26"/>
      <c r="H187" s="800"/>
      <c r="I187" s="800"/>
      <c r="J187" s="800"/>
      <c r="K187" s="800"/>
      <c r="L187" s="800"/>
      <c r="M187" s="800"/>
      <c r="N187" s="800"/>
    </row>
    <row r="188" spans="1:14" x14ac:dyDescent="0.25">
      <c r="A188" s="800"/>
      <c r="B188" s="800"/>
      <c r="C188" s="800"/>
      <c r="D188" s="800"/>
      <c r="E188" s="26"/>
      <c r="F188" s="26"/>
      <c r="G188" s="26"/>
      <c r="H188" s="800"/>
      <c r="I188" s="800"/>
      <c r="J188" s="800"/>
      <c r="K188" s="800"/>
      <c r="L188" s="800"/>
      <c r="M188" s="800"/>
      <c r="N188" s="800"/>
    </row>
    <row r="189" spans="1:14" x14ac:dyDescent="0.25">
      <c r="A189" s="800"/>
      <c r="B189" s="800"/>
      <c r="C189" s="800"/>
      <c r="D189" s="800"/>
      <c r="E189" s="26"/>
      <c r="F189" s="26"/>
      <c r="G189" s="26"/>
      <c r="H189" s="800"/>
      <c r="I189" s="800"/>
      <c r="J189" s="800"/>
      <c r="K189" s="800"/>
      <c r="L189" s="800"/>
      <c r="M189" s="800"/>
      <c r="N189" s="800"/>
    </row>
    <row r="190" spans="1:14" x14ac:dyDescent="0.25">
      <c r="A190" s="800"/>
      <c r="B190" s="800"/>
      <c r="C190" s="800"/>
      <c r="D190" s="800"/>
      <c r="E190" s="26"/>
      <c r="F190" s="26"/>
      <c r="G190" s="26"/>
      <c r="H190" s="800"/>
      <c r="I190" s="800"/>
      <c r="J190" s="800"/>
      <c r="K190" s="800"/>
      <c r="L190" s="800"/>
      <c r="M190" s="800"/>
      <c r="N190" s="800"/>
    </row>
    <row r="191" spans="1:14" x14ac:dyDescent="0.25">
      <c r="A191" s="800"/>
      <c r="B191" s="800"/>
      <c r="C191" s="800"/>
      <c r="D191" s="800"/>
      <c r="E191" s="26"/>
      <c r="F191" s="26"/>
      <c r="G191" s="26"/>
      <c r="H191" s="800"/>
      <c r="I191" s="800"/>
      <c r="J191" s="800"/>
      <c r="K191" s="800"/>
      <c r="L191" s="800"/>
      <c r="M191" s="800"/>
      <c r="N191" s="800"/>
    </row>
    <row r="192" spans="1:14" x14ac:dyDescent="0.25">
      <c r="A192" s="800"/>
      <c r="B192" s="800"/>
      <c r="C192" s="800"/>
      <c r="D192" s="800"/>
      <c r="E192" s="26"/>
      <c r="F192" s="26"/>
      <c r="G192" s="26"/>
      <c r="H192" s="800"/>
      <c r="I192" s="800"/>
      <c r="J192" s="800"/>
      <c r="K192" s="800"/>
      <c r="L192" s="800"/>
      <c r="M192" s="800"/>
      <c r="N192" s="800"/>
    </row>
    <row r="193" spans="1:14" x14ac:dyDescent="0.25">
      <c r="A193" s="800"/>
      <c r="B193" s="800"/>
      <c r="C193" s="800"/>
      <c r="D193" s="800"/>
      <c r="E193" s="26"/>
      <c r="F193" s="26"/>
      <c r="G193" s="26"/>
      <c r="H193" s="800"/>
      <c r="I193" s="800"/>
      <c r="J193" s="800"/>
      <c r="K193" s="800"/>
      <c r="L193" s="800"/>
      <c r="M193" s="800"/>
      <c r="N193" s="800"/>
    </row>
    <row r="194" spans="1:14" x14ac:dyDescent="0.25">
      <c r="A194" s="800"/>
      <c r="B194" s="800"/>
      <c r="C194" s="800"/>
      <c r="D194" s="800"/>
      <c r="E194" s="26"/>
      <c r="F194" s="26"/>
      <c r="G194" s="26"/>
      <c r="H194" s="800"/>
      <c r="I194" s="800"/>
      <c r="J194" s="800"/>
      <c r="K194" s="800"/>
      <c r="L194" s="800"/>
      <c r="M194" s="800"/>
      <c r="N194" s="800"/>
    </row>
    <row r="195" spans="1:14" x14ac:dyDescent="0.25">
      <c r="A195" s="800"/>
      <c r="B195" s="800"/>
      <c r="C195" s="800"/>
      <c r="D195" s="800"/>
      <c r="E195" s="26"/>
      <c r="F195" s="26"/>
      <c r="G195" s="26"/>
      <c r="H195" s="800"/>
      <c r="I195" s="800"/>
      <c r="J195" s="800"/>
      <c r="K195" s="800"/>
      <c r="L195" s="800"/>
      <c r="M195" s="800"/>
      <c r="N195" s="800"/>
    </row>
    <row r="196" spans="1:14" x14ac:dyDescent="0.25">
      <c r="A196" s="800"/>
      <c r="B196" s="800"/>
      <c r="C196" s="800"/>
      <c r="D196" s="800"/>
      <c r="E196" s="26"/>
      <c r="F196" s="26"/>
      <c r="G196" s="26"/>
      <c r="H196" s="800"/>
      <c r="I196" s="800"/>
      <c r="J196" s="800"/>
      <c r="K196" s="800"/>
      <c r="L196" s="800"/>
      <c r="M196" s="800"/>
      <c r="N196" s="800"/>
    </row>
    <row r="197" spans="1:14" x14ac:dyDescent="0.25">
      <c r="A197" s="800"/>
      <c r="B197" s="800"/>
      <c r="C197" s="800"/>
      <c r="D197" s="800"/>
      <c r="E197" s="26"/>
      <c r="F197" s="26"/>
      <c r="G197" s="26"/>
      <c r="H197" s="800"/>
      <c r="I197" s="800"/>
      <c r="J197" s="800"/>
      <c r="K197" s="800"/>
      <c r="L197" s="800"/>
      <c r="M197" s="800"/>
      <c r="N197" s="800"/>
    </row>
    <row r="198" spans="1:14" x14ac:dyDescent="0.25">
      <c r="A198" s="800"/>
      <c r="B198" s="800"/>
      <c r="C198" s="800"/>
      <c r="D198" s="800"/>
      <c r="E198" s="26"/>
      <c r="F198" s="26"/>
      <c r="G198" s="26"/>
      <c r="H198" s="800"/>
      <c r="I198" s="800"/>
      <c r="J198" s="800"/>
      <c r="K198" s="800"/>
      <c r="L198" s="800"/>
      <c r="M198" s="800"/>
      <c r="N198" s="800"/>
    </row>
    <row r="199" spans="1:14" x14ac:dyDescent="0.25">
      <c r="A199" s="800"/>
      <c r="B199" s="800"/>
      <c r="C199" s="800"/>
      <c r="D199" s="800"/>
      <c r="E199" s="26"/>
      <c r="F199" s="26"/>
      <c r="G199" s="26"/>
      <c r="H199" s="800"/>
      <c r="I199" s="800"/>
      <c r="J199" s="800"/>
      <c r="K199" s="800"/>
      <c r="L199" s="800"/>
      <c r="M199" s="800"/>
      <c r="N199" s="800"/>
    </row>
    <row r="200" spans="1:14" x14ac:dyDescent="0.25">
      <c r="A200" s="800"/>
      <c r="B200" s="800"/>
      <c r="C200" s="800"/>
      <c r="D200" s="800"/>
      <c r="E200" s="26"/>
      <c r="F200" s="26"/>
      <c r="G200" s="26"/>
      <c r="H200" s="800"/>
      <c r="I200" s="800"/>
      <c r="J200" s="800"/>
      <c r="K200" s="800"/>
      <c r="L200" s="800"/>
      <c r="M200" s="800"/>
      <c r="N200" s="800"/>
    </row>
    <row r="201" spans="1:14" x14ac:dyDescent="0.25">
      <c r="A201" s="800"/>
      <c r="B201" s="800"/>
      <c r="C201" s="800"/>
      <c r="D201" s="800"/>
      <c r="E201" s="26"/>
      <c r="F201" s="26"/>
      <c r="G201" s="26"/>
      <c r="H201" s="800"/>
      <c r="I201" s="800"/>
      <c r="J201" s="800"/>
      <c r="K201" s="800"/>
      <c r="L201" s="800"/>
      <c r="M201" s="800"/>
      <c r="N201" s="800"/>
    </row>
    <row r="202" spans="1:14" x14ac:dyDescent="0.25">
      <c r="A202" s="800"/>
      <c r="B202" s="800"/>
      <c r="C202" s="800"/>
      <c r="D202" s="800"/>
      <c r="E202" s="26"/>
      <c r="F202" s="26"/>
      <c r="G202" s="26"/>
      <c r="H202" s="800"/>
      <c r="I202" s="800"/>
      <c r="J202" s="800"/>
      <c r="K202" s="800"/>
      <c r="L202" s="800"/>
      <c r="M202" s="800"/>
      <c r="N202" s="800"/>
    </row>
    <row r="203" spans="1:14" x14ac:dyDescent="0.25">
      <c r="A203" s="800"/>
      <c r="B203" s="800"/>
      <c r="C203" s="800"/>
      <c r="D203" s="800"/>
      <c r="E203" s="26"/>
      <c r="F203" s="26"/>
      <c r="G203" s="26"/>
      <c r="H203" s="800"/>
      <c r="I203" s="800"/>
      <c r="J203" s="800"/>
      <c r="K203" s="800"/>
      <c r="L203" s="800"/>
      <c r="M203" s="800"/>
      <c r="N203" s="800"/>
    </row>
    <row r="204" spans="1:14" x14ac:dyDescent="0.25">
      <c r="A204" s="800"/>
      <c r="B204" s="800"/>
      <c r="C204" s="800"/>
      <c r="D204" s="800"/>
      <c r="E204" s="26"/>
      <c r="F204" s="26"/>
      <c r="G204" s="26"/>
      <c r="H204" s="800"/>
      <c r="I204" s="800"/>
      <c r="J204" s="800"/>
      <c r="K204" s="800"/>
      <c r="L204" s="800"/>
      <c r="M204" s="800"/>
      <c r="N204" s="800"/>
    </row>
    <row r="205" spans="1:14" x14ac:dyDescent="0.25">
      <c r="A205" s="800"/>
      <c r="B205" s="800"/>
      <c r="C205" s="800"/>
      <c r="D205" s="800"/>
      <c r="E205" s="26"/>
      <c r="F205" s="26"/>
      <c r="G205" s="26"/>
      <c r="H205" s="800"/>
      <c r="I205" s="800"/>
      <c r="J205" s="800"/>
      <c r="K205" s="800"/>
      <c r="L205" s="800"/>
      <c r="M205" s="800"/>
      <c r="N205" s="800"/>
    </row>
    <row r="206" spans="1:14" x14ac:dyDescent="0.25">
      <c r="A206" s="800"/>
      <c r="B206" s="800"/>
      <c r="C206" s="800"/>
      <c r="D206" s="800"/>
      <c r="E206" s="26"/>
      <c r="F206" s="26"/>
      <c r="G206" s="26"/>
      <c r="H206" s="800"/>
      <c r="I206" s="800"/>
      <c r="J206" s="800"/>
      <c r="K206" s="800"/>
      <c r="L206" s="800"/>
      <c r="M206" s="800"/>
      <c r="N206" s="800"/>
    </row>
    <row r="207" spans="1:14" x14ac:dyDescent="0.25">
      <c r="A207" s="800"/>
      <c r="B207" s="800"/>
      <c r="C207" s="800"/>
      <c r="D207" s="800"/>
      <c r="E207" s="26"/>
      <c r="F207" s="26"/>
      <c r="G207" s="26"/>
      <c r="H207" s="800"/>
      <c r="I207" s="800"/>
      <c r="J207" s="800"/>
      <c r="K207" s="800"/>
      <c r="L207" s="800"/>
      <c r="M207" s="800"/>
      <c r="N207" s="800"/>
    </row>
    <row r="208" spans="1:14" x14ac:dyDescent="0.25">
      <c r="A208" s="800"/>
      <c r="B208" s="800"/>
      <c r="C208" s="800"/>
      <c r="D208" s="800"/>
      <c r="E208" s="26"/>
      <c r="F208" s="26"/>
      <c r="G208" s="26"/>
      <c r="H208" s="800"/>
      <c r="I208" s="800"/>
      <c r="J208" s="800"/>
      <c r="K208" s="800"/>
      <c r="L208" s="800"/>
      <c r="M208" s="800"/>
      <c r="N208" s="800"/>
    </row>
    <row r="209" spans="1:14" x14ac:dyDescent="0.25">
      <c r="A209" s="800"/>
      <c r="B209" s="800"/>
      <c r="C209" s="800"/>
      <c r="D209" s="800"/>
      <c r="E209" s="26"/>
      <c r="F209" s="26"/>
      <c r="G209" s="26"/>
      <c r="H209" s="800"/>
      <c r="I209" s="800"/>
      <c r="J209" s="800"/>
      <c r="K209" s="800"/>
      <c r="L209" s="800"/>
      <c r="M209" s="800"/>
      <c r="N209" s="800"/>
    </row>
    <row r="210" spans="1:14" x14ac:dyDescent="0.25">
      <c r="A210" s="800"/>
      <c r="B210" s="800"/>
      <c r="C210" s="800"/>
      <c r="D210" s="800"/>
      <c r="E210" s="26"/>
      <c r="F210" s="26"/>
      <c r="G210" s="26"/>
      <c r="H210" s="800"/>
      <c r="I210" s="800"/>
      <c r="J210" s="800"/>
      <c r="K210" s="800"/>
      <c r="L210" s="800"/>
      <c r="M210" s="800"/>
      <c r="N210" s="800"/>
    </row>
    <row r="211" spans="1:14" x14ac:dyDescent="0.25">
      <c r="A211" s="800"/>
      <c r="B211" s="800"/>
      <c r="C211" s="800"/>
      <c r="D211" s="800"/>
      <c r="E211" s="26"/>
      <c r="F211" s="26"/>
      <c r="G211" s="26"/>
      <c r="H211" s="800"/>
      <c r="I211" s="800"/>
      <c r="J211" s="800"/>
      <c r="K211" s="800"/>
      <c r="L211" s="800"/>
      <c r="M211" s="800"/>
      <c r="N211" s="800"/>
    </row>
    <row r="212" spans="1:14" x14ac:dyDescent="0.25">
      <c r="A212" s="800"/>
      <c r="B212" s="800"/>
      <c r="C212" s="800"/>
      <c r="D212" s="800"/>
      <c r="E212" s="26"/>
      <c r="F212" s="26"/>
      <c r="G212" s="26"/>
      <c r="H212" s="800"/>
      <c r="I212" s="800"/>
      <c r="J212" s="800"/>
      <c r="K212" s="800"/>
      <c r="L212" s="800"/>
      <c r="M212" s="800"/>
      <c r="N212" s="800"/>
    </row>
    <row r="213" spans="1:14" x14ac:dyDescent="0.25">
      <c r="A213" s="800"/>
      <c r="B213" s="800"/>
      <c r="C213" s="800"/>
      <c r="D213" s="800"/>
      <c r="E213" s="26"/>
      <c r="F213" s="26"/>
      <c r="G213" s="26"/>
      <c r="H213" s="800"/>
      <c r="I213" s="800"/>
      <c r="J213" s="800"/>
      <c r="K213" s="800"/>
      <c r="L213" s="800"/>
      <c r="M213" s="800"/>
      <c r="N213" s="800"/>
    </row>
    <row r="214" spans="1:14" x14ac:dyDescent="0.25">
      <c r="A214" s="800"/>
      <c r="B214" s="800"/>
      <c r="C214" s="800"/>
      <c r="D214" s="800"/>
      <c r="E214" s="26"/>
      <c r="F214" s="26"/>
      <c r="G214" s="26"/>
      <c r="H214" s="800"/>
      <c r="I214" s="800"/>
      <c r="J214" s="800"/>
      <c r="K214" s="800"/>
      <c r="L214" s="800"/>
      <c r="M214" s="800"/>
      <c r="N214" s="800"/>
    </row>
    <row r="215" spans="1:14" x14ac:dyDescent="0.25">
      <c r="A215" s="800"/>
      <c r="B215" s="800"/>
      <c r="C215" s="800"/>
      <c r="D215" s="800"/>
      <c r="E215" s="26"/>
      <c r="F215" s="26"/>
      <c r="G215" s="26"/>
      <c r="H215" s="800"/>
      <c r="I215" s="800"/>
      <c r="J215" s="800"/>
      <c r="K215" s="800"/>
      <c r="L215" s="800"/>
      <c r="M215" s="800"/>
      <c r="N215" s="800"/>
    </row>
    <row r="216" spans="1:14" x14ac:dyDescent="0.25">
      <c r="A216" s="800"/>
      <c r="B216" s="800"/>
      <c r="C216" s="800"/>
      <c r="D216" s="800"/>
      <c r="E216" s="26"/>
      <c r="F216" s="26"/>
      <c r="G216" s="26"/>
      <c r="H216" s="800"/>
      <c r="I216" s="800"/>
      <c r="J216" s="800"/>
      <c r="K216" s="800"/>
      <c r="L216" s="800"/>
      <c r="M216" s="800"/>
      <c r="N216" s="800"/>
    </row>
    <row r="217" spans="1:14" x14ac:dyDescent="0.25">
      <c r="A217" s="800"/>
      <c r="B217" s="800"/>
      <c r="C217" s="800"/>
      <c r="D217" s="800"/>
      <c r="E217" s="26"/>
      <c r="F217" s="26"/>
      <c r="G217" s="26"/>
      <c r="H217" s="800"/>
      <c r="I217" s="800"/>
      <c r="J217" s="800"/>
      <c r="K217" s="800"/>
      <c r="L217" s="800"/>
      <c r="M217" s="800"/>
      <c r="N217" s="800"/>
    </row>
    <row r="218" spans="1:14" x14ac:dyDescent="0.25">
      <c r="A218" s="800"/>
      <c r="B218" s="800"/>
      <c r="C218" s="800"/>
      <c r="D218" s="800"/>
      <c r="E218" s="26"/>
      <c r="F218" s="26"/>
      <c r="G218" s="26"/>
      <c r="H218" s="800"/>
      <c r="I218" s="800"/>
      <c r="J218" s="800"/>
      <c r="K218" s="800"/>
      <c r="L218" s="800"/>
      <c r="M218" s="800"/>
      <c r="N218" s="800"/>
    </row>
    <row r="219" spans="1:14" x14ac:dyDescent="0.25">
      <c r="A219" s="800"/>
      <c r="B219" s="800"/>
      <c r="C219" s="800"/>
      <c r="D219" s="800"/>
      <c r="E219" s="26"/>
      <c r="F219" s="26"/>
      <c r="G219" s="26"/>
      <c r="H219" s="800"/>
      <c r="I219" s="800"/>
      <c r="J219" s="800"/>
      <c r="K219" s="800"/>
      <c r="L219" s="800"/>
      <c r="M219" s="800"/>
      <c r="N219" s="800"/>
    </row>
    <row r="220" spans="1:14" x14ac:dyDescent="0.25">
      <c r="A220" s="800"/>
      <c r="B220" s="800"/>
      <c r="C220" s="800"/>
      <c r="D220" s="800"/>
      <c r="E220" s="26"/>
      <c r="F220" s="26"/>
      <c r="G220" s="26"/>
      <c r="H220" s="800"/>
      <c r="I220" s="800"/>
      <c r="J220" s="800"/>
      <c r="K220" s="800"/>
      <c r="L220" s="800"/>
      <c r="M220" s="800"/>
      <c r="N220" s="800"/>
    </row>
    <row r="221" spans="1:14" x14ac:dyDescent="0.25">
      <c r="A221" s="800"/>
      <c r="B221" s="800"/>
      <c r="C221" s="800"/>
      <c r="D221" s="800"/>
      <c r="E221" s="26"/>
      <c r="F221" s="26"/>
      <c r="G221" s="26"/>
      <c r="H221" s="800"/>
      <c r="I221" s="800"/>
      <c r="J221" s="800"/>
      <c r="K221" s="800"/>
      <c r="L221" s="800"/>
      <c r="M221" s="800"/>
      <c r="N221" s="800"/>
    </row>
    <row r="222" spans="1:14" x14ac:dyDescent="0.25">
      <c r="A222" s="800"/>
      <c r="B222" s="800"/>
      <c r="C222" s="800"/>
      <c r="D222" s="800"/>
      <c r="E222" s="26"/>
      <c r="F222" s="26"/>
      <c r="G222" s="26"/>
      <c r="H222" s="800"/>
      <c r="I222" s="800"/>
      <c r="J222" s="800"/>
      <c r="K222" s="800"/>
      <c r="L222" s="800"/>
      <c r="M222" s="800"/>
      <c r="N222" s="800"/>
    </row>
    <row r="223" spans="1:14" x14ac:dyDescent="0.25">
      <c r="A223" s="800"/>
      <c r="B223" s="800"/>
      <c r="C223" s="800"/>
      <c r="D223" s="800"/>
      <c r="E223" s="26"/>
      <c r="F223" s="26"/>
      <c r="G223" s="26"/>
      <c r="H223" s="800"/>
      <c r="I223" s="800"/>
      <c r="J223" s="800"/>
      <c r="K223" s="800"/>
      <c r="L223" s="800"/>
      <c r="M223" s="800"/>
      <c r="N223" s="800"/>
    </row>
    <row r="224" spans="1:14" x14ac:dyDescent="0.25">
      <c r="A224" s="800"/>
      <c r="B224" s="800"/>
      <c r="C224" s="800"/>
      <c r="D224" s="800"/>
      <c r="E224" s="26"/>
      <c r="F224" s="26"/>
      <c r="G224" s="26"/>
      <c r="H224" s="800"/>
      <c r="I224" s="800"/>
      <c r="J224" s="800"/>
      <c r="K224" s="800"/>
      <c r="L224" s="800"/>
      <c r="M224" s="800"/>
      <c r="N224" s="800"/>
    </row>
    <row r="225" spans="1:14" x14ac:dyDescent="0.25">
      <c r="A225" s="800"/>
      <c r="B225" s="800"/>
      <c r="C225" s="800"/>
      <c r="D225" s="800"/>
      <c r="E225" s="26"/>
      <c r="F225" s="26"/>
      <c r="G225" s="26"/>
      <c r="H225" s="800"/>
      <c r="I225" s="800"/>
      <c r="J225" s="800"/>
      <c r="K225" s="800"/>
      <c r="L225" s="800"/>
      <c r="M225" s="800"/>
      <c r="N225" s="800"/>
    </row>
    <row r="226" spans="1:14" x14ac:dyDescent="0.25">
      <c r="A226" s="800"/>
      <c r="B226" s="800"/>
      <c r="C226" s="800"/>
      <c r="D226" s="800"/>
      <c r="E226" s="26"/>
      <c r="F226" s="26"/>
      <c r="G226" s="26"/>
      <c r="H226" s="800"/>
      <c r="I226" s="800"/>
      <c r="J226" s="800"/>
      <c r="K226" s="800"/>
      <c r="L226" s="800"/>
      <c r="M226" s="800"/>
      <c r="N226" s="800"/>
    </row>
    <row r="227" spans="1:14" x14ac:dyDescent="0.25">
      <c r="A227" s="800"/>
      <c r="B227" s="800"/>
      <c r="C227" s="800"/>
      <c r="D227" s="800"/>
      <c r="E227" s="26"/>
      <c r="F227" s="26"/>
      <c r="G227" s="26"/>
      <c r="H227" s="800"/>
      <c r="I227" s="800"/>
      <c r="J227" s="800"/>
      <c r="K227" s="800"/>
      <c r="L227" s="800"/>
      <c r="M227" s="800"/>
      <c r="N227" s="800"/>
    </row>
    <row r="228" spans="1:14" x14ac:dyDescent="0.25">
      <c r="A228" s="800"/>
      <c r="B228" s="800"/>
      <c r="C228" s="800"/>
      <c r="D228" s="800"/>
      <c r="E228" s="26"/>
      <c r="F228" s="26"/>
      <c r="G228" s="26"/>
      <c r="H228" s="800"/>
      <c r="I228" s="800"/>
      <c r="J228" s="800"/>
      <c r="K228" s="800"/>
      <c r="L228" s="800"/>
      <c r="M228" s="800"/>
      <c r="N228" s="800"/>
    </row>
    <row r="229" spans="1:14" x14ac:dyDescent="0.25">
      <c r="A229" s="800"/>
      <c r="B229" s="800"/>
      <c r="C229" s="800"/>
      <c r="D229" s="800"/>
      <c r="E229" s="26"/>
      <c r="F229" s="26"/>
      <c r="G229" s="26"/>
      <c r="H229" s="800"/>
      <c r="I229" s="800"/>
      <c r="J229" s="800"/>
      <c r="K229" s="800"/>
      <c r="L229" s="800"/>
      <c r="M229" s="800"/>
      <c r="N229" s="800"/>
    </row>
    <row r="230" spans="1:14" x14ac:dyDescent="0.25">
      <c r="A230" s="800"/>
      <c r="B230" s="800"/>
      <c r="C230" s="800"/>
      <c r="D230" s="800"/>
      <c r="E230" s="26"/>
      <c r="F230" s="26"/>
      <c r="G230" s="26"/>
      <c r="H230" s="800"/>
      <c r="I230" s="800"/>
      <c r="J230" s="800"/>
      <c r="K230" s="800"/>
      <c r="L230" s="800"/>
      <c r="M230" s="800"/>
      <c r="N230" s="800"/>
    </row>
    <row r="231" spans="1:14" x14ac:dyDescent="0.25">
      <c r="A231" s="800"/>
      <c r="B231" s="800"/>
      <c r="C231" s="800"/>
      <c r="D231" s="800"/>
      <c r="E231" s="26"/>
      <c r="F231" s="26"/>
      <c r="G231" s="26"/>
      <c r="H231" s="800"/>
      <c r="I231" s="800"/>
      <c r="J231" s="800"/>
      <c r="K231" s="800"/>
      <c r="L231" s="800"/>
      <c r="M231" s="800"/>
      <c r="N231" s="800"/>
    </row>
    <row r="232" spans="1:14" x14ac:dyDescent="0.25">
      <c r="A232" s="800"/>
      <c r="B232" s="800"/>
      <c r="C232" s="800"/>
      <c r="D232" s="800"/>
      <c r="E232" s="26"/>
      <c r="F232" s="26"/>
      <c r="G232" s="26"/>
      <c r="H232" s="800"/>
      <c r="I232" s="800"/>
      <c r="J232" s="800"/>
      <c r="K232" s="800"/>
      <c r="L232" s="800"/>
      <c r="M232" s="800"/>
      <c r="N232" s="800"/>
    </row>
    <row r="233" spans="1:14" x14ac:dyDescent="0.25">
      <c r="A233" s="800"/>
      <c r="B233" s="800"/>
      <c r="C233" s="800"/>
      <c r="D233" s="800"/>
      <c r="E233" s="26"/>
      <c r="F233" s="26"/>
      <c r="G233" s="26"/>
      <c r="H233" s="800"/>
      <c r="I233" s="800"/>
      <c r="J233" s="800"/>
      <c r="K233" s="800"/>
      <c r="L233" s="800"/>
      <c r="M233" s="800"/>
      <c r="N233" s="800"/>
    </row>
    <row r="234" spans="1:14" x14ac:dyDescent="0.25">
      <c r="A234" s="800"/>
      <c r="B234" s="800"/>
      <c r="C234" s="800"/>
      <c r="D234" s="800"/>
      <c r="E234" s="26"/>
      <c r="F234" s="26"/>
      <c r="G234" s="26"/>
      <c r="H234" s="800"/>
      <c r="I234" s="800"/>
      <c r="J234" s="800"/>
      <c r="K234" s="800"/>
      <c r="L234" s="800"/>
      <c r="M234" s="800"/>
      <c r="N234" s="800"/>
    </row>
    <row r="235" spans="1:14" x14ac:dyDescent="0.25">
      <c r="A235" s="800"/>
      <c r="B235" s="800"/>
      <c r="C235" s="800"/>
      <c r="D235" s="800"/>
      <c r="E235" s="26"/>
      <c r="F235" s="26"/>
      <c r="G235" s="26"/>
      <c r="H235" s="800"/>
      <c r="I235" s="800"/>
      <c r="J235" s="800"/>
      <c r="K235" s="800"/>
      <c r="L235" s="800"/>
      <c r="M235" s="800"/>
      <c r="N235" s="800"/>
    </row>
    <row r="236" spans="1:14" x14ac:dyDescent="0.25">
      <c r="A236" s="800"/>
      <c r="B236" s="800"/>
      <c r="C236" s="800"/>
      <c r="D236" s="800"/>
      <c r="E236" s="26"/>
      <c r="F236" s="26"/>
      <c r="G236" s="26"/>
      <c r="H236" s="800"/>
      <c r="I236" s="800"/>
      <c r="J236" s="800"/>
      <c r="K236" s="800"/>
      <c r="L236" s="800"/>
      <c r="M236" s="800"/>
      <c r="N236" s="800"/>
    </row>
    <row r="237" spans="1:14" x14ac:dyDescent="0.25">
      <c r="A237" s="800"/>
      <c r="B237" s="800"/>
      <c r="C237" s="800"/>
      <c r="D237" s="800"/>
      <c r="E237" s="26"/>
      <c r="F237" s="26"/>
      <c r="G237" s="26"/>
      <c r="H237" s="800"/>
      <c r="I237" s="800"/>
      <c r="J237" s="800"/>
      <c r="K237" s="800"/>
      <c r="L237" s="800"/>
      <c r="M237" s="800"/>
      <c r="N237" s="800"/>
    </row>
    <row r="238" spans="1:14" x14ac:dyDescent="0.25">
      <c r="A238" s="800"/>
      <c r="B238" s="800"/>
      <c r="C238" s="800"/>
      <c r="D238" s="800"/>
      <c r="E238" s="26"/>
      <c r="F238" s="26"/>
      <c r="G238" s="26"/>
      <c r="H238" s="800"/>
      <c r="I238" s="800"/>
      <c r="J238" s="800"/>
      <c r="K238" s="800"/>
      <c r="L238" s="800"/>
      <c r="M238" s="800"/>
      <c r="N238" s="800"/>
    </row>
    <row r="239" spans="1:14" x14ac:dyDescent="0.25">
      <c r="A239" s="800"/>
      <c r="B239" s="800"/>
      <c r="C239" s="800"/>
      <c r="D239" s="800"/>
      <c r="E239" s="26"/>
      <c r="F239" s="26"/>
      <c r="G239" s="26"/>
      <c r="H239" s="800"/>
      <c r="I239" s="800"/>
      <c r="J239" s="800"/>
      <c r="K239" s="800"/>
      <c r="L239" s="800"/>
      <c r="M239" s="800"/>
      <c r="N239" s="800"/>
    </row>
    <row r="240" spans="1:14" x14ac:dyDescent="0.25">
      <c r="A240" s="800"/>
      <c r="B240" s="800"/>
      <c r="C240" s="800"/>
      <c r="D240" s="800"/>
      <c r="E240" s="26"/>
      <c r="F240" s="26"/>
      <c r="G240" s="26"/>
      <c r="H240" s="800"/>
      <c r="I240" s="800"/>
      <c r="J240" s="800"/>
      <c r="K240" s="800"/>
      <c r="L240" s="800"/>
      <c r="M240" s="800"/>
      <c r="N240" s="800"/>
    </row>
    <row r="241" spans="1:14" x14ac:dyDescent="0.25">
      <c r="A241" s="800"/>
      <c r="B241" s="800"/>
      <c r="C241" s="800"/>
      <c r="D241" s="800"/>
      <c r="E241" s="26"/>
      <c r="F241" s="26"/>
      <c r="G241" s="26"/>
      <c r="H241" s="800"/>
      <c r="I241" s="800"/>
      <c r="J241" s="800"/>
      <c r="K241" s="800"/>
      <c r="L241" s="800"/>
      <c r="M241" s="800"/>
      <c r="N241" s="800"/>
    </row>
    <row r="242" spans="1:14" x14ac:dyDescent="0.25">
      <c r="A242" s="800"/>
      <c r="B242" s="800"/>
      <c r="C242" s="800"/>
      <c r="D242" s="800"/>
      <c r="E242" s="26"/>
      <c r="F242" s="26"/>
      <c r="G242" s="26"/>
      <c r="H242" s="800"/>
      <c r="I242" s="800"/>
      <c r="J242" s="800"/>
      <c r="K242" s="800"/>
      <c r="L242" s="800"/>
      <c r="M242" s="800"/>
      <c r="N242" s="800"/>
    </row>
    <row r="243" spans="1:14" x14ac:dyDescent="0.25">
      <c r="A243" s="800"/>
      <c r="B243" s="800"/>
      <c r="C243" s="800"/>
      <c r="D243" s="800"/>
      <c r="E243" s="26"/>
      <c r="F243" s="26"/>
      <c r="G243" s="26"/>
      <c r="H243" s="800"/>
      <c r="I243" s="800"/>
      <c r="J243" s="800"/>
      <c r="K243" s="800"/>
      <c r="L243" s="800"/>
      <c r="M243" s="800"/>
      <c r="N243" s="800"/>
    </row>
    <row r="244" spans="1:14" x14ac:dyDescent="0.25">
      <c r="A244" s="800"/>
      <c r="B244" s="800"/>
      <c r="C244" s="800"/>
      <c r="D244" s="800"/>
      <c r="E244" s="26"/>
      <c r="F244" s="26"/>
      <c r="G244" s="26"/>
      <c r="H244" s="800"/>
      <c r="I244" s="800"/>
      <c r="J244" s="800"/>
      <c r="K244" s="800"/>
      <c r="L244" s="800"/>
      <c r="M244" s="800"/>
      <c r="N244" s="800"/>
    </row>
    <row r="245" spans="1:14" x14ac:dyDescent="0.25">
      <c r="A245" s="800"/>
      <c r="B245" s="800"/>
      <c r="C245" s="800"/>
      <c r="D245" s="800"/>
      <c r="E245" s="26"/>
      <c r="F245" s="26"/>
      <c r="G245" s="26"/>
      <c r="H245" s="800"/>
      <c r="I245" s="800"/>
      <c r="J245" s="800"/>
      <c r="K245" s="800"/>
      <c r="L245" s="800"/>
      <c r="M245" s="800"/>
      <c r="N245" s="800"/>
    </row>
    <row r="246" spans="1:14" x14ac:dyDescent="0.25">
      <c r="A246" s="800"/>
      <c r="B246" s="800"/>
      <c r="C246" s="800"/>
      <c r="D246" s="800"/>
      <c r="E246" s="26"/>
      <c r="F246" s="26"/>
      <c r="G246" s="26"/>
      <c r="H246" s="800"/>
      <c r="I246" s="800"/>
      <c r="J246" s="800"/>
      <c r="K246" s="800"/>
      <c r="L246" s="800"/>
      <c r="M246" s="800"/>
      <c r="N246" s="800"/>
    </row>
    <row r="247" spans="1:14" x14ac:dyDescent="0.25">
      <c r="A247" s="800"/>
      <c r="B247" s="800"/>
      <c r="C247" s="800"/>
      <c r="D247" s="800"/>
      <c r="E247" s="26"/>
      <c r="F247" s="26"/>
      <c r="G247" s="26"/>
      <c r="H247" s="800"/>
      <c r="I247" s="800"/>
      <c r="J247" s="800"/>
      <c r="K247" s="800"/>
      <c r="L247" s="800"/>
      <c r="M247" s="800"/>
      <c r="N247" s="800"/>
    </row>
    <row r="248" spans="1:14" x14ac:dyDescent="0.25">
      <c r="A248" s="800"/>
      <c r="B248" s="800"/>
      <c r="C248" s="800"/>
      <c r="D248" s="800"/>
      <c r="E248" s="26"/>
      <c r="F248" s="26"/>
      <c r="G248" s="26"/>
      <c r="H248" s="800"/>
      <c r="I248" s="800"/>
      <c r="J248" s="800"/>
      <c r="K248" s="800"/>
      <c r="L248" s="800"/>
      <c r="M248" s="800"/>
      <c r="N248" s="800"/>
    </row>
    <row r="249" spans="1:14" x14ac:dyDescent="0.25">
      <c r="A249" s="800"/>
      <c r="B249" s="800"/>
      <c r="C249" s="800"/>
      <c r="D249" s="800"/>
      <c r="E249" s="26"/>
      <c r="F249" s="26"/>
      <c r="G249" s="26"/>
      <c r="H249" s="800"/>
      <c r="I249" s="800"/>
      <c r="J249" s="800"/>
      <c r="K249" s="800"/>
      <c r="L249" s="800"/>
      <c r="M249" s="800"/>
      <c r="N249" s="800"/>
    </row>
    <row r="250" spans="1:14" x14ac:dyDescent="0.25">
      <c r="A250" s="800"/>
      <c r="B250" s="800"/>
      <c r="C250" s="800"/>
      <c r="D250" s="800"/>
      <c r="E250" s="26"/>
      <c r="F250" s="26"/>
      <c r="G250" s="26"/>
      <c r="H250" s="800"/>
      <c r="I250" s="800"/>
      <c r="J250" s="800"/>
      <c r="K250" s="800"/>
      <c r="L250" s="800"/>
      <c r="M250" s="800"/>
      <c r="N250" s="800"/>
    </row>
    <row r="251" spans="1:14" x14ac:dyDescent="0.25">
      <c r="A251" s="800"/>
      <c r="B251" s="800"/>
      <c r="C251" s="800"/>
      <c r="D251" s="800"/>
      <c r="E251" s="26"/>
      <c r="F251" s="26"/>
      <c r="G251" s="26"/>
      <c r="H251" s="800"/>
      <c r="I251" s="800"/>
      <c r="J251" s="800"/>
      <c r="K251" s="800"/>
      <c r="L251" s="800"/>
      <c r="M251" s="800"/>
      <c r="N251" s="800"/>
    </row>
    <row r="252" spans="1:14" x14ac:dyDescent="0.25">
      <c r="A252" s="800"/>
      <c r="B252" s="800"/>
      <c r="C252" s="800"/>
      <c r="D252" s="800"/>
      <c r="E252" s="26"/>
      <c r="F252" s="26"/>
      <c r="G252" s="26"/>
      <c r="H252" s="800"/>
      <c r="I252" s="800"/>
      <c r="J252" s="800"/>
      <c r="K252" s="800"/>
      <c r="L252" s="800"/>
      <c r="M252" s="800"/>
      <c r="N252" s="800"/>
    </row>
    <row r="253" spans="1:14" x14ac:dyDescent="0.25">
      <c r="A253" s="800"/>
      <c r="B253" s="800"/>
      <c r="C253" s="800"/>
      <c r="D253" s="800"/>
      <c r="E253" s="26"/>
      <c r="F253" s="26"/>
      <c r="G253" s="26"/>
      <c r="H253" s="800"/>
      <c r="I253" s="800"/>
      <c r="J253" s="800"/>
      <c r="K253" s="800"/>
      <c r="L253" s="800"/>
      <c r="M253" s="800"/>
      <c r="N253" s="800"/>
    </row>
    <row r="254" spans="1:14" x14ac:dyDescent="0.25">
      <c r="A254" s="800"/>
      <c r="B254" s="800"/>
      <c r="C254" s="800"/>
      <c r="D254" s="800"/>
      <c r="E254" s="26"/>
      <c r="F254" s="26"/>
      <c r="G254" s="26"/>
      <c r="H254" s="800"/>
      <c r="I254" s="800"/>
      <c r="J254" s="800"/>
      <c r="K254" s="800"/>
      <c r="L254" s="800"/>
      <c r="M254" s="800"/>
      <c r="N254" s="800"/>
    </row>
    <row r="255" spans="1:14" x14ac:dyDescent="0.25">
      <c r="A255" s="800"/>
      <c r="B255" s="800"/>
      <c r="C255" s="800"/>
      <c r="D255" s="800"/>
      <c r="E255" s="26"/>
      <c r="F255" s="26"/>
      <c r="G255" s="26"/>
      <c r="H255" s="800"/>
      <c r="I255" s="800"/>
      <c r="J255" s="800"/>
      <c r="K255" s="800"/>
      <c r="L255" s="800"/>
      <c r="M255" s="800"/>
      <c r="N255" s="800"/>
    </row>
    <row r="256" spans="1:14" x14ac:dyDescent="0.25">
      <c r="A256" s="800"/>
      <c r="B256" s="800"/>
      <c r="C256" s="800"/>
      <c r="D256" s="800"/>
      <c r="E256" s="26"/>
      <c r="F256" s="26"/>
      <c r="G256" s="26"/>
      <c r="H256" s="800"/>
      <c r="I256" s="800"/>
      <c r="J256" s="800"/>
      <c r="K256" s="800"/>
      <c r="L256" s="800"/>
      <c r="M256" s="800"/>
      <c r="N256" s="800"/>
    </row>
    <row r="257" spans="1:14" x14ac:dyDescent="0.25">
      <c r="A257" s="800"/>
      <c r="B257" s="800"/>
      <c r="C257" s="800"/>
      <c r="D257" s="800"/>
      <c r="E257" s="26"/>
      <c r="F257" s="26"/>
      <c r="G257" s="26"/>
      <c r="H257" s="800"/>
      <c r="I257" s="800"/>
      <c r="J257" s="800"/>
      <c r="K257" s="800"/>
      <c r="L257" s="800"/>
      <c r="M257" s="800"/>
      <c r="N257" s="800"/>
    </row>
    <row r="258" spans="1:14" x14ac:dyDescent="0.25">
      <c r="A258" s="800"/>
      <c r="B258" s="800"/>
      <c r="C258" s="800"/>
      <c r="D258" s="800"/>
      <c r="E258" s="26"/>
      <c r="F258" s="26"/>
      <c r="G258" s="26"/>
      <c r="H258" s="800"/>
      <c r="I258" s="800"/>
      <c r="J258" s="800"/>
      <c r="K258" s="800"/>
      <c r="L258" s="800"/>
      <c r="M258" s="800"/>
      <c r="N258" s="800"/>
    </row>
    <row r="259" spans="1:14" x14ac:dyDescent="0.25">
      <c r="A259" s="800"/>
      <c r="B259" s="800"/>
      <c r="C259" s="800"/>
      <c r="D259" s="800"/>
      <c r="E259" s="26"/>
      <c r="F259" s="26"/>
      <c r="G259" s="26"/>
      <c r="H259" s="800"/>
      <c r="I259" s="800"/>
      <c r="J259" s="800"/>
      <c r="K259" s="800"/>
      <c r="L259" s="800"/>
      <c r="M259" s="800"/>
      <c r="N259" s="800"/>
    </row>
    <row r="260" spans="1:14" x14ac:dyDescent="0.25">
      <c r="A260" s="800"/>
      <c r="B260" s="800"/>
      <c r="C260" s="800"/>
      <c r="D260" s="800"/>
      <c r="E260" s="26"/>
      <c r="F260" s="26"/>
      <c r="G260" s="26"/>
      <c r="H260" s="800"/>
      <c r="I260" s="800"/>
      <c r="J260" s="800"/>
      <c r="K260" s="800"/>
      <c r="L260" s="800"/>
      <c r="M260" s="800"/>
      <c r="N260" s="800"/>
    </row>
    <row r="261" spans="1:14" x14ac:dyDescent="0.25">
      <c r="A261" s="800"/>
      <c r="B261" s="800"/>
      <c r="C261" s="800"/>
      <c r="D261" s="800"/>
      <c r="E261" s="26"/>
      <c r="F261" s="26"/>
      <c r="G261" s="26"/>
      <c r="H261" s="800"/>
      <c r="I261" s="800"/>
      <c r="J261" s="800"/>
      <c r="K261" s="800"/>
      <c r="L261" s="800"/>
      <c r="M261" s="800"/>
      <c r="N261" s="800"/>
    </row>
    <row r="262" spans="1:14" x14ac:dyDescent="0.25">
      <c r="A262" s="800"/>
      <c r="B262" s="800"/>
      <c r="C262" s="800"/>
      <c r="D262" s="800"/>
      <c r="E262" s="26"/>
      <c r="F262" s="26"/>
      <c r="G262" s="26"/>
      <c r="H262" s="800"/>
      <c r="I262" s="800"/>
      <c r="J262" s="800"/>
      <c r="K262" s="800"/>
      <c r="L262" s="800"/>
      <c r="M262" s="800"/>
      <c r="N262" s="800"/>
    </row>
    <row r="263" spans="1:14" x14ac:dyDescent="0.25">
      <c r="A263" s="800"/>
      <c r="B263" s="800"/>
      <c r="C263" s="800"/>
      <c r="D263" s="800"/>
      <c r="E263" s="26"/>
      <c r="F263" s="26"/>
      <c r="G263" s="26"/>
      <c r="H263" s="800"/>
      <c r="I263" s="800"/>
      <c r="J263" s="800"/>
      <c r="K263" s="800"/>
      <c r="L263" s="800"/>
      <c r="M263" s="800"/>
      <c r="N263" s="800"/>
    </row>
    <row r="264" spans="1:14" x14ac:dyDescent="0.25">
      <c r="A264" s="800"/>
      <c r="B264" s="800"/>
      <c r="C264" s="800"/>
      <c r="D264" s="800"/>
      <c r="E264" s="26"/>
      <c r="F264" s="26"/>
      <c r="G264" s="26"/>
      <c r="H264" s="800"/>
      <c r="I264" s="800"/>
      <c r="J264" s="800"/>
      <c r="K264" s="800"/>
      <c r="L264" s="800"/>
      <c r="M264" s="800"/>
      <c r="N264" s="800"/>
    </row>
    <row r="265" spans="1:14" x14ac:dyDescent="0.25">
      <c r="A265" s="800"/>
      <c r="B265" s="800"/>
      <c r="C265" s="800"/>
      <c r="D265" s="800"/>
      <c r="E265" s="26"/>
      <c r="F265" s="26"/>
      <c r="G265" s="26"/>
      <c r="H265" s="800"/>
      <c r="I265" s="800"/>
      <c r="J265" s="800"/>
      <c r="K265" s="800"/>
      <c r="L265" s="800"/>
      <c r="M265" s="800"/>
      <c r="N265" s="800"/>
    </row>
    <row r="266" spans="1:14" x14ac:dyDescent="0.25">
      <c r="A266" s="800"/>
      <c r="B266" s="800"/>
      <c r="C266" s="800"/>
      <c r="D266" s="800"/>
      <c r="E266" s="26"/>
      <c r="F266" s="26"/>
      <c r="G266" s="26"/>
      <c r="H266" s="800"/>
      <c r="I266" s="800"/>
      <c r="J266" s="800"/>
      <c r="K266" s="800"/>
      <c r="L266" s="800"/>
      <c r="M266" s="800"/>
      <c r="N266" s="800"/>
    </row>
    <row r="267" spans="1:14" x14ac:dyDescent="0.25">
      <c r="A267" s="800"/>
      <c r="B267" s="800"/>
      <c r="C267" s="800"/>
      <c r="D267" s="800"/>
      <c r="E267" s="26"/>
      <c r="F267" s="26"/>
      <c r="G267" s="26"/>
      <c r="H267" s="800"/>
      <c r="I267" s="800"/>
      <c r="J267" s="800"/>
      <c r="K267" s="800"/>
      <c r="L267" s="800"/>
      <c r="M267" s="800"/>
      <c r="N267" s="800"/>
    </row>
    <row r="268" spans="1:14" x14ac:dyDescent="0.25">
      <c r="A268" s="800"/>
      <c r="B268" s="800"/>
      <c r="C268" s="800"/>
      <c r="D268" s="800"/>
      <c r="E268" s="26"/>
      <c r="F268" s="26"/>
      <c r="G268" s="26"/>
      <c r="H268" s="800"/>
      <c r="I268" s="800"/>
      <c r="J268" s="800"/>
      <c r="K268" s="800"/>
      <c r="L268" s="800"/>
      <c r="M268" s="800"/>
      <c r="N268" s="800"/>
    </row>
    <row r="269" spans="1:14" x14ac:dyDescent="0.25">
      <c r="A269" s="800"/>
      <c r="B269" s="800"/>
      <c r="C269" s="800"/>
      <c r="D269" s="800"/>
      <c r="E269" s="26"/>
      <c r="F269" s="26"/>
      <c r="G269" s="26"/>
      <c r="H269" s="800"/>
      <c r="I269" s="800"/>
      <c r="J269" s="800"/>
      <c r="K269" s="800"/>
      <c r="L269" s="800"/>
      <c r="M269" s="800"/>
      <c r="N269" s="800"/>
    </row>
    <row r="270" spans="1:14" x14ac:dyDescent="0.25">
      <c r="A270" s="800"/>
      <c r="B270" s="800"/>
      <c r="C270" s="800"/>
      <c r="D270" s="800"/>
      <c r="E270" s="26"/>
      <c r="F270" s="26"/>
      <c r="G270" s="26"/>
      <c r="H270" s="800"/>
      <c r="I270" s="800"/>
      <c r="J270" s="800"/>
      <c r="K270" s="800"/>
      <c r="L270" s="800"/>
      <c r="M270" s="800"/>
      <c r="N270" s="800"/>
    </row>
    <row r="271" spans="1:14" x14ac:dyDescent="0.25">
      <c r="A271" s="800"/>
      <c r="B271" s="800"/>
      <c r="C271" s="800"/>
      <c r="D271" s="800"/>
      <c r="E271" s="26"/>
      <c r="F271" s="26"/>
      <c r="G271" s="26"/>
      <c r="H271" s="800"/>
      <c r="I271" s="800"/>
      <c r="J271" s="800"/>
      <c r="K271" s="800"/>
      <c r="L271" s="800"/>
      <c r="M271" s="800"/>
      <c r="N271" s="800"/>
    </row>
    <row r="272" spans="1:14" x14ac:dyDescent="0.25">
      <c r="A272" s="800"/>
      <c r="B272" s="800"/>
      <c r="C272" s="800"/>
      <c r="D272" s="800"/>
      <c r="E272" s="26"/>
      <c r="F272" s="26"/>
      <c r="G272" s="26"/>
      <c r="H272" s="800"/>
      <c r="I272" s="800"/>
      <c r="J272" s="800"/>
      <c r="K272" s="800"/>
      <c r="L272" s="800"/>
      <c r="M272" s="800"/>
      <c r="N272" s="800"/>
    </row>
    <row r="273" spans="1:14" x14ac:dyDescent="0.25">
      <c r="A273" s="800"/>
      <c r="B273" s="800"/>
      <c r="C273" s="800"/>
      <c r="D273" s="800"/>
      <c r="E273" s="26"/>
      <c r="F273" s="26"/>
      <c r="G273" s="26"/>
      <c r="H273" s="800"/>
      <c r="I273" s="800"/>
      <c r="J273" s="800"/>
      <c r="K273" s="800"/>
      <c r="L273" s="800"/>
      <c r="M273" s="800"/>
      <c r="N273" s="800"/>
    </row>
    <row r="274" spans="1:14" x14ac:dyDescent="0.25">
      <c r="A274" s="800"/>
      <c r="B274" s="800"/>
      <c r="C274" s="800"/>
      <c r="D274" s="800"/>
      <c r="E274" s="26"/>
      <c r="F274" s="26"/>
      <c r="G274" s="26"/>
      <c r="H274" s="800"/>
      <c r="I274" s="800"/>
      <c r="J274" s="800"/>
      <c r="K274" s="800"/>
      <c r="L274" s="800"/>
      <c r="M274" s="800"/>
      <c r="N274" s="800"/>
    </row>
    <row r="275" spans="1:14" x14ac:dyDescent="0.25">
      <c r="A275" s="800"/>
      <c r="B275" s="800"/>
      <c r="C275" s="800"/>
      <c r="D275" s="800"/>
      <c r="E275" s="26"/>
      <c r="F275" s="26"/>
      <c r="G275" s="26"/>
      <c r="H275" s="800"/>
      <c r="I275" s="800"/>
      <c r="J275" s="800"/>
      <c r="K275" s="800"/>
      <c r="L275" s="800"/>
      <c r="M275" s="800"/>
      <c r="N275" s="800"/>
    </row>
    <row r="276" spans="1:14" x14ac:dyDescent="0.25">
      <c r="A276" s="800"/>
      <c r="B276" s="800"/>
      <c r="C276" s="800"/>
      <c r="D276" s="800"/>
      <c r="E276" s="26"/>
      <c r="F276" s="26"/>
      <c r="G276" s="26"/>
      <c r="H276" s="800"/>
      <c r="I276" s="800"/>
      <c r="J276" s="800"/>
      <c r="K276" s="800"/>
      <c r="L276" s="800"/>
      <c r="M276" s="800"/>
      <c r="N276" s="800"/>
    </row>
    <row r="277" spans="1:14" x14ac:dyDescent="0.25">
      <c r="A277" s="800"/>
      <c r="B277" s="800"/>
      <c r="C277" s="800"/>
      <c r="D277" s="800"/>
      <c r="E277" s="26"/>
      <c r="F277" s="26"/>
      <c r="G277" s="26"/>
      <c r="H277" s="800"/>
      <c r="I277" s="800"/>
      <c r="J277" s="800"/>
      <c r="K277" s="800"/>
      <c r="L277" s="800"/>
      <c r="M277" s="800"/>
      <c r="N277" s="800"/>
    </row>
    <row r="278" spans="1:14" x14ac:dyDescent="0.25">
      <c r="A278" s="800"/>
      <c r="B278" s="800"/>
      <c r="C278" s="800"/>
      <c r="D278" s="800"/>
      <c r="E278" s="26"/>
      <c r="F278" s="26"/>
      <c r="G278" s="26"/>
      <c r="H278" s="800"/>
      <c r="I278" s="800"/>
      <c r="J278" s="800"/>
      <c r="K278" s="800"/>
      <c r="L278" s="800"/>
      <c r="M278" s="800"/>
      <c r="N278" s="800"/>
    </row>
    <row r="279" spans="1:14" x14ac:dyDescent="0.25">
      <c r="A279" s="800"/>
      <c r="B279" s="800"/>
      <c r="C279" s="800"/>
      <c r="D279" s="800"/>
      <c r="E279" s="26"/>
      <c r="F279" s="26"/>
      <c r="G279" s="26"/>
      <c r="H279" s="800"/>
      <c r="I279" s="800"/>
      <c r="J279" s="800"/>
      <c r="K279" s="800"/>
      <c r="L279" s="800"/>
      <c r="M279" s="800"/>
      <c r="N279" s="800"/>
    </row>
    <row r="280" spans="1:14" x14ac:dyDescent="0.25">
      <c r="A280" s="800"/>
      <c r="B280" s="800"/>
      <c r="C280" s="800"/>
      <c r="D280" s="800"/>
      <c r="E280" s="26"/>
      <c r="F280" s="26"/>
      <c r="G280" s="26"/>
      <c r="H280" s="800"/>
      <c r="I280" s="800"/>
      <c r="J280" s="800"/>
      <c r="K280" s="800"/>
      <c r="L280" s="800"/>
      <c r="M280" s="800"/>
      <c r="N280" s="800"/>
    </row>
    <row r="281" spans="1:14" x14ac:dyDescent="0.25">
      <c r="A281" s="800"/>
      <c r="B281" s="800"/>
      <c r="C281" s="800"/>
      <c r="D281" s="800"/>
      <c r="E281" s="26"/>
      <c r="F281" s="26"/>
      <c r="G281" s="26"/>
      <c r="H281" s="800"/>
      <c r="I281" s="800"/>
      <c r="J281" s="800"/>
      <c r="K281" s="800"/>
      <c r="L281" s="800"/>
      <c r="M281" s="800"/>
      <c r="N281" s="800"/>
    </row>
    <row r="282" spans="1:14" x14ac:dyDescent="0.25">
      <c r="A282" s="800"/>
      <c r="B282" s="800"/>
      <c r="C282" s="800"/>
      <c r="D282" s="800"/>
      <c r="E282" s="26"/>
      <c r="F282" s="26"/>
      <c r="G282" s="26"/>
      <c r="H282" s="800"/>
      <c r="I282" s="800"/>
      <c r="J282" s="800"/>
      <c r="K282" s="800"/>
      <c r="L282" s="800"/>
      <c r="M282" s="800"/>
      <c r="N282" s="800"/>
    </row>
    <row r="283" spans="1:14" x14ac:dyDescent="0.25">
      <c r="A283" s="800"/>
      <c r="B283" s="800"/>
      <c r="C283" s="800"/>
      <c r="D283" s="800"/>
      <c r="E283" s="26"/>
      <c r="F283" s="26"/>
      <c r="G283" s="26"/>
      <c r="H283" s="800"/>
      <c r="I283" s="800"/>
      <c r="J283" s="800"/>
      <c r="K283" s="800"/>
      <c r="L283" s="800"/>
      <c r="M283" s="800"/>
      <c r="N283" s="800"/>
    </row>
    <row r="284" spans="1:14" x14ac:dyDescent="0.25">
      <c r="A284" s="800"/>
      <c r="B284" s="800"/>
      <c r="C284" s="800"/>
      <c r="D284" s="800"/>
      <c r="E284" s="26"/>
      <c r="F284" s="26"/>
      <c r="G284" s="26"/>
      <c r="H284" s="800"/>
      <c r="I284" s="800"/>
      <c r="J284" s="800"/>
      <c r="K284" s="800"/>
      <c r="L284" s="800"/>
      <c r="M284" s="800"/>
      <c r="N284" s="800"/>
    </row>
    <row r="285" spans="1:14" x14ac:dyDescent="0.25">
      <c r="A285" s="800"/>
      <c r="B285" s="800"/>
      <c r="C285" s="800"/>
      <c r="D285" s="800"/>
      <c r="E285" s="26"/>
      <c r="F285" s="26"/>
      <c r="G285" s="26"/>
      <c r="H285" s="800"/>
      <c r="I285" s="800"/>
      <c r="J285" s="800"/>
      <c r="K285" s="800"/>
      <c r="L285" s="800"/>
      <c r="M285" s="800"/>
      <c r="N285" s="800"/>
    </row>
    <row r="286" spans="1:14" x14ac:dyDescent="0.25">
      <c r="A286" s="800"/>
      <c r="B286" s="800"/>
      <c r="C286" s="800"/>
      <c r="D286" s="800"/>
      <c r="E286" s="26"/>
      <c r="F286" s="26"/>
      <c r="G286" s="26"/>
      <c r="H286" s="800"/>
      <c r="I286" s="800"/>
      <c r="J286" s="800"/>
      <c r="K286" s="800"/>
      <c r="L286" s="800"/>
      <c r="M286" s="800"/>
      <c r="N286" s="800"/>
    </row>
    <row r="287" spans="1:14" x14ac:dyDescent="0.25">
      <c r="A287" s="800"/>
      <c r="B287" s="800"/>
      <c r="C287" s="800"/>
      <c r="D287" s="800"/>
      <c r="E287" s="26"/>
      <c r="F287" s="26"/>
      <c r="G287" s="26"/>
      <c r="H287" s="800"/>
      <c r="I287" s="800"/>
      <c r="J287" s="800"/>
      <c r="K287" s="800"/>
      <c r="L287" s="800"/>
      <c r="M287" s="800"/>
      <c r="N287" s="800"/>
    </row>
    <row r="288" spans="1:14" x14ac:dyDescent="0.25">
      <c r="A288" s="800"/>
      <c r="B288" s="800"/>
      <c r="C288" s="800"/>
      <c r="D288" s="800"/>
      <c r="E288" s="26"/>
      <c r="F288" s="26"/>
      <c r="G288" s="26"/>
      <c r="H288" s="800"/>
      <c r="I288" s="800"/>
      <c r="J288" s="800"/>
      <c r="K288" s="800"/>
      <c r="L288" s="800"/>
      <c r="M288" s="800"/>
      <c r="N288" s="800"/>
    </row>
    <row r="289" spans="1:14" x14ac:dyDescent="0.25">
      <c r="A289" s="800"/>
      <c r="B289" s="800"/>
      <c r="C289" s="800"/>
      <c r="D289" s="800"/>
      <c r="E289" s="26"/>
      <c r="F289" s="26"/>
      <c r="G289" s="26"/>
      <c r="H289" s="800"/>
      <c r="I289" s="800"/>
      <c r="J289" s="800"/>
      <c r="K289" s="800"/>
      <c r="L289" s="800"/>
      <c r="M289" s="800"/>
      <c r="N289" s="800"/>
    </row>
    <row r="290" spans="1:14" x14ac:dyDescent="0.25">
      <c r="A290" s="800"/>
      <c r="B290" s="800"/>
      <c r="C290" s="800"/>
      <c r="D290" s="800"/>
      <c r="E290" s="26"/>
      <c r="F290" s="26"/>
      <c r="G290" s="26"/>
      <c r="H290" s="800"/>
      <c r="I290" s="800"/>
      <c r="J290" s="800"/>
      <c r="K290" s="800"/>
      <c r="L290" s="800"/>
      <c r="M290" s="800"/>
      <c r="N290" s="800"/>
    </row>
    <row r="291" spans="1:14" x14ac:dyDescent="0.25">
      <c r="A291" s="800"/>
      <c r="B291" s="800"/>
      <c r="C291" s="800"/>
      <c r="D291" s="800"/>
      <c r="E291" s="26"/>
      <c r="F291" s="26"/>
      <c r="G291" s="26"/>
      <c r="H291" s="800"/>
      <c r="I291" s="800"/>
      <c r="J291" s="800"/>
      <c r="K291" s="800"/>
      <c r="L291" s="800"/>
      <c r="M291" s="800"/>
      <c r="N291" s="800"/>
    </row>
    <row r="292" spans="1:14" x14ac:dyDescent="0.25">
      <c r="A292" s="800"/>
      <c r="B292" s="800"/>
      <c r="C292" s="800"/>
      <c r="D292" s="800"/>
      <c r="E292" s="26"/>
      <c r="F292" s="26"/>
      <c r="G292" s="26"/>
      <c r="H292" s="800"/>
      <c r="I292" s="800"/>
      <c r="J292" s="800"/>
      <c r="K292" s="800"/>
      <c r="L292" s="800"/>
      <c r="M292" s="800"/>
      <c r="N292" s="800"/>
    </row>
    <row r="293" spans="1:14" x14ac:dyDescent="0.25">
      <c r="A293" s="800"/>
      <c r="B293" s="800"/>
      <c r="C293" s="800"/>
      <c r="D293" s="800"/>
      <c r="E293" s="26"/>
      <c r="F293" s="26"/>
      <c r="G293" s="26"/>
      <c r="H293" s="800"/>
      <c r="I293" s="800"/>
      <c r="J293" s="800"/>
      <c r="K293" s="800"/>
      <c r="L293" s="800"/>
      <c r="M293" s="800"/>
      <c r="N293" s="800"/>
    </row>
    <row r="294" spans="1:14" x14ac:dyDescent="0.25">
      <c r="A294" s="800"/>
      <c r="B294" s="800"/>
      <c r="C294" s="800"/>
      <c r="D294" s="800"/>
      <c r="E294" s="26"/>
      <c r="F294" s="26"/>
      <c r="G294" s="26"/>
      <c r="H294" s="800"/>
      <c r="I294" s="800"/>
      <c r="J294" s="800"/>
      <c r="K294" s="800"/>
      <c r="L294" s="800"/>
      <c r="M294" s="800"/>
      <c r="N294" s="800"/>
    </row>
    <row r="295" spans="1:14" x14ac:dyDescent="0.25">
      <c r="A295" s="800"/>
      <c r="B295" s="800"/>
      <c r="C295" s="800"/>
      <c r="D295" s="800"/>
      <c r="E295" s="26"/>
      <c r="F295" s="26"/>
      <c r="G295" s="26"/>
      <c r="H295" s="800"/>
      <c r="I295" s="800"/>
      <c r="J295" s="800"/>
      <c r="K295" s="800"/>
      <c r="L295" s="800"/>
      <c r="M295" s="800"/>
      <c r="N295" s="800"/>
    </row>
    <row r="296" spans="1:14" x14ac:dyDescent="0.25">
      <c r="A296" s="800"/>
      <c r="B296" s="800"/>
      <c r="C296" s="800"/>
      <c r="D296" s="800"/>
      <c r="E296" s="26"/>
      <c r="F296" s="26"/>
      <c r="G296" s="26"/>
      <c r="H296" s="800"/>
      <c r="I296" s="800"/>
      <c r="J296" s="800"/>
      <c r="K296" s="800"/>
      <c r="L296" s="800"/>
      <c r="M296" s="800"/>
      <c r="N296" s="800"/>
    </row>
    <row r="297" spans="1:14" x14ac:dyDescent="0.25">
      <c r="A297" s="800"/>
      <c r="B297" s="800"/>
      <c r="C297" s="800"/>
      <c r="D297" s="800"/>
      <c r="E297" s="26"/>
      <c r="F297" s="26"/>
      <c r="G297" s="26"/>
      <c r="H297" s="800"/>
      <c r="I297" s="800"/>
      <c r="J297" s="800"/>
      <c r="K297" s="800"/>
      <c r="L297" s="800"/>
      <c r="M297" s="800"/>
      <c r="N297" s="800"/>
    </row>
    <row r="298" spans="1:14" x14ac:dyDescent="0.25">
      <c r="A298" s="800"/>
      <c r="B298" s="800"/>
      <c r="C298" s="800"/>
      <c r="D298" s="800"/>
      <c r="E298" s="26"/>
      <c r="F298" s="26"/>
      <c r="G298" s="26"/>
      <c r="H298" s="800"/>
      <c r="I298" s="800"/>
      <c r="J298" s="800"/>
      <c r="K298" s="800"/>
      <c r="L298" s="800"/>
      <c r="M298" s="800"/>
      <c r="N298" s="800"/>
    </row>
    <row r="299" spans="1:14" x14ac:dyDescent="0.25">
      <c r="A299" s="800"/>
      <c r="B299" s="800"/>
      <c r="C299" s="800"/>
      <c r="D299" s="800"/>
      <c r="E299" s="26"/>
      <c r="F299" s="26"/>
      <c r="G299" s="26"/>
      <c r="H299" s="800"/>
      <c r="I299" s="800"/>
      <c r="J299" s="800"/>
      <c r="K299" s="800"/>
      <c r="L299" s="800"/>
      <c r="M299" s="800"/>
      <c r="N299" s="800"/>
    </row>
    <row r="300" spans="1:14" x14ac:dyDescent="0.25">
      <c r="A300" s="800"/>
      <c r="B300" s="800"/>
      <c r="C300" s="800"/>
      <c r="D300" s="800"/>
      <c r="E300" s="26"/>
      <c r="F300" s="26"/>
      <c r="G300" s="26"/>
      <c r="H300" s="800"/>
      <c r="I300" s="800"/>
      <c r="J300" s="800"/>
      <c r="K300" s="800"/>
      <c r="L300" s="800"/>
      <c r="M300" s="800"/>
      <c r="N300" s="800"/>
    </row>
    <row r="301" spans="1:14" x14ac:dyDescent="0.25">
      <c r="A301" s="800"/>
      <c r="B301" s="800"/>
      <c r="C301" s="800"/>
      <c r="D301" s="800"/>
      <c r="E301" s="26"/>
      <c r="F301" s="26"/>
      <c r="G301" s="26"/>
      <c r="H301" s="800"/>
      <c r="I301" s="800"/>
      <c r="J301" s="800"/>
      <c r="K301" s="800"/>
      <c r="L301" s="800"/>
      <c r="M301" s="800"/>
      <c r="N301" s="800"/>
    </row>
    <row r="302" spans="1:14" x14ac:dyDescent="0.25">
      <c r="A302" s="800"/>
      <c r="B302" s="800"/>
      <c r="C302" s="800"/>
      <c r="D302" s="800"/>
      <c r="E302" s="26"/>
      <c r="F302" s="26"/>
      <c r="G302" s="26"/>
      <c r="H302" s="800"/>
      <c r="I302" s="800"/>
      <c r="J302" s="800"/>
      <c r="K302" s="800"/>
      <c r="L302" s="800"/>
      <c r="M302" s="800"/>
      <c r="N302" s="800"/>
    </row>
    <row r="303" spans="1:14" x14ac:dyDescent="0.25">
      <c r="A303" s="800"/>
      <c r="B303" s="800"/>
      <c r="C303" s="800"/>
      <c r="D303" s="800"/>
      <c r="E303" s="26"/>
      <c r="F303" s="26"/>
      <c r="G303" s="26"/>
      <c r="H303" s="800"/>
      <c r="I303" s="800"/>
      <c r="J303" s="800"/>
      <c r="K303" s="800"/>
      <c r="L303" s="800"/>
      <c r="M303" s="800"/>
      <c r="N303" s="800"/>
    </row>
    <row r="304" spans="1:14" x14ac:dyDescent="0.25">
      <c r="A304" s="800"/>
      <c r="B304" s="800"/>
      <c r="C304" s="800"/>
      <c r="D304" s="800"/>
      <c r="E304" s="26"/>
      <c r="F304" s="26"/>
      <c r="G304" s="26"/>
      <c r="H304" s="800"/>
      <c r="I304" s="800"/>
      <c r="J304" s="800"/>
      <c r="K304" s="800"/>
      <c r="L304" s="800"/>
      <c r="M304" s="800"/>
      <c r="N304" s="800"/>
    </row>
    <row r="305" spans="1:14" x14ac:dyDescent="0.25">
      <c r="A305" s="800"/>
      <c r="B305" s="800"/>
      <c r="C305" s="800"/>
      <c r="D305" s="800"/>
      <c r="E305" s="26"/>
      <c r="F305" s="26"/>
      <c r="G305" s="26"/>
      <c r="H305" s="800"/>
      <c r="I305" s="800"/>
      <c r="J305" s="800"/>
      <c r="K305" s="800"/>
      <c r="L305" s="800"/>
      <c r="M305" s="800"/>
      <c r="N305" s="800"/>
    </row>
    <row r="306" spans="1:14" x14ac:dyDescent="0.25">
      <c r="A306" s="800"/>
      <c r="B306" s="800"/>
      <c r="C306" s="800"/>
      <c r="D306" s="800"/>
      <c r="E306" s="26"/>
      <c r="F306" s="26"/>
      <c r="G306" s="26"/>
      <c r="H306" s="800"/>
      <c r="I306" s="800"/>
      <c r="J306" s="800"/>
      <c r="K306" s="800"/>
      <c r="L306" s="800"/>
      <c r="M306" s="800"/>
      <c r="N306" s="800"/>
    </row>
    <row r="307" spans="1:14" x14ac:dyDescent="0.25">
      <c r="A307" s="800"/>
      <c r="B307" s="800"/>
      <c r="C307" s="800"/>
      <c r="D307" s="800"/>
      <c r="E307" s="26"/>
      <c r="F307" s="26"/>
      <c r="G307" s="26"/>
      <c r="H307" s="800"/>
      <c r="I307" s="800"/>
      <c r="J307" s="800"/>
      <c r="K307" s="800"/>
      <c r="L307" s="800"/>
      <c r="M307" s="800"/>
      <c r="N307" s="800"/>
    </row>
    <row r="308" spans="1:14" x14ac:dyDescent="0.25">
      <c r="A308" s="800"/>
      <c r="B308" s="800"/>
      <c r="C308" s="800"/>
      <c r="D308" s="800"/>
      <c r="E308" s="26"/>
      <c r="F308" s="26"/>
      <c r="G308" s="26"/>
      <c r="H308" s="800"/>
      <c r="I308" s="800"/>
      <c r="J308" s="800"/>
      <c r="K308" s="800"/>
      <c r="L308" s="800"/>
      <c r="M308" s="800"/>
      <c r="N308" s="800"/>
    </row>
    <row r="309" spans="1:14" x14ac:dyDescent="0.25">
      <c r="A309" s="800"/>
      <c r="B309" s="800"/>
      <c r="C309" s="800"/>
      <c r="D309" s="800"/>
      <c r="E309" s="26"/>
      <c r="F309" s="26"/>
      <c r="G309" s="26"/>
      <c r="H309" s="800"/>
      <c r="I309" s="800"/>
      <c r="J309" s="800"/>
      <c r="K309" s="800"/>
      <c r="L309" s="800"/>
      <c r="M309" s="800"/>
      <c r="N309" s="800"/>
    </row>
    <row r="310" spans="1:14" x14ac:dyDescent="0.25">
      <c r="A310" s="800"/>
      <c r="B310" s="800"/>
      <c r="C310" s="800"/>
      <c r="D310" s="800"/>
      <c r="E310" s="26"/>
      <c r="F310" s="26"/>
      <c r="G310" s="26"/>
      <c r="H310" s="800"/>
      <c r="I310" s="800"/>
      <c r="J310" s="800"/>
      <c r="K310" s="800"/>
      <c r="L310" s="800"/>
      <c r="M310" s="800"/>
      <c r="N310" s="800"/>
    </row>
    <row r="311" spans="1:14" x14ac:dyDescent="0.25">
      <c r="A311" s="800"/>
      <c r="B311" s="800"/>
      <c r="C311" s="800"/>
      <c r="D311" s="800"/>
      <c r="E311" s="26"/>
      <c r="F311" s="26"/>
      <c r="G311" s="26"/>
      <c r="H311" s="800"/>
      <c r="I311" s="800"/>
      <c r="J311" s="800"/>
      <c r="K311" s="800"/>
      <c r="L311" s="800"/>
      <c r="M311" s="800"/>
      <c r="N311" s="800"/>
    </row>
    <row r="312" spans="1:14" x14ac:dyDescent="0.25">
      <c r="A312" s="800"/>
      <c r="B312" s="800"/>
      <c r="C312" s="800"/>
      <c r="D312" s="800"/>
      <c r="E312" s="26"/>
      <c r="F312" s="26"/>
      <c r="G312" s="26"/>
      <c r="H312" s="800"/>
      <c r="I312" s="800"/>
      <c r="J312" s="800"/>
      <c r="K312" s="800"/>
      <c r="L312" s="800"/>
      <c r="M312" s="800"/>
      <c r="N312" s="800"/>
    </row>
    <row r="313" spans="1:14" x14ac:dyDescent="0.25">
      <c r="A313" s="800"/>
      <c r="B313" s="800"/>
      <c r="C313" s="800"/>
      <c r="D313" s="800"/>
      <c r="E313" s="26"/>
      <c r="F313" s="26"/>
      <c r="G313" s="26"/>
      <c r="H313" s="800"/>
      <c r="I313" s="800"/>
      <c r="J313" s="800"/>
      <c r="K313" s="800"/>
      <c r="L313" s="800"/>
      <c r="M313" s="800"/>
      <c r="N313" s="800"/>
    </row>
    <row r="314" spans="1:14" x14ac:dyDescent="0.25">
      <c r="A314" s="800"/>
      <c r="B314" s="800"/>
      <c r="C314" s="800"/>
      <c r="D314" s="800"/>
      <c r="E314" s="26"/>
      <c r="F314" s="26"/>
      <c r="G314" s="26"/>
      <c r="H314" s="800"/>
      <c r="I314" s="800"/>
      <c r="J314" s="800"/>
      <c r="K314" s="800"/>
      <c r="L314" s="800"/>
      <c r="M314" s="800"/>
      <c r="N314" s="800"/>
    </row>
    <row r="315" spans="1:14" x14ac:dyDescent="0.25">
      <c r="A315" s="800"/>
      <c r="B315" s="800"/>
      <c r="C315" s="800"/>
      <c r="D315" s="800"/>
      <c r="E315" s="26"/>
      <c r="F315" s="26"/>
      <c r="G315" s="26"/>
      <c r="H315" s="800"/>
      <c r="I315" s="800"/>
      <c r="J315" s="800"/>
      <c r="K315" s="800"/>
      <c r="L315" s="800"/>
      <c r="M315" s="800"/>
      <c r="N315" s="800"/>
    </row>
    <row r="316" spans="1:14" x14ac:dyDescent="0.25">
      <c r="A316" s="800"/>
      <c r="B316" s="800"/>
      <c r="C316" s="800"/>
      <c r="D316" s="800"/>
      <c r="E316" s="26"/>
      <c r="F316" s="26"/>
      <c r="G316" s="26"/>
      <c r="H316" s="800"/>
      <c r="I316" s="800"/>
      <c r="J316" s="800"/>
      <c r="K316" s="800"/>
      <c r="L316" s="800"/>
      <c r="M316" s="800"/>
      <c r="N316" s="800"/>
    </row>
    <row r="317" spans="1:14" x14ac:dyDescent="0.25">
      <c r="A317" s="800"/>
      <c r="B317" s="800"/>
      <c r="C317" s="800"/>
      <c r="D317" s="800"/>
      <c r="E317" s="26"/>
      <c r="F317" s="26"/>
      <c r="G317" s="26"/>
      <c r="H317" s="800"/>
      <c r="I317" s="800"/>
      <c r="J317" s="800"/>
      <c r="K317" s="800"/>
      <c r="L317" s="800"/>
      <c r="M317" s="800"/>
      <c r="N317" s="800"/>
    </row>
    <row r="318" spans="1:14" x14ac:dyDescent="0.25">
      <c r="A318" s="800"/>
      <c r="B318" s="800"/>
      <c r="C318" s="800"/>
      <c r="D318" s="800"/>
      <c r="E318" s="26"/>
      <c r="F318" s="26"/>
      <c r="G318" s="26"/>
      <c r="H318" s="800"/>
      <c r="I318" s="800"/>
      <c r="J318" s="800"/>
      <c r="K318" s="800"/>
      <c r="L318" s="800"/>
      <c r="M318" s="800"/>
      <c r="N318" s="800"/>
    </row>
    <row r="319" spans="1:14" x14ac:dyDescent="0.25">
      <c r="A319" s="800"/>
      <c r="B319" s="800"/>
      <c r="C319" s="800"/>
      <c r="D319" s="800"/>
      <c r="E319" s="26"/>
      <c r="F319" s="26"/>
      <c r="G319" s="26"/>
      <c r="H319" s="800"/>
      <c r="I319" s="800"/>
      <c r="J319" s="800"/>
      <c r="K319" s="800"/>
      <c r="L319" s="800"/>
      <c r="M319" s="800"/>
      <c r="N319" s="800"/>
    </row>
    <row r="320" spans="1:14" x14ac:dyDescent="0.25">
      <c r="A320" s="800"/>
      <c r="B320" s="800"/>
      <c r="C320" s="800"/>
      <c r="D320" s="800"/>
      <c r="E320" s="26"/>
      <c r="F320" s="26"/>
      <c r="G320" s="26"/>
      <c r="H320" s="800"/>
      <c r="I320" s="800"/>
      <c r="J320" s="800"/>
      <c r="K320" s="800"/>
      <c r="L320" s="800"/>
      <c r="M320" s="800"/>
      <c r="N320" s="800"/>
    </row>
    <row r="321" spans="1:14" x14ac:dyDescent="0.25">
      <c r="A321" s="800"/>
      <c r="B321" s="800"/>
      <c r="C321" s="800"/>
      <c r="D321" s="800"/>
      <c r="E321" s="26"/>
      <c r="F321" s="26"/>
      <c r="G321" s="26"/>
      <c r="H321" s="800"/>
      <c r="I321" s="800"/>
      <c r="J321" s="800"/>
      <c r="K321" s="800"/>
      <c r="L321" s="800"/>
      <c r="M321" s="800"/>
      <c r="N321" s="800"/>
    </row>
    <row r="322" spans="1:14" x14ac:dyDescent="0.25">
      <c r="A322" s="800"/>
      <c r="B322" s="800"/>
      <c r="C322" s="800"/>
      <c r="D322" s="800"/>
      <c r="E322" s="26"/>
      <c r="F322" s="26"/>
      <c r="G322" s="26"/>
      <c r="H322" s="800"/>
      <c r="I322" s="800"/>
      <c r="J322" s="800"/>
      <c r="K322" s="800"/>
      <c r="L322" s="800"/>
      <c r="M322" s="800"/>
      <c r="N322" s="800"/>
    </row>
    <row r="323" spans="1:14" x14ac:dyDescent="0.25">
      <c r="A323" s="800"/>
      <c r="B323" s="800"/>
      <c r="C323" s="800"/>
      <c r="D323" s="800"/>
      <c r="E323" s="26"/>
      <c r="F323" s="26"/>
      <c r="G323" s="26"/>
      <c r="H323" s="800"/>
      <c r="I323" s="800"/>
      <c r="J323" s="800"/>
      <c r="K323" s="800"/>
      <c r="L323" s="800"/>
      <c r="M323" s="800"/>
      <c r="N323" s="800"/>
    </row>
    <row r="324" spans="1:14" x14ac:dyDescent="0.25">
      <c r="A324" s="800"/>
      <c r="B324" s="800"/>
      <c r="C324" s="800"/>
      <c r="D324" s="800"/>
      <c r="E324" s="26"/>
      <c r="F324" s="26"/>
      <c r="G324" s="26"/>
      <c r="H324" s="800"/>
      <c r="I324" s="800"/>
      <c r="J324" s="800"/>
      <c r="K324" s="800"/>
      <c r="L324" s="800"/>
      <c r="M324" s="800"/>
      <c r="N324" s="800"/>
    </row>
    <row r="325" spans="1:14" x14ac:dyDescent="0.25">
      <c r="A325" s="800"/>
      <c r="B325" s="800"/>
      <c r="C325" s="800"/>
      <c r="D325" s="800"/>
      <c r="E325" s="26"/>
      <c r="F325" s="26"/>
      <c r="G325" s="26"/>
      <c r="H325" s="800"/>
      <c r="I325" s="800"/>
      <c r="J325" s="800"/>
      <c r="K325" s="800"/>
      <c r="L325" s="800"/>
      <c r="M325" s="800"/>
      <c r="N325" s="800"/>
    </row>
    <row r="326" spans="1:14" x14ac:dyDescent="0.25">
      <c r="A326" s="800"/>
      <c r="B326" s="800"/>
      <c r="C326" s="800"/>
      <c r="D326" s="800"/>
      <c r="E326" s="26"/>
      <c r="F326" s="26"/>
      <c r="G326" s="26"/>
      <c r="H326" s="800"/>
      <c r="I326" s="800"/>
      <c r="J326" s="800"/>
      <c r="K326" s="800"/>
      <c r="L326" s="800"/>
      <c r="M326" s="800"/>
      <c r="N326" s="800"/>
    </row>
    <row r="327" spans="1:14" x14ac:dyDescent="0.25">
      <c r="A327" s="800"/>
      <c r="B327" s="800"/>
      <c r="C327" s="800"/>
      <c r="D327" s="800"/>
      <c r="E327" s="26"/>
      <c r="F327" s="26"/>
      <c r="G327" s="26"/>
      <c r="H327" s="800"/>
      <c r="I327" s="800"/>
      <c r="J327" s="800"/>
      <c r="K327" s="800"/>
      <c r="L327" s="800"/>
      <c r="M327" s="800"/>
      <c r="N327" s="800"/>
    </row>
    <row r="328" spans="1:14" x14ac:dyDescent="0.25">
      <c r="A328" s="800"/>
      <c r="B328" s="800"/>
      <c r="C328" s="800"/>
      <c r="D328" s="800"/>
      <c r="E328" s="26"/>
      <c r="F328" s="26"/>
      <c r="G328" s="26"/>
      <c r="H328" s="800"/>
      <c r="I328" s="800"/>
      <c r="J328" s="800"/>
      <c r="K328" s="800"/>
      <c r="L328" s="800"/>
      <c r="M328" s="800"/>
      <c r="N328" s="800"/>
    </row>
    <row r="329" spans="1:14" x14ac:dyDescent="0.25">
      <c r="A329" s="800"/>
      <c r="B329" s="800"/>
      <c r="C329" s="800"/>
      <c r="D329" s="800"/>
      <c r="E329" s="26"/>
      <c r="F329" s="26"/>
      <c r="G329" s="26"/>
      <c r="H329" s="800"/>
      <c r="I329" s="800"/>
      <c r="J329" s="800"/>
      <c r="K329" s="800"/>
      <c r="L329" s="800"/>
      <c r="M329" s="800"/>
      <c r="N329" s="800"/>
    </row>
    <row r="330" spans="1:14" x14ac:dyDescent="0.25">
      <c r="A330" s="800"/>
      <c r="B330" s="800"/>
      <c r="C330" s="800"/>
      <c r="D330" s="800"/>
      <c r="E330" s="26"/>
      <c r="F330" s="26"/>
      <c r="G330" s="26"/>
      <c r="H330" s="800"/>
      <c r="I330" s="800"/>
      <c r="J330" s="800"/>
      <c r="K330" s="800"/>
      <c r="L330" s="800"/>
      <c r="M330" s="800"/>
      <c r="N330" s="800"/>
    </row>
    <row r="331" spans="1:14" x14ac:dyDescent="0.25">
      <c r="A331" s="800"/>
      <c r="B331" s="800"/>
      <c r="C331" s="800"/>
      <c r="D331" s="800"/>
      <c r="E331" s="26"/>
      <c r="F331" s="26"/>
      <c r="G331" s="26"/>
      <c r="H331" s="800"/>
      <c r="I331" s="800"/>
      <c r="J331" s="800"/>
      <c r="K331" s="800"/>
      <c r="L331" s="800"/>
      <c r="M331" s="800"/>
      <c r="N331" s="800"/>
    </row>
    <row r="332" spans="1:14" x14ac:dyDescent="0.25">
      <c r="A332" s="800"/>
      <c r="B332" s="800"/>
      <c r="C332" s="800"/>
      <c r="D332" s="800"/>
      <c r="E332" s="26"/>
      <c r="F332" s="26"/>
      <c r="G332" s="26"/>
      <c r="H332" s="800"/>
      <c r="I332" s="800"/>
      <c r="J332" s="800"/>
      <c r="K332" s="800"/>
      <c r="L332" s="800"/>
      <c r="M332" s="800"/>
      <c r="N332" s="800"/>
    </row>
    <row r="333" spans="1:14" x14ac:dyDescent="0.25">
      <c r="A333" s="800"/>
      <c r="B333" s="800"/>
      <c r="C333" s="800"/>
      <c r="D333" s="800"/>
      <c r="E333" s="26"/>
      <c r="F333" s="26"/>
      <c r="G333" s="26"/>
      <c r="H333" s="800"/>
      <c r="I333" s="800"/>
      <c r="J333" s="800"/>
      <c r="K333" s="800"/>
      <c r="L333" s="800"/>
      <c r="M333" s="800"/>
      <c r="N333" s="800"/>
    </row>
    <row r="334" spans="1:14" x14ac:dyDescent="0.25">
      <c r="A334" s="800"/>
      <c r="B334" s="800"/>
      <c r="C334" s="800"/>
      <c r="D334" s="800"/>
      <c r="E334" s="26"/>
      <c r="F334" s="26"/>
      <c r="G334" s="26"/>
      <c r="H334" s="800"/>
      <c r="I334" s="800"/>
      <c r="J334" s="800"/>
      <c r="K334" s="800"/>
      <c r="L334" s="800"/>
      <c r="M334" s="800"/>
      <c r="N334" s="800"/>
    </row>
    <row r="335" spans="1:14" x14ac:dyDescent="0.25">
      <c r="A335" s="800"/>
      <c r="B335" s="800"/>
      <c r="C335" s="800"/>
      <c r="D335" s="800"/>
      <c r="E335" s="26"/>
      <c r="F335" s="26"/>
      <c r="G335" s="26"/>
      <c r="H335" s="800"/>
      <c r="I335" s="800"/>
      <c r="J335" s="800"/>
      <c r="K335" s="800"/>
      <c r="L335" s="800"/>
      <c r="M335" s="800"/>
      <c r="N335" s="800"/>
    </row>
    <row r="336" spans="1:14" x14ac:dyDescent="0.25">
      <c r="A336" s="800"/>
      <c r="B336" s="800"/>
      <c r="C336" s="800"/>
      <c r="D336" s="800"/>
      <c r="E336" s="26"/>
      <c r="F336" s="26"/>
      <c r="G336" s="26"/>
      <c r="H336" s="800"/>
      <c r="I336" s="800"/>
      <c r="J336" s="800"/>
      <c r="K336" s="800"/>
      <c r="L336" s="800"/>
      <c r="M336" s="800"/>
      <c r="N336" s="800"/>
    </row>
    <row r="337" spans="1:14" x14ac:dyDescent="0.25">
      <c r="A337" s="800"/>
      <c r="B337" s="800"/>
      <c r="C337" s="800"/>
      <c r="D337" s="800"/>
      <c r="E337" s="26"/>
      <c r="F337" s="26"/>
      <c r="G337" s="26"/>
      <c r="H337" s="800"/>
      <c r="I337" s="800"/>
      <c r="J337" s="800"/>
      <c r="K337" s="800"/>
      <c r="L337" s="800"/>
      <c r="M337" s="800"/>
      <c r="N337" s="800"/>
    </row>
    <row r="338" spans="1:14" x14ac:dyDescent="0.25">
      <c r="A338" s="800"/>
      <c r="B338" s="800"/>
      <c r="C338" s="800"/>
      <c r="D338" s="800"/>
      <c r="E338" s="26"/>
      <c r="F338" s="26"/>
      <c r="G338" s="26"/>
      <c r="H338" s="800"/>
      <c r="I338" s="800"/>
      <c r="J338" s="800"/>
      <c r="K338" s="800"/>
      <c r="L338" s="800"/>
      <c r="M338" s="800"/>
      <c r="N338" s="800"/>
    </row>
    <row r="339" spans="1:14" x14ac:dyDescent="0.25">
      <c r="A339" s="800"/>
      <c r="B339" s="800"/>
      <c r="C339" s="800"/>
      <c r="D339" s="800"/>
      <c r="E339" s="26"/>
      <c r="F339" s="26"/>
      <c r="G339" s="26"/>
      <c r="H339" s="800"/>
      <c r="I339" s="800"/>
      <c r="J339" s="800"/>
      <c r="K339" s="800"/>
      <c r="L339" s="800"/>
      <c r="M339" s="800"/>
      <c r="N339" s="800"/>
    </row>
    <row r="340" spans="1:14" x14ac:dyDescent="0.25">
      <c r="A340" s="800"/>
      <c r="B340" s="800"/>
      <c r="C340" s="800"/>
      <c r="D340" s="800"/>
      <c r="E340" s="26"/>
      <c r="F340" s="26"/>
      <c r="G340" s="26"/>
      <c r="H340" s="800"/>
      <c r="I340" s="800"/>
      <c r="J340" s="800"/>
      <c r="K340" s="800"/>
      <c r="L340" s="800"/>
      <c r="M340" s="800"/>
      <c r="N340" s="800"/>
    </row>
    <row r="341" spans="1:14" x14ac:dyDescent="0.25">
      <c r="A341" s="800"/>
      <c r="B341" s="800"/>
      <c r="C341" s="800"/>
      <c r="D341" s="800"/>
      <c r="E341" s="26"/>
      <c r="F341" s="26"/>
      <c r="G341" s="26"/>
      <c r="H341" s="800"/>
      <c r="I341" s="800"/>
      <c r="J341" s="800"/>
      <c r="K341" s="800"/>
      <c r="L341" s="800"/>
      <c r="M341" s="800"/>
      <c r="N341" s="800"/>
    </row>
    <row r="342" spans="1:14" x14ac:dyDescent="0.25">
      <c r="A342" s="800"/>
      <c r="B342" s="800"/>
      <c r="C342" s="800"/>
      <c r="D342" s="800"/>
      <c r="E342" s="26"/>
      <c r="F342" s="26"/>
      <c r="G342" s="26"/>
      <c r="H342" s="800"/>
      <c r="I342" s="800"/>
      <c r="J342" s="800"/>
      <c r="K342" s="800"/>
      <c r="L342" s="800"/>
      <c r="M342" s="800"/>
      <c r="N342" s="800"/>
    </row>
    <row r="343" spans="1:14" x14ac:dyDescent="0.25">
      <c r="A343" s="800"/>
      <c r="B343" s="800"/>
      <c r="C343" s="800"/>
      <c r="D343" s="800"/>
      <c r="E343" s="26"/>
      <c r="F343" s="26"/>
      <c r="G343" s="26"/>
      <c r="H343" s="800"/>
      <c r="I343" s="800"/>
      <c r="J343" s="800"/>
      <c r="K343" s="800"/>
      <c r="L343" s="800"/>
      <c r="M343" s="800"/>
      <c r="N343" s="800"/>
    </row>
    <row r="344" spans="1:14" x14ac:dyDescent="0.25">
      <c r="A344" s="800"/>
      <c r="B344" s="800"/>
      <c r="C344" s="800"/>
      <c r="D344" s="800"/>
      <c r="E344" s="26"/>
      <c r="F344" s="26"/>
      <c r="G344" s="26"/>
      <c r="H344" s="800"/>
      <c r="I344" s="800"/>
      <c r="J344" s="800"/>
      <c r="K344" s="800"/>
      <c r="L344" s="800"/>
      <c r="M344" s="800"/>
      <c r="N344" s="800"/>
    </row>
    <row r="345" spans="1:14" x14ac:dyDescent="0.25">
      <c r="A345" s="800"/>
      <c r="B345" s="800"/>
      <c r="C345" s="800"/>
      <c r="D345" s="800"/>
      <c r="E345" s="26"/>
      <c r="F345" s="26"/>
      <c r="G345" s="26"/>
      <c r="H345" s="800"/>
      <c r="I345" s="800"/>
      <c r="J345" s="800"/>
      <c r="K345" s="800"/>
      <c r="L345" s="800"/>
      <c r="M345" s="800"/>
      <c r="N345" s="800"/>
    </row>
    <row r="346" spans="1:14" x14ac:dyDescent="0.25">
      <c r="A346" s="800"/>
      <c r="B346" s="800"/>
      <c r="C346" s="800"/>
      <c r="D346" s="800"/>
      <c r="E346" s="26"/>
      <c r="F346" s="26"/>
      <c r="G346" s="26"/>
      <c r="H346" s="800"/>
      <c r="I346" s="800"/>
      <c r="J346" s="800"/>
      <c r="K346" s="800"/>
      <c r="L346" s="800"/>
      <c r="M346" s="800"/>
      <c r="N346" s="800"/>
    </row>
    <row r="347" spans="1:14" x14ac:dyDescent="0.25">
      <c r="A347" s="800"/>
      <c r="B347" s="800"/>
      <c r="C347" s="800"/>
      <c r="D347" s="800"/>
      <c r="E347" s="26"/>
      <c r="F347" s="26"/>
      <c r="G347" s="26"/>
      <c r="H347" s="800"/>
      <c r="I347" s="800"/>
      <c r="J347" s="800"/>
      <c r="K347" s="800"/>
      <c r="L347" s="800"/>
      <c r="M347" s="800"/>
      <c r="N347" s="800"/>
    </row>
    <row r="348" spans="1:14" x14ac:dyDescent="0.25">
      <c r="A348" s="800"/>
      <c r="B348" s="800"/>
      <c r="C348" s="800"/>
      <c r="D348" s="800"/>
      <c r="E348" s="26"/>
      <c r="F348" s="26"/>
      <c r="G348" s="26"/>
      <c r="H348" s="800"/>
      <c r="I348" s="800"/>
      <c r="J348" s="800"/>
      <c r="K348" s="800"/>
      <c r="L348" s="800"/>
      <c r="M348" s="800"/>
      <c r="N348" s="800"/>
    </row>
    <row r="349" spans="1:14" x14ac:dyDescent="0.25">
      <c r="A349" s="800"/>
      <c r="B349" s="800"/>
      <c r="C349" s="800"/>
      <c r="D349" s="800"/>
      <c r="E349" s="26"/>
      <c r="F349" s="26"/>
      <c r="G349" s="26"/>
      <c r="H349" s="800"/>
      <c r="I349" s="800"/>
      <c r="J349" s="800"/>
      <c r="K349" s="800"/>
      <c r="L349" s="800"/>
      <c r="M349" s="800"/>
      <c r="N349" s="800"/>
    </row>
    <row r="350" spans="1:14" x14ac:dyDescent="0.25">
      <c r="A350" s="800"/>
      <c r="B350" s="800"/>
      <c r="C350" s="800"/>
      <c r="D350" s="800"/>
      <c r="E350" s="26"/>
      <c r="F350" s="26"/>
      <c r="G350" s="26"/>
      <c r="H350" s="800"/>
      <c r="I350" s="800"/>
      <c r="J350" s="800"/>
      <c r="K350" s="800"/>
      <c r="L350" s="800"/>
      <c r="M350" s="800"/>
      <c r="N350" s="800"/>
    </row>
    <row r="351" spans="1:14" x14ac:dyDescent="0.25">
      <c r="A351" s="800"/>
      <c r="B351" s="800"/>
      <c r="C351" s="800"/>
      <c r="D351" s="800"/>
      <c r="E351" s="26"/>
      <c r="F351" s="26"/>
      <c r="G351" s="26"/>
      <c r="H351" s="800"/>
      <c r="I351" s="800"/>
      <c r="J351" s="800"/>
      <c r="K351" s="800"/>
      <c r="L351" s="800"/>
      <c r="M351" s="800"/>
      <c r="N351" s="800"/>
    </row>
    <row r="352" spans="1:14" x14ac:dyDescent="0.25">
      <c r="A352" s="800"/>
      <c r="B352" s="800"/>
      <c r="C352" s="800"/>
      <c r="D352" s="800"/>
      <c r="E352" s="26"/>
      <c r="F352" s="26"/>
      <c r="G352" s="26"/>
      <c r="H352" s="800"/>
      <c r="I352" s="800"/>
      <c r="J352" s="800"/>
      <c r="K352" s="800"/>
      <c r="L352" s="800"/>
      <c r="M352" s="800"/>
      <c r="N352" s="800"/>
    </row>
    <row r="353" spans="1:14" x14ac:dyDescent="0.25">
      <c r="A353" s="800"/>
      <c r="B353" s="800"/>
      <c r="C353" s="800"/>
      <c r="D353" s="800"/>
      <c r="E353" s="26"/>
      <c r="F353" s="26"/>
      <c r="G353" s="26"/>
      <c r="H353" s="800"/>
      <c r="I353" s="800"/>
      <c r="J353" s="800"/>
      <c r="K353" s="800"/>
      <c r="L353" s="800"/>
      <c r="M353" s="800"/>
      <c r="N353" s="800"/>
    </row>
    <row r="354" spans="1:14" x14ac:dyDescent="0.25">
      <c r="A354" s="800"/>
      <c r="B354" s="800"/>
      <c r="C354" s="800"/>
      <c r="D354" s="800"/>
      <c r="E354" s="26"/>
      <c r="F354" s="26"/>
      <c r="G354" s="26"/>
      <c r="H354" s="800"/>
      <c r="I354" s="800"/>
      <c r="J354" s="800"/>
      <c r="K354" s="800"/>
      <c r="L354" s="800"/>
      <c r="M354" s="800"/>
      <c r="N354" s="800"/>
    </row>
    <row r="355" spans="1:14" x14ac:dyDescent="0.25">
      <c r="A355" s="800"/>
      <c r="B355" s="800"/>
      <c r="C355" s="800"/>
      <c r="D355" s="800"/>
      <c r="E355" s="26"/>
      <c r="F355" s="26"/>
      <c r="G355" s="26"/>
      <c r="H355" s="800"/>
      <c r="I355" s="800"/>
      <c r="J355" s="800"/>
      <c r="K355" s="800"/>
      <c r="L355" s="800"/>
      <c r="M355" s="800"/>
      <c r="N355" s="800"/>
    </row>
    <row r="356" spans="1:14" x14ac:dyDescent="0.25">
      <c r="A356" s="800"/>
      <c r="B356" s="800"/>
      <c r="C356" s="800"/>
      <c r="D356" s="800"/>
      <c r="E356" s="26"/>
      <c r="F356" s="26"/>
      <c r="G356" s="26"/>
      <c r="H356" s="800"/>
      <c r="I356" s="800"/>
      <c r="J356" s="800"/>
      <c r="K356" s="800"/>
      <c r="L356" s="800"/>
      <c r="M356" s="800"/>
      <c r="N356" s="800"/>
    </row>
    <row r="357" spans="1:14" x14ac:dyDescent="0.25">
      <c r="A357" s="800"/>
      <c r="B357" s="800"/>
      <c r="C357" s="800"/>
      <c r="D357" s="800"/>
      <c r="E357" s="26"/>
      <c r="F357" s="26"/>
      <c r="G357" s="26"/>
      <c r="H357" s="800"/>
      <c r="I357" s="800"/>
      <c r="J357" s="800"/>
      <c r="K357" s="800"/>
      <c r="L357" s="800"/>
      <c r="M357" s="800"/>
      <c r="N357" s="800"/>
    </row>
    <row r="358" spans="1:14" x14ac:dyDescent="0.25">
      <c r="A358" s="800"/>
      <c r="B358" s="800"/>
      <c r="C358" s="800"/>
      <c r="D358" s="800"/>
      <c r="E358" s="26"/>
      <c r="F358" s="26"/>
      <c r="G358" s="26"/>
      <c r="H358" s="800"/>
      <c r="I358" s="800"/>
      <c r="J358" s="800"/>
      <c r="K358" s="800"/>
      <c r="L358" s="800"/>
      <c r="M358" s="800"/>
      <c r="N358" s="800"/>
    </row>
    <row r="359" spans="1:14" x14ac:dyDescent="0.25">
      <c r="A359" s="800"/>
      <c r="B359" s="800"/>
      <c r="C359" s="800"/>
      <c r="D359" s="800"/>
      <c r="E359" s="26"/>
      <c r="F359" s="26"/>
      <c r="G359" s="26"/>
      <c r="H359" s="800"/>
      <c r="I359" s="800"/>
      <c r="J359" s="800"/>
      <c r="K359" s="800"/>
      <c r="L359" s="800"/>
      <c r="M359" s="800"/>
      <c r="N359" s="800"/>
    </row>
    <row r="360" spans="1:14" x14ac:dyDescent="0.25">
      <c r="A360" s="800"/>
      <c r="B360" s="800"/>
      <c r="C360" s="800"/>
      <c r="D360" s="800"/>
      <c r="E360" s="26"/>
      <c r="F360" s="26"/>
      <c r="G360" s="26"/>
      <c r="H360" s="800"/>
      <c r="I360" s="800"/>
      <c r="J360" s="800"/>
      <c r="K360" s="800"/>
      <c r="L360" s="800"/>
      <c r="M360" s="800"/>
      <c r="N360" s="800"/>
    </row>
    <row r="361" spans="1:14" x14ac:dyDescent="0.25">
      <c r="A361" s="800"/>
      <c r="B361" s="800"/>
      <c r="C361" s="800"/>
      <c r="D361" s="800"/>
      <c r="E361" s="26"/>
      <c r="F361" s="26"/>
      <c r="G361" s="26"/>
      <c r="H361" s="800"/>
      <c r="I361" s="800"/>
      <c r="J361" s="800"/>
      <c r="K361" s="800"/>
      <c r="L361" s="800"/>
      <c r="M361" s="800"/>
      <c r="N361" s="800"/>
    </row>
    <row r="362" spans="1:14" x14ac:dyDescent="0.25">
      <c r="A362" s="800"/>
      <c r="B362" s="800"/>
      <c r="C362" s="800"/>
      <c r="D362" s="800"/>
      <c r="E362" s="26"/>
      <c r="F362" s="26"/>
      <c r="G362" s="26"/>
      <c r="H362" s="800"/>
      <c r="I362" s="800"/>
      <c r="J362" s="800"/>
      <c r="K362" s="800"/>
      <c r="L362" s="800"/>
      <c r="M362" s="800"/>
      <c r="N362" s="800"/>
    </row>
    <row r="363" spans="1:14" x14ac:dyDescent="0.25">
      <c r="A363" s="800"/>
      <c r="B363" s="800"/>
      <c r="C363" s="800"/>
      <c r="D363" s="800"/>
      <c r="E363" s="26"/>
      <c r="F363" s="26"/>
      <c r="G363" s="26"/>
      <c r="H363" s="800"/>
      <c r="I363" s="800"/>
      <c r="J363" s="800"/>
      <c r="K363" s="800"/>
      <c r="L363" s="800"/>
      <c r="M363" s="800"/>
      <c r="N363" s="800"/>
    </row>
    <row r="364" spans="1:14" x14ac:dyDescent="0.25">
      <c r="A364" s="800"/>
      <c r="B364" s="800"/>
      <c r="C364" s="800"/>
      <c r="D364" s="800"/>
      <c r="E364" s="26"/>
      <c r="F364" s="26"/>
      <c r="G364" s="26"/>
      <c r="H364" s="800"/>
      <c r="I364" s="800"/>
      <c r="J364" s="800"/>
      <c r="K364" s="800"/>
      <c r="L364" s="800"/>
      <c r="M364" s="800"/>
      <c r="N364" s="800"/>
    </row>
    <row r="365" spans="1:14" x14ac:dyDescent="0.25">
      <c r="A365" s="800"/>
      <c r="B365" s="800"/>
      <c r="C365" s="800"/>
      <c r="D365" s="800"/>
      <c r="E365" s="26"/>
      <c r="F365" s="26"/>
      <c r="G365" s="26"/>
      <c r="H365" s="800"/>
      <c r="I365" s="800"/>
      <c r="J365" s="800"/>
      <c r="K365" s="800"/>
      <c r="L365" s="800"/>
      <c r="M365" s="800"/>
      <c r="N365" s="800"/>
    </row>
    <row r="366" spans="1:14" x14ac:dyDescent="0.25">
      <c r="A366" s="800"/>
      <c r="B366" s="800"/>
      <c r="C366" s="800"/>
      <c r="D366" s="800"/>
      <c r="E366" s="26"/>
      <c r="F366" s="26"/>
      <c r="G366" s="26"/>
      <c r="H366" s="800"/>
      <c r="I366" s="800"/>
      <c r="J366" s="800"/>
      <c r="K366" s="800"/>
      <c r="L366" s="800"/>
      <c r="M366" s="800"/>
      <c r="N366" s="800"/>
    </row>
    <row r="367" spans="1:14" x14ac:dyDescent="0.25">
      <c r="A367" s="800"/>
      <c r="B367" s="800"/>
      <c r="C367" s="800"/>
      <c r="D367" s="800"/>
      <c r="E367" s="26"/>
      <c r="F367" s="26"/>
      <c r="G367" s="26"/>
      <c r="H367" s="800"/>
      <c r="I367" s="800"/>
      <c r="J367" s="800"/>
      <c r="K367" s="800"/>
      <c r="L367" s="800"/>
      <c r="M367" s="800"/>
      <c r="N367" s="800"/>
    </row>
    <row r="368" spans="1:14" x14ac:dyDescent="0.25">
      <c r="A368" s="800"/>
      <c r="B368" s="800"/>
      <c r="C368" s="800"/>
      <c r="D368" s="800"/>
      <c r="E368" s="26"/>
      <c r="F368" s="26"/>
      <c r="G368" s="26"/>
      <c r="H368" s="800"/>
      <c r="I368" s="800"/>
      <c r="J368" s="800"/>
      <c r="K368" s="800"/>
      <c r="L368" s="800"/>
      <c r="M368" s="800"/>
      <c r="N368" s="800"/>
    </row>
    <row r="369" spans="1:14" x14ac:dyDescent="0.25">
      <c r="A369" s="800"/>
      <c r="B369" s="800"/>
      <c r="C369" s="800"/>
      <c r="D369" s="800"/>
      <c r="E369" s="26"/>
      <c r="F369" s="26"/>
      <c r="G369" s="26"/>
      <c r="H369" s="800"/>
      <c r="I369" s="800"/>
      <c r="J369" s="800"/>
      <c r="K369" s="800"/>
      <c r="L369" s="800"/>
      <c r="M369" s="800"/>
      <c r="N369" s="800"/>
    </row>
    <row r="370" spans="1:14" x14ac:dyDescent="0.25">
      <c r="A370" s="800"/>
      <c r="B370" s="800"/>
      <c r="C370" s="800"/>
      <c r="D370" s="800"/>
      <c r="E370" s="26"/>
      <c r="F370" s="26"/>
      <c r="G370" s="26"/>
      <c r="H370" s="800"/>
      <c r="I370" s="800"/>
      <c r="J370" s="800"/>
      <c r="K370" s="800"/>
      <c r="L370" s="800"/>
      <c r="M370" s="800"/>
      <c r="N370" s="800"/>
    </row>
    <row r="371" spans="1:14" x14ac:dyDescent="0.25">
      <c r="A371" s="800"/>
      <c r="B371" s="800"/>
      <c r="C371" s="800"/>
      <c r="D371" s="800"/>
      <c r="E371" s="26"/>
      <c r="F371" s="26"/>
      <c r="G371" s="26"/>
      <c r="H371" s="800"/>
      <c r="I371" s="800"/>
      <c r="J371" s="800"/>
      <c r="K371" s="800"/>
      <c r="L371" s="800"/>
      <c r="M371" s="800"/>
      <c r="N371" s="800"/>
    </row>
    <row r="372" spans="1:14" x14ac:dyDescent="0.25">
      <c r="A372" s="800"/>
      <c r="B372" s="800"/>
      <c r="C372" s="800"/>
      <c r="D372" s="800"/>
      <c r="E372" s="26"/>
      <c r="F372" s="26"/>
      <c r="G372" s="26"/>
      <c r="H372" s="800"/>
      <c r="I372" s="800"/>
      <c r="J372" s="800"/>
      <c r="K372" s="800"/>
      <c r="L372" s="800"/>
      <c r="M372" s="800"/>
      <c r="N372" s="800"/>
    </row>
    <row r="373" spans="1:14" x14ac:dyDescent="0.25">
      <c r="A373" s="800"/>
      <c r="B373" s="800"/>
      <c r="C373" s="800"/>
      <c r="D373" s="800"/>
      <c r="E373" s="26"/>
      <c r="F373" s="26"/>
      <c r="G373" s="26"/>
      <c r="H373" s="800"/>
      <c r="I373" s="800"/>
      <c r="J373" s="800"/>
      <c r="K373" s="800"/>
      <c r="L373" s="800"/>
      <c r="M373" s="800"/>
      <c r="N373" s="800"/>
    </row>
    <row r="374" spans="1:14" x14ac:dyDescent="0.25">
      <c r="A374" s="800"/>
      <c r="B374" s="800"/>
      <c r="C374" s="800"/>
      <c r="D374" s="800"/>
      <c r="E374" s="26"/>
      <c r="F374" s="26"/>
      <c r="G374" s="26"/>
      <c r="H374" s="800"/>
      <c r="I374" s="800"/>
      <c r="J374" s="800"/>
      <c r="K374" s="800"/>
      <c r="L374" s="800"/>
      <c r="M374" s="800"/>
      <c r="N374" s="800"/>
    </row>
    <row r="375" spans="1:14" x14ac:dyDescent="0.25">
      <c r="A375" s="800"/>
      <c r="B375" s="800"/>
      <c r="C375" s="800"/>
      <c r="D375" s="800"/>
      <c r="E375" s="26"/>
      <c r="F375" s="26"/>
      <c r="G375" s="26"/>
      <c r="H375" s="800"/>
      <c r="I375" s="800"/>
      <c r="J375" s="800"/>
      <c r="K375" s="800"/>
      <c r="L375" s="800"/>
      <c r="M375" s="800"/>
      <c r="N375" s="800"/>
    </row>
    <row r="376" spans="1:14" x14ac:dyDescent="0.25">
      <c r="A376" s="800"/>
      <c r="B376" s="800"/>
      <c r="C376" s="800"/>
      <c r="D376" s="800"/>
      <c r="E376" s="26"/>
      <c r="F376" s="26"/>
      <c r="G376" s="26"/>
      <c r="H376" s="800"/>
      <c r="I376" s="800"/>
      <c r="J376" s="800"/>
      <c r="K376" s="800"/>
      <c r="L376" s="800"/>
      <c r="M376" s="800"/>
      <c r="N376" s="800"/>
    </row>
    <row r="377" spans="1:14" x14ac:dyDescent="0.25">
      <c r="A377" s="800"/>
      <c r="B377" s="800"/>
      <c r="C377" s="800"/>
      <c r="D377" s="800"/>
      <c r="E377" s="26"/>
      <c r="F377" s="26"/>
      <c r="G377" s="26"/>
      <c r="H377" s="800"/>
      <c r="I377" s="800"/>
      <c r="J377" s="800"/>
      <c r="K377" s="800"/>
      <c r="L377" s="800"/>
      <c r="M377" s="800"/>
      <c r="N377" s="800"/>
    </row>
    <row r="378" spans="1:14" x14ac:dyDescent="0.25">
      <c r="A378" s="800"/>
      <c r="B378" s="800"/>
      <c r="C378" s="800"/>
      <c r="D378" s="800"/>
      <c r="E378" s="26"/>
      <c r="F378" s="26"/>
      <c r="G378" s="26"/>
      <c r="H378" s="800"/>
      <c r="I378" s="800"/>
      <c r="J378" s="800"/>
      <c r="K378" s="800"/>
      <c r="L378" s="800"/>
      <c r="M378" s="800"/>
      <c r="N378" s="800"/>
    </row>
    <row r="379" spans="1:14" x14ac:dyDescent="0.25">
      <c r="A379" s="800"/>
      <c r="B379" s="800"/>
      <c r="C379" s="800"/>
      <c r="D379" s="800"/>
      <c r="E379" s="26"/>
      <c r="F379" s="26"/>
      <c r="G379" s="26"/>
      <c r="H379" s="800"/>
      <c r="I379" s="800"/>
      <c r="J379" s="800"/>
      <c r="K379" s="800"/>
      <c r="L379" s="800"/>
      <c r="M379" s="800"/>
      <c r="N379" s="800"/>
    </row>
    <row r="380" spans="1:14" x14ac:dyDescent="0.25">
      <c r="A380" s="800"/>
      <c r="B380" s="800"/>
      <c r="C380" s="800"/>
      <c r="D380" s="800"/>
      <c r="E380" s="26"/>
      <c r="F380" s="26"/>
      <c r="G380" s="26"/>
      <c r="H380" s="800"/>
      <c r="I380" s="800"/>
      <c r="J380" s="800"/>
      <c r="K380" s="800"/>
      <c r="L380" s="800"/>
      <c r="M380" s="800"/>
      <c r="N380" s="800"/>
    </row>
    <row r="381" spans="1:14" x14ac:dyDescent="0.25">
      <c r="A381" s="800"/>
      <c r="B381" s="800"/>
      <c r="C381" s="800"/>
      <c r="D381" s="800"/>
      <c r="E381" s="26"/>
      <c r="F381" s="26"/>
      <c r="G381" s="26"/>
      <c r="H381" s="800"/>
      <c r="I381" s="800"/>
      <c r="J381" s="800"/>
      <c r="K381" s="800"/>
      <c r="L381" s="800"/>
      <c r="M381" s="800"/>
      <c r="N381" s="800"/>
    </row>
    <row r="382" spans="1:14" x14ac:dyDescent="0.25">
      <c r="A382" s="800"/>
      <c r="B382" s="800"/>
      <c r="C382" s="800"/>
      <c r="D382" s="800"/>
      <c r="E382" s="26"/>
      <c r="F382" s="26"/>
      <c r="G382" s="26"/>
      <c r="H382" s="800"/>
      <c r="I382" s="800"/>
      <c r="J382" s="800"/>
      <c r="K382" s="800"/>
      <c r="L382" s="800"/>
      <c r="M382" s="800"/>
      <c r="N382" s="800"/>
    </row>
    <row r="383" spans="1:14" x14ac:dyDescent="0.25">
      <c r="A383" s="800"/>
      <c r="B383" s="800"/>
      <c r="C383" s="800"/>
      <c r="D383" s="800"/>
      <c r="E383" s="26"/>
      <c r="F383" s="26"/>
      <c r="G383" s="26"/>
      <c r="H383" s="800"/>
      <c r="I383" s="800"/>
      <c r="J383" s="800"/>
      <c r="K383" s="800"/>
      <c r="L383" s="800"/>
      <c r="M383" s="800"/>
      <c r="N383" s="800"/>
    </row>
    <row r="384" spans="1:14" x14ac:dyDescent="0.25">
      <c r="A384" s="800"/>
      <c r="B384" s="800"/>
      <c r="C384" s="800"/>
      <c r="D384" s="800"/>
      <c r="E384" s="26"/>
      <c r="F384" s="26"/>
      <c r="G384" s="26"/>
      <c r="H384" s="800"/>
      <c r="I384" s="800"/>
      <c r="J384" s="800"/>
      <c r="K384" s="800"/>
      <c r="L384" s="800"/>
      <c r="M384" s="800"/>
      <c r="N384" s="800"/>
    </row>
    <row r="385" spans="1:14" x14ac:dyDescent="0.25">
      <c r="A385" s="800"/>
      <c r="B385" s="800"/>
      <c r="C385" s="800"/>
      <c r="D385" s="800"/>
      <c r="E385" s="26"/>
      <c r="F385" s="26"/>
      <c r="G385" s="26"/>
      <c r="H385" s="800"/>
      <c r="I385" s="800"/>
      <c r="J385" s="800"/>
      <c r="K385" s="800"/>
      <c r="L385" s="800"/>
      <c r="M385" s="800"/>
      <c r="N385" s="800"/>
    </row>
    <row r="386" spans="1:14" x14ac:dyDescent="0.25">
      <c r="A386" s="800"/>
      <c r="B386" s="800"/>
      <c r="C386" s="800"/>
      <c r="D386" s="800"/>
      <c r="E386" s="26"/>
      <c r="F386" s="26"/>
      <c r="G386" s="26"/>
      <c r="H386" s="800"/>
      <c r="I386" s="800"/>
      <c r="J386" s="800"/>
      <c r="K386" s="800"/>
      <c r="L386" s="800"/>
      <c r="M386" s="800"/>
      <c r="N386" s="800"/>
    </row>
    <row r="387" spans="1:14" x14ac:dyDescent="0.25">
      <c r="A387" s="800"/>
      <c r="B387" s="800"/>
      <c r="C387" s="800"/>
      <c r="D387" s="800"/>
      <c r="E387" s="26"/>
      <c r="F387" s="26"/>
      <c r="G387" s="26"/>
      <c r="H387" s="800"/>
      <c r="I387" s="800"/>
      <c r="J387" s="800"/>
      <c r="K387" s="800"/>
      <c r="L387" s="800"/>
      <c r="M387" s="800"/>
      <c r="N387" s="800"/>
    </row>
    <row r="388" spans="1:14" x14ac:dyDescent="0.25">
      <c r="A388" s="800"/>
      <c r="B388" s="800"/>
      <c r="C388" s="800"/>
      <c r="D388" s="800"/>
      <c r="E388" s="26"/>
      <c r="F388" s="26"/>
      <c r="G388" s="26"/>
      <c r="H388" s="800"/>
      <c r="I388" s="800"/>
      <c r="J388" s="800"/>
      <c r="K388" s="800"/>
      <c r="L388" s="800"/>
      <c r="M388" s="800"/>
      <c r="N388" s="800"/>
    </row>
    <row r="389" spans="1:14" x14ac:dyDescent="0.25">
      <c r="A389" s="800"/>
      <c r="B389" s="800"/>
      <c r="C389" s="800"/>
      <c r="D389" s="800"/>
      <c r="E389" s="26"/>
      <c r="F389" s="26"/>
      <c r="G389" s="26"/>
      <c r="H389" s="800"/>
      <c r="I389" s="800"/>
      <c r="J389" s="800"/>
      <c r="K389" s="800"/>
      <c r="L389" s="800"/>
      <c r="M389" s="800"/>
      <c r="N389" s="800"/>
    </row>
    <row r="390" spans="1:14" x14ac:dyDescent="0.25">
      <c r="A390" s="800"/>
      <c r="B390" s="800"/>
      <c r="C390" s="800"/>
      <c r="D390" s="800"/>
      <c r="E390" s="26"/>
      <c r="F390" s="26"/>
      <c r="G390" s="26"/>
      <c r="H390" s="800"/>
      <c r="I390" s="800"/>
      <c r="J390" s="800"/>
      <c r="K390" s="800"/>
      <c r="L390" s="800"/>
      <c r="M390" s="800"/>
      <c r="N390" s="800"/>
    </row>
    <row r="391" spans="1:14" x14ac:dyDescent="0.25">
      <c r="A391" s="800"/>
      <c r="B391" s="800"/>
      <c r="C391" s="800"/>
      <c r="D391" s="800"/>
      <c r="E391" s="26"/>
      <c r="F391" s="26"/>
      <c r="G391" s="26"/>
      <c r="H391" s="800"/>
      <c r="I391" s="800"/>
      <c r="J391" s="800"/>
      <c r="K391" s="800"/>
      <c r="L391" s="800"/>
      <c r="M391" s="800"/>
      <c r="N391" s="800"/>
    </row>
    <row r="392" spans="1:14" x14ac:dyDescent="0.25">
      <c r="A392" s="800"/>
      <c r="B392" s="800"/>
      <c r="C392" s="800"/>
      <c r="D392" s="800"/>
      <c r="E392" s="26"/>
      <c r="F392" s="26"/>
      <c r="G392" s="26"/>
      <c r="H392" s="800"/>
      <c r="I392" s="800"/>
      <c r="J392" s="800"/>
      <c r="K392" s="800"/>
      <c r="L392" s="800"/>
      <c r="M392" s="800"/>
      <c r="N392" s="800"/>
    </row>
    <row r="393" spans="1:14" x14ac:dyDescent="0.25">
      <c r="A393" s="800"/>
      <c r="B393" s="800"/>
      <c r="C393" s="800"/>
      <c r="D393" s="800"/>
      <c r="E393" s="26"/>
      <c r="F393" s="26"/>
      <c r="G393" s="26"/>
      <c r="H393" s="800"/>
      <c r="I393" s="800"/>
      <c r="J393" s="800"/>
      <c r="K393" s="800"/>
      <c r="L393" s="800"/>
      <c r="M393" s="800"/>
      <c r="N393" s="800"/>
    </row>
    <row r="394" spans="1:14" x14ac:dyDescent="0.25">
      <c r="A394" s="800"/>
      <c r="B394" s="800"/>
      <c r="C394" s="800"/>
      <c r="D394" s="800"/>
      <c r="E394" s="26"/>
      <c r="F394" s="26"/>
      <c r="G394" s="26"/>
      <c r="H394" s="800"/>
      <c r="I394" s="800"/>
      <c r="J394" s="800"/>
      <c r="K394" s="800"/>
      <c r="L394" s="800"/>
      <c r="M394" s="800"/>
      <c r="N394" s="800"/>
    </row>
    <row r="395" spans="1:14" x14ac:dyDescent="0.25">
      <c r="A395" s="800"/>
      <c r="B395" s="800"/>
      <c r="C395" s="800"/>
      <c r="D395" s="800"/>
      <c r="E395" s="26"/>
      <c r="F395" s="26"/>
      <c r="G395" s="26"/>
      <c r="H395" s="800"/>
      <c r="I395" s="800"/>
      <c r="J395" s="800"/>
      <c r="K395" s="800"/>
      <c r="L395" s="800"/>
      <c r="M395" s="800"/>
      <c r="N395" s="800"/>
    </row>
    <row r="396" spans="1:14" x14ac:dyDescent="0.25">
      <c r="A396" s="800"/>
      <c r="B396" s="800"/>
      <c r="C396" s="800"/>
      <c r="D396" s="800"/>
      <c r="E396" s="26"/>
      <c r="F396" s="26"/>
      <c r="G396" s="26"/>
      <c r="H396" s="800"/>
      <c r="I396" s="800"/>
      <c r="J396" s="800"/>
      <c r="K396" s="800"/>
      <c r="L396" s="800"/>
      <c r="M396" s="800"/>
      <c r="N396" s="800"/>
    </row>
    <row r="397" spans="1:14" x14ac:dyDescent="0.25">
      <c r="A397" s="800"/>
      <c r="B397" s="800"/>
      <c r="C397" s="800"/>
      <c r="D397" s="800"/>
      <c r="E397" s="26"/>
      <c r="F397" s="26"/>
      <c r="G397" s="26"/>
      <c r="H397" s="800"/>
      <c r="I397" s="800"/>
      <c r="J397" s="800"/>
      <c r="K397" s="800"/>
      <c r="L397" s="800"/>
      <c r="M397" s="800"/>
      <c r="N397" s="800"/>
    </row>
    <row r="398" spans="1:14" x14ac:dyDescent="0.25">
      <c r="A398" s="800"/>
      <c r="B398" s="800"/>
      <c r="C398" s="800"/>
      <c r="D398" s="800"/>
      <c r="E398" s="26"/>
      <c r="F398" s="26"/>
      <c r="G398" s="26"/>
      <c r="H398" s="800"/>
      <c r="I398" s="800"/>
      <c r="J398" s="800"/>
      <c r="K398" s="800"/>
      <c r="L398" s="800"/>
      <c r="M398" s="800"/>
      <c r="N398" s="800"/>
    </row>
    <row r="399" spans="1:14" x14ac:dyDescent="0.25">
      <c r="A399" s="800"/>
      <c r="B399" s="800"/>
      <c r="C399" s="800"/>
      <c r="D399" s="800"/>
      <c r="E399" s="26"/>
      <c r="F399" s="26"/>
      <c r="G399" s="26"/>
      <c r="H399" s="800"/>
      <c r="I399" s="800"/>
      <c r="J399" s="800"/>
      <c r="K399" s="800"/>
      <c r="L399" s="800"/>
      <c r="M399" s="800"/>
      <c r="N399" s="800"/>
    </row>
    <row r="400" spans="1:14" x14ac:dyDescent="0.25">
      <c r="A400" s="800"/>
      <c r="B400" s="800"/>
      <c r="C400" s="800"/>
      <c r="D400" s="800"/>
      <c r="E400" s="26"/>
      <c r="F400" s="26"/>
      <c r="G400" s="26"/>
      <c r="H400" s="800"/>
      <c r="I400" s="800"/>
      <c r="J400" s="800"/>
      <c r="K400" s="800"/>
      <c r="L400" s="800"/>
      <c r="M400" s="800"/>
      <c r="N400" s="800"/>
    </row>
    <row r="401" spans="1:14" x14ac:dyDescent="0.25">
      <c r="A401" s="800"/>
      <c r="B401" s="800"/>
      <c r="C401" s="800"/>
      <c r="D401" s="800"/>
      <c r="E401" s="26"/>
      <c r="F401" s="26"/>
      <c r="G401" s="26"/>
      <c r="H401" s="800"/>
      <c r="I401" s="800"/>
      <c r="J401" s="800"/>
      <c r="K401" s="800"/>
      <c r="L401" s="800"/>
      <c r="M401" s="800"/>
      <c r="N401" s="800"/>
    </row>
    <row r="402" spans="1:14" x14ac:dyDescent="0.25">
      <c r="A402" s="800"/>
      <c r="B402" s="800"/>
      <c r="C402" s="800"/>
      <c r="D402" s="800"/>
      <c r="E402" s="26"/>
      <c r="F402" s="26"/>
      <c r="G402" s="26"/>
      <c r="H402" s="800"/>
      <c r="I402" s="800"/>
      <c r="J402" s="800"/>
      <c r="K402" s="800"/>
      <c r="L402" s="800"/>
      <c r="M402" s="800"/>
      <c r="N402" s="800"/>
    </row>
    <row r="403" spans="1:14" x14ac:dyDescent="0.25">
      <c r="A403" s="800"/>
      <c r="B403" s="800"/>
      <c r="C403" s="800"/>
      <c r="D403" s="800"/>
      <c r="E403" s="26"/>
      <c r="F403" s="26"/>
      <c r="G403" s="26"/>
      <c r="H403" s="800"/>
      <c r="I403" s="800"/>
      <c r="J403" s="800"/>
      <c r="K403" s="800"/>
      <c r="L403" s="800"/>
      <c r="M403" s="800"/>
      <c r="N403" s="800"/>
    </row>
    <row r="404" spans="1:14" x14ac:dyDescent="0.25">
      <c r="A404" s="800"/>
      <c r="B404" s="800"/>
      <c r="C404" s="800"/>
      <c r="D404" s="800"/>
      <c r="E404" s="26"/>
      <c r="F404" s="26"/>
      <c r="G404" s="26"/>
      <c r="H404" s="800"/>
      <c r="I404" s="800"/>
      <c r="J404" s="800"/>
      <c r="K404" s="800"/>
      <c r="L404" s="800"/>
      <c r="M404" s="800"/>
      <c r="N404" s="800"/>
    </row>
    <row r="405" spans="1:14" x14ac:dyDescent="0.25">
      <c r="A405" s="800"/>
      <c r="B405" s="800"/>
      <c r="C405" s="800"/>
      <c r="D405" s="800"/>
      <c r="E405" s="26"/>
      <c r="F405" s="26"/>
      <c r="G405" s="26"/>
      <c r="H405" s="800"/>
      <c r="I405" s="800"/>
      <c r="J405" s="800"/>
      <c r="K405" s="800"/>
      <c r="L405" s="800"/>
      <c r="M405" s="800"/>
      <c r="N405" s="800"/>
    </row>
    <row r="406" spans="1:14" x14ac:dyDescent="0.25">
      <c r="A406" s="800"/>
      <c r="B406" s="800"/>
      <c r="C406" s="800"/>
      <c r="D406" s="800"/>
      <c r="E406" s="26"/>
      <c r="F406" s="26"/>
      <c r="G406" s="26"/>
      <c r="H406" s="800"/>
      <c r="I406" s="800"/>
      <c r="J406" s="800"/>
      <c r="K406" s="800"/>
      <c r="L406" s="800"/>
      <c r="M406" s="800"/>
      <c r="N406" s="800"/>
    </row>
    <row r="407" spans="1:14" x14ac:dyDescent="0.25">
      <c r="A407" s="800"/>
      <c r="B407" s="800"/>
      <c r="C407" s="800"/>
      <c r="D407" s="800"/>
      <c r="E407" s="26"/>
      <c r="F407" s="26"/>
      <c r="G407" s="26"/>
      <c r="H407" s="800"/>
      <c r="I407" s="800"/>
      <c r="J407" s="800"/>
      <c r="K407" s="800"/>
      <c r="L407" s="800"/>
      <c r="M407" s="800"/>
      <c r="N407" s="800"/>
    </row>
    <row r="408" spans="1:14" x14ac:dyDescent="0.25">
      <c r="A408" s="800"/>
      <c r="B408" s="800"/>
      <c r="C408" s="800"/>
      <c r="D408" s="800"/>
      <c r="E408" s="26"/>
      <c r="F408" s="26"/>
      <c r="G408" s="26"/>
      <c r="H408" s="800"/>
      <c r="I408" s="800"/>
      <c r="J408" s="800"/>
      <c r="K408" s="800"/>
      <c r="L408" s="800"/>
      <c r="M408" s="800"/>
      <c r="N408" s="800"/>
    </row>
    <row r="409" spans="1:14" x14ac:dyDescent="0.25">
      <c r="A409" s="800"/>
      <c r="B409" s="800"/>
      <c r="C409" s="800"/>
      <c r="D409" s="800"/>
      <c r="E409" s="26"/>
      <c r="F409" s="26"/>
      <c r="G409" s="26"/>
      <c r="H409" s="800"/>
      <c r="I409" s="800"/>
      <c r="J409" s="800"/>
      <c r="K409" s="800"/>
      <c r="L409" s="800"/>
      <c r="M409" s="800"/>
      <c r="N409" s="800"/>
    </row>
    <row r="410" spans="1:14" x14ac:dyDescent="0.25">
      <c r="A410" s="800"/>
      <c r="B410" s="800"/>
      <c r="C410" s="800"/>
      <c r="D410" s="800"/>
      <c r="E410" s="26"/>
      <c r="F410" s="26"/>
      <c r="G410" s="26"/>
      <c r="H410" s="800"/>
      <c r="I410" s="800"/>
      <c r="J410" s="800"/>
      <c r="K410" s="800"/>
      <c r="L410" s="800"/>
      <c r="M410" s="800"/>
      <c r="N410" s="800"/>
    </row>
    <row r="411" spans="1:14" x14ac:dyDescent="0.25">
      <c r="A411" s="800"/>
      <c r="B411" s="800"/>
      <c r="C411" s="800"/>
      <c r="D411" s="800"/>
      <c r="E411" s="26"/>
      <c r="F411" s="26"/>
      <c r="G411" s="26"/>
      <c r="H411" s="800"/>
      <c r="I411" s="800"/>
      <c r="J411" s="800"/>
      <c r="K411" s="800"/>
      <c r="L411" s="800"/>
      <c r="M411" s="800"/>
      <c r="N411" s="800"/>
    </row>
    <row r="412" spans="1:14" x14ac:dyDescent="0.25">
      <c r="A412" s="800"/>
      <c r="B412" s="800"/>
      <c r="C412" s="800"/>
      <c r="D412" s="800"/>
      <c r="E412" s="26"/>
      <c r="F412" s="26"/>
      <c r="G412" s="26"/>
      <c r="H412" s="800"/>
      <c r="I412" s="800"/>
      <c r="J412" s="800"/>
      <c r="K412" s="800"/>
      <c r="L412" s="800"/>
      <c r="M412" s="800"/>
      <c r="N412" s="800"/>
    </row>
    <row r="413" spans="1:14" x14ac:dyDescent="0.25">
      <c r="A413" s="800"/>
      <c r="B413" s="800"/>
      <c r="C413" s="800"/>
      <c r="D413" s="800"/>
      <c r="E413" s="26"/>
      <c r="F413" s="26"/>
      <c r="G413" s="26"/>
      <c r="H413" s="800"/>
      <c r="I413" s="800"/>
      <c r="J413" s="800"/>
      <c r="K413" s="800"/>
      <c r="L413" s="800"/>
      <c r="M413" s="800"/>
      <c r="N413" s="800"/>
    </row>
    <row r="414" spans="1:14" x14ac:dyDescent="0.25">
      <c r="A414" s="800"/>
      <c r="B414" s="800"/>
      <c r="C414" s="800"/>
      <c r="D414" s="800"/>
      <c r="E414" s="26"/>
      <c r="F414" s="26"/>
      <c r="G414" s="26"/>
      <c r="H414" s="800"/>
      <c r="I414" s="800"/>
      <c r="J414" s="800"/>
      <c r="K414" s="800"/>
      <c r="L414" s="800"/>
      <c r="M414" s="800"/>
      <c r="N414" s="800"/>
    </row>
    <row r="415" spans="1:14" x14ac:dyDescent="0.25">
      <c r="A415" s="800"/>
      <c r="B415" s="800"/>
      <c r="C415" s="800"/>
      <c r="D415" s="800"/>
      <c r="E415" s="26"/>
      <c r="F415" s="26"/>
      <c r="G415" s="26"/>
      <c r="H415" s="800"/>
      <c r="I415" s="800"/>
      <c r="J415" s="800"/>
      <c r="K415" s="800"/>
      <c r="L415" s="800"/>
      <c r="M415" s="800"/>
      <c r="N415" s="800"/>
    </row>
    <row r="416" spans="1:14" x14ac:dyDescent="0.25">
      <c r="A416" s="800"/>
      <c r="B416" s="800"/>
      <c r="C416" s="800"/>
      <c r="D416" s="800"/>
      <c r="E416" s="26"/>
      <c r="F416" s="26"/>
      <c r="G416" s="26"/>
      <c r="H416" s="800"/>
      <c r="I416" s="800"/>
      <c r="J416" s="800"/>
      <c r="K416" s="800"/>
      <c r="L416" s="800"/>
      <c r="M416" s="800"/>
      <c r="N416" s="800"/>
    </row>
    <row r="417" spans="1:14" x14ac:dyDescent="0.25">
      <c r="A417" s="800"/>
      <c r="B417" s="800"/>
      <c r="C417" s="800"/>
      <c r="D417" s="800"/>
      <c r="E417" s="26"/>
      <c r="F417" s="26"/>
      <c r="G417" s="26"/>
      <c r="H417" s="800"/>
      <c r="I417" s="800"/>
      <c r="J417" s="800"/>
      <c r="K417" s="800"/>
      <c r="L417" s="800"/>
      <c r="M417" s="800"/>
      <c r="N417" s="800"/>
    </row>
    <row r="418" spans="1:14" x14ac:dyDescent="0.25">
      <c r="A418" s="800"/>
      <c r="B418" s="800"/>
      <c r="C418" s="800"/>
      <c r="D418" s="800"/>
      <c r="E418" s="26"/>
      <c r="F418" s="26"/>
      <c r="G418" s="26"/>
      <c r="H418" s="800"/>
      <c r="I418" s="800"/>
      <c r="J418" s="800"/>
      <c r="K418" s="800"/>
      <c r="L418" s="800"/>
      <c r="M418" s="800"/>
      <c r="N418" s="800"/>
    </row>
    <row r="419" spans="1:14" x14ac:dyDescent="0.25">
      <c r="A419" s="800"/>
      <c r="B419" s="800"/>
      <c r="C419" s="800"/>
      <c r="D419" s="800"/>
      <c r="E419" s="26"/>
      <c r="F419" s="26"/>
      <c r="G419" s="26"/>
      <c r="H419" s="800"/>
      <c r="I419" s="800"/>
      <c r="J419" s="800"/>
      <c r="K419" s="800"/>
      <c r="L419" s="800"/>
      <c r="M419" s="800"/>
      <c r="N419" s="800"/>
    </row>
    <row r="420" spans="1:14" x14ac:dyDescent="0.25">
      <c r="A420" s="800"/>
      <c r="B420" s="800"/>
      <c r="C420" s="800"/>
      <c r="D420" s="800"/>
      <c r="E420" s="26"/>
      <c r="F420" s="26"/>
      <c r="G420" s="26"/>
      <c r="H420" s="800"/>
      <c r="I420" s="800"/>
      <c r="J420" s="800"/>
      <c r="K420" s="800"/>
      <c r="L420" s="800"/>
      <c r="M420" s="800"/>
      <c r="N420" s="800"/>
    </row>
    <row r="421" spans="1:14" x14ac:dyDescent="0.25">
      <c r="A421" s="800"/>
      <c r="B421" s="800"/>
      <c r="C421" s="800"/>
      <c r="D421" s="800"/>
      <c r="E421" s="26"/>
      <c r="F421" s="26"/>
      <c r="G421" s="26"/>
      <c r="H421" s="800"/>
      <c r="I421" s="800"/>
      <c r="J421" s="800"/>
      <c r="K421" s="800"/>
      <c r="L421" s="800"/>
      <c r="M421" s="800"/>
      <c r="N421" s="800"/>
    </row>
    <row r="422" spans="1:14" x14ac:dyDescent="0.25">
      <c r="A422" s="800"/>
      <c r="B422" s="800"/>
      <c r="C422" s="800"/>
      <c r="D422" s="800"/>
      <c r="E422" s="26"/>
      <c r="F422" s="26"/>
      <c r="G422" s="26"/>
      <c r="H422" s="800"/>
      <c r="I422" s="800"/>
      <c r="J422" s="800"/>
      <c r="K422" s="800"/>
      <c r="L422" s="800"/>
      <c r="M422" s="800"/>
      <c r="N422" s="800"/>
    </row>
    <row r="423" spans="1:14" x14ac:dyDescent="0.25">
      <c r="A423" s="800"/>
      <c r="B423" s="800"/>
      <c r="C423" s="800"/>
      <c r="D423" s="800"/>
      <c r="E423" s="26"/>
      <c r="F423" s="26"/>
      <c r="G423" s="26"/>
      <c r="H423" s="800"/>
      <c r="I423" s="800"/>
      <c r="J423" s="800"/>
      <c r="K423" s="800"/>
      <c r="L423" s="800"/>
      <c r="M423" s="800"/>
      <c r="N423" s="800"/>
    </row>
    <row r="424" spans="1:14" x14ac:dyDescent="0.25">
      <c r="A424" s="800"/>
      <c r="B424" s="800"/>
      <c r="C424" s="800"/>
      <c r="D424" s="800"/>
      <c r="E424" s="26"/>
      <c r="F424" s="26"/>
      <c r="G424" s="26"/>
      <c r="H424" s="800"/>
      <c r="I424" s="800"/>
      <c r="J424" s="800"/>
      <c r="K424" s="800"/>
      <c r="L424" s="800"/>
      <c r="M424" s="800"/>
      <c r="N424" s="800"/>
    </row>
    <row r="425" spans="1:14" x14ac:dyDescent="0.25">
      <c r="A425" s="800"/>
      <c r="B425" s="800"/>
      <c r="C425" s="800"/>
      <c r="D425" s="800"/>
      <c r="E425" s="26"/>
      <c r="F425" s="26"/>
      <c r="G425" s="26"/>
      <c r="H425" s="800"/>
      <c r="I425" s="800"/>
      <c r="J425" s="800"/>
      <c r="K425" s="800"/>
      <c r="L425" s="800"/>
      <c r="M425" s="800"/>
      <c r="N425" s="800"/>
    </row>
    <row r="426" spans="1:14" x14ac:dyDescent="0.25">
      <c r="A426" s="800"/>
      <c r="B426" s="800"/>
      <c r="C426" s="800"/>
      <c r="D426" s="800"/>
      <c r="E426" s="26"/>
      <c r="F426" s="26"/>
      <c r="G426" s="26"/>
      <c r="H426" s="800"/>
      <c r="I426" s="800"/>
      <c r="J426" s="800"/>
      <c r="K426" s="800"/>
      <c r="L426" s="800"/>
      <c r="M426" s="800"/>
      <c r="N426" s="800"/>
    </row>
    <row r="427" spans="1:14" x14ac:dyDescent="0.25">
      <c r="A427" s="800"/>
      <c r="B427" s="800"/>
      <c r="C427" s="800"/>
      <c r="D427" s="800"/>
      <c r="E427" s="26"/>
      <c r="F427" s="26"/>
      <c r="G427" s="26"/>
      <c r="H427" s="800"/>
      <c r="I427" s="800"/>
      <c r="J427" s="800"/>
      <c r="K427" s="800"/>
      <c r="L427" s="800"/>
      <c r="M427" s="800"/>
      <c r="N427" s="800"/>
    </row>
    <row r="428" spans="1:14" x14ac:dyDescent="0.25">
      <c r="A428" s="800"/>
      <c r="B428" s="800"/>
      <c r="C428" s="800"/>
      <c r="D428" s="800"/>
      <c r="E428" s="26"/>
      <c r="F428" s="26"/>
      <c r="G428" s="26"/>
      <c r="H428" s="800"/>
      <c r="I428" s="800"/>
      <c r="J428" s="800"/>
      <c r="K428" s="800"/>
      <c r="L428" s="800"/>
      <c r="M428" s="800"/>
      <c r="N428" s="800"/>
    </row>
    <row r="429" spans="1:14" x14ac:dyDescent="0.25">
      <c r="A429" s="800"/>
      <c r="B429" s="800"/>
      <c r="C429" s="800"/>
      <c r="D429" s="800"/>
      <c r="E429" s="26"/>
      <c r="F429" s="26"/>
      <c r="G429" s="26"/>
      <c r="H429" s="800"/>
      <c r="I429" s="800"/>
      <c r="J429" s="800"/>
      <c r="K429" s="800"/>
      <c r="L429" s="800"/>
      <c r="M429" s="800"/>
      <c r="N429" s="800"/>
    </row>
    <row r="430" spans="1:14" x14ac:dyDescent="0.25">
      <c r="A430" s="800"/>
      <c r="B430" s="800"/>
      <c r="C430" s="800"/>
      <c r="D430" s="800"/>
      <c r="E430" s="26"/>
      <c r="F430" s="26"/>
      <c r="G430" s="26"/>
      <c r="H430" s="800"/>
      <c r="I430" s="800"/>
      <c r="J430" s="800"/>
      <c r="K430" s="800"/>
      <c r="L430" s="800"/>
      <c r="M430" s="800"/>
      <c r="N430" s="800"/>
    </row>
    <row r="431" spans="1:14" x14ac:dyDescent="0.25">
      <c r="A431" s="800"/>
      <c r="B431" s="800"/>
      <c r="C431" s="800"/>
      <c r="D431" s="800"/>
      <c r="E431" s="26"/>
      <c r="F431" s="26"/>
      <c r="G431" s="26"/>
      <c r="H431" s="800"/>
      <c r="I431" s="800"/>
      <c r="J431" s="800"/>
      <c r="K431" s="800"/>
      <c r="L431" s="800"/>
      <c r="M431" s="800"/>
      <c r="N431" s="800"/>
    </row>
    <row r="432" spans="1:14" x14ac:dyDescent="0.25">
      <c r="A432" s="800"/>
      <c r="B432" s="800"/>
      <c r="C432" s="800"/>
      <c r="D432" s="800"/>
      <c r="E432" s="26"/>
      <c r="F432" s="26"/>
      <c r="G432" s="26"/>
      <c r="H432" s="800"/>
      <c r="I432" s="800"/>
      <c r="J432" s="800"/>
      <c r="K432" s="800"/>
      <c r="L432" s="800"/>
      <c r="M432" s="800"/>
      <c r="N432" s="800"/>
    </row>
    <row r="433" spans="1:14" x14ac:dyDescent="0.25">
      <c r="A433" s="800"/>
      <c r="B433" s="800"/>
      <c r="C433" s="800"/>
      <c r="D433" s="800"/>
      <c r="E433" s="26"/>
      <c r="F433" s="26"/>
      <c r="G433" s="26"/>
      <c r="H433" s="800"/>
      <c r="I433" s="800"/>
      <c r="J433" s="800"/>
      <c r="K433" s="800"/>
      <c r="L433" s="800"/>
      <c r="M433" s="800"/>
      <c r="N433" s="800"/>
    </row>
    <row r="434" spans="1:14" x14ac:dyDescent="0.25">
      <c r="A434" s="800"/>
      <c r="B434" s="800"/>
      <c r="C434" s="800"/>
      <c r="D434" s="800"/>
      <c r="E434" s="26"/>
      <c r="F434" s="26"/>
      <c r="G434" s="26"/>
      <c r="H434" s="800"/>
      <c r="I434" s="800"/>
      <c r="J434" s="800"/>
      <c r="K434" s="800"/>
      <c r="L434" s="800"/>
      <c r="M434" s="800"/>
      <c r="N434" s="800"/>
    </row>
    <row r="435" spans="1:14" x14ac:dyDescent="0.25">
      <c r="A435" s="800"/>
      <c r="B435" s="800"/>
      <c r="C435" s="800"/>
      <c r="D435" s="800"/>
      <c r="E435" s="26"/>
      <c r="F435" s="26"/>
      <c r="G435" s="26"/>
      <c r="H435" s="800"/>
      <c r="I435" s="800"/>
      <c r="J435" s="800"/>
      <c r="K435" s="800"/>
      <c r="L435" s="800"/>
      <c r="M435" s="800"/>
      <c r="N435" s="800"/>
    </row>
    <row r="436" spans="1:14" x14ac:dyDescent="0.25">
      <c r="A436" s="800"/>
      <c r="B436" s="800"/>
      <c r="C436" s="800"/>
      <c r="D436" s="800"/>
      <c r="E436" s="26"/>
      <c r="F436" s="26"/>
      <c r="G436" s="26"/>
      <c r="H436" s="800"/>
      <c r="I436" s="800"/>
      <c r="J436" s="800"/>
      <c r="K436" s="800"/>
      <c r="L436" s="800"/>
      <c r="M436" s="800"/>
      <c r="N436" s="800"/>
    </row>
    <row r="437" spans="1:14" x14ac:dyDescent="0.25">
      <c r="A437" s="800"/>
      <c r="B437" s="800"/>
      <c r="C437" s="800"/>
      <c r="D437" s="800"/>
      <c r="E437" s="26"/>
      <c r="F437" s="26"/>
      <c r="G437" s="26"/>
      <c r="H437" s="800"/>
      <c r="I437" s="800"/>
      <c r="J437" s="800"/>
      <c r="K437" s="800"/>
      <c r="L437" s="800"/>
      <c r="M437" s="800"/>
      <c r="N437" s="800"/>
    </row>
    <row r="438" spans="1:14" x14ac:dyDescent="0.25">
      <c r="A438" s="800"/>
      <c r="B438" s="800"/>
      <c r="C438" s="800"/>
      <c r="D438" s="800"/>
      <c r="E438" s="26"/>
      <c r="F438" s="26"/>
      <c r="G438" s="26"/>
      <c r="H438" s="800"/>
      <c r="I438" s="800"/>
      <c r="J438" s="800"/>
      <c r="K438" s="800"/>
      <c r="L438" s="800"/>
      <c r="M438" s="800"/>
      <c r="N438" s="800"/>
    </row>
    <row r="439" spans="1:14" x14ac:dyDescent="0.25">
      <c r="A439" s="800"/>
      <c r="B439" s="800"/>
      <c r="C439" s="800"/>
      <c r="D439" s="800"/>
      <c r="E439" s="26"/>
      <c r="F439" s="26"/>
      <c r="G439" s="26"/>
      <c r="H439" s="800"/>
      <c r="I439" s="800"/>
      <c r="J439" s="800"/>
      <c r="K439" s="800"/>
      <c r="L439" s="800"/>
      <c r="M439" s="800"/>
      <c r="N439" s="800"/>
    </row>
    <row r="440" spans="1:14" x14ac:dyDescent="0.25">
      <c r="A440" s="800"/>
      <c r="B440" s="800"/>
      <c r="C440" s="800"/>
      <c r="D440" s="800"/>
      <c r="E440" s="26"/>
      <c r="F440" s="26"/>
      <c r="G440" s="26"/>
      <c r="H440" s="800"/>
      <c r="I440" s="800"/>
      <c r="J440" s="800"/>
      <c r="K440" s="800"/>
      <c r="L440" s="800"/>
      <c r="M440" s="800"/>
      <c r="N440" s="800"/>
    </row>
    <row r="441" spans="1:14" x14ac:dyDescent="0.25">
      <c r="A441" s="800"/>
      <c r="B441" s="800"/>
      <c r="C441" s="800"/>
      <c r="D441" s="800"/>
      <c r="E441" s="26"/>
      <c r="F441" s="26"/>
      <c r="G441" s="26"/>
      <c r="H441" s="800"/>
      <c r="I441" s="800"/>
      <c r="J441" s="800"/>
      <c r="K441" s="800"/>
      <c r="L441" s="800"/>
      <c r="M441" s="800"/>
      <c r="N441" s="800"/>
    </row>
    <row r="442" spans="1:14" x14ac:dyDescent="0.25">
      <c r="A442" s="800"/>
      <c r="B442" s="800"/>
      <c r="C442" s="800"/>
      <c r="D442" s="800"/>
      <c r="E442" s="26"/>
      <c r="F442" s="26"/>
      <c r="G442" s="26"/>
      <c r="H442" s="800"/>
      <c r="I442" s="800"/>
      <c r="J442" s="800"/>
      <c r="K442" s="800"/>
      <c r="L442" s="800"/>
      <c r="M442" s="800"/>
      <c r="N442" s="800"/>
    </row>
    <row r="443" spans="1:14" x14ac:dyDescent="0.25">
      <c r="A443" s="800"/>
      <c r="B443" s="800"/>
      <c r="C443" s="800"/>
      <c r="D443" s="800"/>
      <c r="E443" s="26"/>
      <c r="F443" s="26"/>
      <c r="G443" s="26"/>
      <c r="H443" s="800"/>
      <c r="I443" s="800"/>
      <c r="J443" s="800"/>
      <c r="K443" s="800"/>
      <c r="L443" s="800"/>
      <c r="M443" s="800"/>
      <c r="N443" s="800"/>
    </row>
    <row r="444" spans="1:14" x14ac:dyDescent="0.25">
      <c r="A444" s="800"/>
      <c r="B444" s="800"/>
      <c r="C444" s="800"/>
      <c r="D444" s="800"/>
      <c r="E444" s="26"/>
      <c r="F444" s="26"/>
      <c r="G444" s="26"/>
      <c r="H444" s="800"/>
      <c r="I444" s="800"/>
      <c r="J444" s="800"/>
      <c r="K444" s="800"/>
      <c r="L444" s="800"/>
      <c r="M444" s="800"/>
      <c r="N444" s="800"/>
    </row>
    <row r="445" spans="1:14" x14ac:dyDescent="0.25">
      <c r="A445" s="800"/>
      <c r="B445" s="800"/>
      <c r="C445" s="800"/>
      <c r="D445" s="800"/>
      <c r="E445" s="26"/>
      <c r="F445" s="26"/>
      <c r="G445" s="26"/>
      <c r="H445" s="800"/>
      <c r="I445" s="800"/>
      <c r="J445" s="800"/>
      <c r="K445" s="800"/>
      <c r="L445" s="800"/>
      <c r="M445" s="800"/>
      <c r="N445" s="800"/>
    </row>
    <row r="446" spans="1:14" x14ac:dyDescent="0.25">
      <c r="A446" s="800"/>
      <c r="B446" s="800"/>
      <c r="C446" s="800"/>
      <c r="D446" s="800"/>
      <c r="E446" s="26"/>
      <c r="F446" s="26"/>
      <c r="G446" s="26"/>
      <c r="H446" s="800"/>
      <c r="I446" s="800"/>
      <c r="J446" s="800"/>
      <c r="K446" s="800"/>
      <c r="L446" s="800"/>
      <c r="M446" s="800"/>
      <c r="N446" s="800"/>
    </row>
    <row r="447" spans="1:14" x14ac:dyDescent="0.25">
      <c r="A447" s="800"/>
      <c r="B447" s="800"/>
      <c r="C447" s="800"/>
      <c r="D447" s="800"/>
      <c r="E447" s="26"/>
      <c r="F447" s="26"/>
      <c r="G447" s="26"/>
      <c r="H447" s="800"/>
      <c r="I447" s="800"/>
      <c r="J447" s="800"/>
      <c r="K447" s="800"/>
      <c r="L447" s="800"/>
      <c r="M447" s="800"/>
      <c r="N447" s="800"/>
    </row>
    <row r="448" spans="1:14" x14ac:dyDescent="0.25">
      <c r="A448" s="800"/>
      <c r="B448" s="800"/>
      <c r="C448" s="800"/>
      <c r="D448" s="800"/>
      <c r="E448" s="26"/>
      <c r="F448" s="26"/>
      <c r="G448" s="26"/>
      <c r="H448" s="800"/>
      <c r="I448" s="800"/>
      <c r="J448" s="800"/>
      <c r="K448" s="800"/>
      <c r="L448" s="800"/>
      <c r="M448" s="800"/>
      <c r="N448" s="800"/>
    </row>
    <row r="449" spans="1:14" x14ac:dyDescent="0.25">
      <c r="A449" s="800"/>
      <c r="B449" s="800"/>
      <c r="C449" s="800"/>
      <c r="D449" s="800"/>
      <c r="E449" s="26"/>
      <c r="F449" s="26"/>
      <c r="G449" s="26"/>
      <c r="H449" s="800"/>
      <c r="I449" s="800"/>
      <c r="J449" s="800"/>
      <c r="K449" s="800"/>
      <c r="L449" s="800"/>
      <c r="M449" s="800"/>
      <c r="N449" s="800"/>
    </row>
    <row r="450" spans="1:14" x14ac:dyDescent="0.25">
      <c r="A450" s="800"/>
      <c r="B450" s="800"/>
      <c r="C450" s="800"/>
      <c r="D450" s="800"/>
      <c r="E450" s="26"/>
      <c r="F450" s="26"/>
      <c r="G450" s="26"/>
      <c r="H450" s="800"/>
      <c r="I450" s="800"/>
      <c r="J450" s="800"/>
      <c r="K450" s="800"/>
      <c r="L450" s="800"/>
      <c r="M450" s="800"/>
      <c r="N450" s="800"/>
    </row>
    <row r="451" spans="1:14" x14ac:dyDescent="0.25">
      <c r="A451" s="800"/>
      <c r="B451" s="800"/>
      <c r="C451" s="800"/>
      <c r="D451" s="800"/>
      <c r="E451" s="26"/>
      <c r="F451" s="26"/>
      <c r="G451" s="26"/>
      <c r="H451" s="800"/>
      <c r="I451" s="800"/>
      <c r="J451" s="800"/>
      <c r="K451" s="800"/>
      <c r="L451" s="800"/>
      <c r="M451" s="800"/>
      <c r="N451" s="800"/>
    </row>
    <row r="452" spans="1:14" x14ac:dyDescent="0.25">
      <c r="A452" s="800"/>
      <c r="B452" s="800"/>
      <c r="C452" s="800"/>
      <c r="D452" s="800"/>
      <c r="E452" s="26"/>
      <c r="F452" s="26"/>
      <c r="G452" s="26"/>
      <c r="H452" s="800"/>
      <c r="I452" s="800"/>
      <c r="J452" s="800"/>
      <c r="K452" s="800"/>
      <c r="L452" s="800"/>
      <c r="M452" s="800"/>
      <c r="N452" s="800"/>
    </row>
    <row r="453" spans="1:14" x14ac:dyDescent="0.25">
      <c r="A453" s="800"/>
      <c r="B453" s="800"/>
      <c r="C453" s="800"/>
      <c r="D453" s="800"/>
      <c r="E453" s="26"/>
      <c r="F453" s="26"/>
      <c r="G453" s="26"/>
      <c r="H453" s="800"/>
      <c r="I453" s="800"/>
      <c r="J453" s="800"/>
      <c r="K453" s="800"/>
      <c r="L453" s="800"/>
      <c r="M453" s="800"/>
      <c r="N453" s="800"/>
    </row>
    <row r="454" spans="1:14" x14ac:dyDescent="0.25">
      <c r="A454" s="800"/>
      <c r="B454" s="800"/>
      <c r="C454" s="800"/>
      <c r="D454" s="800"/>
      <c r="E454" s="26"/>
      <c r="F454" s="26"/>
      <c r="G454" s="26"/>
      <c r="H454" s="800"/>
      <c r="I454" s="800"/>
      <c r="J454" s="800"/>
      <c r="K454" s="800"/>
      <c r="L454" s="800"/>
      <c r="M454" s="800"/>
      <c r="N454" s="800"/>
    </row>
    <row r="455" spans="1:14" x14ac:dyDescent="0.25">
      <c r="A455" s="800"/>
      <c r="B455" s="800"/>
      <c r="C455" s="800"/>
      <c r="D455" s="800"/>
      <c r="E455" s="26"/>
      <c r="F455" s="26"/>
      <c r="G455" s="26"/>
      <c r="H455" s="800"/>
      <c r="I455" s="800"/>
      <c r="J455" s="800"/>
      <c r="K455" s="800"/>
      <c r="L455" s="800"/>
      <c r="M455" s="800"/>
      <c r="N455" s="800"/>
    </row>
    <row r="456" spans="1:14" x14ac:dyDescent="0.25">
      <c r="A456" s="800"/>
      <c r="B456" s="800"/>
      <c r="C456" s="800"/>
      <c r="D456" s="800"/>
      <c r="E456" s="26"/>
      <c r="F456" s="26"/>
      <c r="G456" s="26"/>
      <c r="H456" s="800"/>
      <c r="I456" s="800"/>
      <c r="J456" s="800"/>
      <c r="K456" s="800"/>
      <c r="L456" s="800"/>
      <c r="M456" s="800"/>
      <c r="N456" s="800"/>
    </row>
    <row r="457" spans="1:14" x14ac:dyDescent="0.25">
      <c r="A457" s="800"/>
      <c r="B457" s="800"/>
      <c r="C457" s="800"/>
      <c r="D457" s="800"/>
      <c r="E457" s="26"/>
      <c r="F457" s="26"/>
      <c r="G457" s="26"/>
      <c r="H457" s="800"/>
      <c r="I457" s="800"/>
      <c r="J457" s="800"/>
      <c r="K457" s="800"/>
      <c r="L457" s="800"/>
      <c r="M457" s="800"/>
      <c r="N457" s="800"/>
    </row>
    <row r="458" spans="1:14" x14ac:dyDescent="0.25">
      <c r="A458" s="800"/>
      <c r="B458" s="800"/>
      <c r="C458" s="800"/>
      <c r="D458" s="800"/>
      <c r="E458" s="26"/>
      <c r="F458" s="26"/>
      <c r="G458" s="26"/>
      <c r="H458" s="800"/>
      <c r="I458" s="800"/>
      <c r="J458" s="800"/>
      <c r="K458" s="800"/>
      <c r="L458" s="800"/>
      <c r="M458" s="800"/>
      <c r="N458" s="800"/>
    </row>
    <row r="459" spans="1:14" x14ac:dyDescent="0.25">
      <c r="A459" s="800"/>
      <c r="B459" s="800"/>
      <c r="C459" s="800"/>
      <c r="D459" s="800"/>
      <c r="E459" s="26"/>
      <c r="F459" s="26"/>
      <c r="G459" s="26"/>
      <c r="H459" s="800"/>
      <c r="I459" s="800"/>
      <c r="J459" s="800"/>
      <c r="K459" s="800"/>
      <c r="L459" s="800"/>
      <c r="M459" s="800"/>
      <c r="N459" s="800"/>
    </row>
    <row r="460" spans="1:14" x14ac:dyDescent="0.25">
      <c r="A460" s="800"/>
      <c r="B460" s="800"/>
      <c r="C460" s="800"/>
      <c r="D460" s="800"/>
      <c r="E460" s="26"/>
      <c r="F460" s="26"/>
      <c r="G460" s="26"/>
      <c r="H460" s="800"/>
      <c r="I460" s="800"/>
      <c r="J460" s="800"/>
      <c r="K460" s="800"/>
      <c r="L460" s="800"/>
      <c r="M460" s="800"/>
      <c r="N460" s="800"/>
    </row>
    <row r="461" spans="1:14" x14ac:dyDescent="0.25">
      <c r="A461" s="800"/>
      <c r="B461" s="800"/>
      <c r="C461" s="800"/>
      <c r="D461" s="800"/>
      <c r="E461" s="26"/>
      <c r="F461" s="26"/>
      <c r="G461" s="26"/>
      <c r="H461" s="800"/>
      <c r="I461" s="800"/>
      <c r="J461" s="800"/>
      <c r="K461" s="800"/>
      <c r="L461" s="800"/>
      <c r="M461" s="800"/>
      <c r="N461" s="800"/>
    </row>
    <row r="462" spans="1:14" x14ac:dyDescent="0.25">
      <c r="A462" s="800"/>
      <c r="B462" s="800"/>
      <c r="C462" s="800"/>
      <c r="D462" s="800"/>
      <c r="E462" s="26"/>
      <c r="F462" s="26"/>
      <c r="G462" s="26"/>
      <c r="H462" s="800"/>
      <c r="I462" s="800"/>
      <c r="J462" s="800"/>
      <c r="K462" s="800"/>
      <c r="L462" s="800"/>
      <c r="M462" s="800"/>
      <c r="N462" s="800"/>
    </row>
    <row r="463" spans="1:14" x14ac:dyDescent="0.25">
      <c r="A463" s="800"/>
      <c r="B463" s="800"/>
      <c r="C463" s="800"/>
      <c r="D463" s="800"/>
      <c r="E463" s="26"/>
      <c r="F463" s="26"/>
      <c r="G463" s="26"/>
      <c r="H463" s="800"/>
      <c r="I463" s="800"/>
      <c r="J463" s="800"/>
      <c r="K463" s="800"/>
      <c r="L463" s="800"/>
      <c r="M463" s="800"/>
      <c r="N463" s="800"/>
    </row>
    <row r="464" spans="1:14" x14ac:dyDescent="0.25">
      <c r="A464" s="800"/>
      <c r="B464" s="800"/>
      <c r="C464" s="800"/>
      <c r="D464" s="800"/>
      <c r="E464" s="26"/>
      <c r="F464" s="26"/>
      <c r="G464" s="26"/>
      <c r="H464" s="800"/>
      <c r="I464" s="800"/>
      <c r="J464" s="800"/>
      <c r="K464" s="800"/>
      <c r="L464" s="800"/>
      <c r="M464" s="800"/>
      <c r="N464" s="800"/>
    </row>
    <row r="465" spans="1:14" x14ac:dyDescent="0.25">
      <c r="A465" s="800"/>
      <c r="B465" s="800"/>
      <c r="C465" s="800"/>
      <c r="D465" s="800"/>
      <c r="E465" s="26"/>
      <c r="F465" s="26"/>
      <c r="G465" s="26"/>
      <c r="H465" s="800"/>
      <c r="I465" s="800"/>
      <c r="J465" s="800"/>
      <c r="K465" s="800"/>
      <c r="L465" s="800"/>
      <c r="M465" s="800"/>
      <c r="N465" s="800"/>
    </row>
    <row r="466" spans="1:14" x14ac:dyDescent="0.25">
      <c r="A466" s="800"/>
      <c r="B466" s="800"/>
      <c r="C466" s="800"/>
      <c r="D466" s="800"/>
      <c r="E466" s="26"/>
      <c r="F466" s="26"/>
      <c r="G466" s="26"/>
      <c r="H466" s="800"/>
      <c r="I466" s="800"/>
      <c r="J466" s="800"/>
      <c r="K466" s="800"/>
      <c r="L466" s="800"/>
      <c r="M466" s="800"/>
      <c r="N466" s="800"/>
    </row>
    <row r="467" spans="1:14" x14ac:dyDescent="0.25">
      <c r="A467" s="800"/>
      <c r="B467" s="800"/>
      <c r="C467" s="800"/>
      <c r="D467" s="800"/>
      <c r="E467" s="26"/>
      <c r="F467" s="26"/>
      <c r="G467" s="26"/>
      <c r="H467" s="800"/>
      <c r="I467" s="800"/>
      <c r="J467" s="800"/>
      <c r="K467" s="800"/>
      <c r="L467" s="800"/>
      <c r="M467" s="800"/>
      <c r="N467" s="800"/>
    </row>
    <row r="468" spans="1:14" x14ac:dyDescent="0.25">
      <c r="A468" s="800"/>
      <c r="B468" s="800"/>
      <c r="C468" s="800"/>
      <c r="D468" s="800"/>
      <c r="E468" s="26"/>
      <c r="F468" s="26"/>
      <c r="G468" s="26"/>
      <c r="H468" s="800"/>
      <c r="I468" s="800"/>
      <c r="J468" s="800"/>
      <c r="K468" s="800"/>
      <c r="L468" s="800"/>
      <c r="M468" s="800"/>
      <c r="N468" s="800"/>
    </row>
    <row r="469" spans="1:14" x14ac:dyDescent="0.25">
      <c r="A469" s="800"/>
      <c r="B469" s="800"/>
      <c r="C469" s="800"/>
      <c r="D469" s="800"/>
      <c r="E469" s="26"/>
      <c r="F469" s="26"/>
      <c r="G469" s="26"/>
      <c r="H469" s="800"/>
      <c r="I469" s="800"/>
      <c r="J469" s="800"/>
      <c r="K469" s="800"/>
      <c r="L469" s="800"/>
      <c r="M469" s="800"/>
      <c r="N469" s="800"/>
    </row>
    <row r="470" spans="1:14" x14ac:dyDescent="0.25">
      <c r="A470" s="800"/>
      <c r="B470" s="800"/>
      <c r="C470" s="800"/>
      <c r="D470" s="800"/>
      <c r="E470" s="26"/>
      <c r="F470" s="26"/>
      <c r="G470" s="26"/>
      <c r="H470" s="800"/>
      <c r="I470" s="800"/>
      <c r="J470" s="800"/>
      <c r="K470" s="800"/>
      <c r="L470" s="800"/>
      <c r="M470" s="800"/>
      <c r="N470" s="800"/>
    </row>
    <row r="471" spans="1:14" x14ac:dyDescent="0.25">
      <c r="A471" s="800"/>
      <c r="B471" s="800"/>
      <c r="C471" s="800"/>
      <c r="D471" s="800"/>
      <c r="E471" s="26"/>
      <c r="F471" s="26"/>
      <c r="G471" s="26"/>
      <c r="H471" s="800"/>
      <c r="I471" s="800"/>
      <c r="J471" s="800"/>
      <c r="K471" s="800"/>
      <c r="L471" s="800"/>
      <c r="M471" s="800"/>
      <c r="N471" s="800"/>
    </row>
    <row r="472" spans="1:14" x14ac:dyDescent="0.25">
      <c r="A472" s="800"/>
      <c r="B472" s="800"/>
      <c r="C472" s="800"/>
      <c r="D472" s="800"/>
      <c r="E472" s="26"/>
      <c r="F472" s="26"/>
      <c r="G472" s="26"/>
      <c r="H472" s="800"/>
      <c r="I472" s="800"/>
      <c r="J472" s="800"/>
      <c r="K472" s="800"/>
      <c r="L472" s="800"/>
      <c r="M472" s="800"/>
      <c r="N472" s="800"/>
    </row>
    <row r="473" spans="1:14" x14ac:dyDescent="0.25">
      <c r="A473" s="800"/>
      <c r="B473" s="800"/>
      <c r="C473" s="800"/>
      <c r="D473" s="800"/>
      <c r="E473" s="26"/>
      <c r="F473" s="26"/>
      <c r="G473" s="26"/>
      <c r="H473" s="800"/>
      <c r="I473" s="800"/>
      <c r="J473" s="800"/>
      <c r="K473" s="800"/>
      <c r="L473" s="800"/>
      <c r="M473" s="800"/>
      <c r="N473" s="800"/>
    </row>
    <row r="474" spans="1:14" x14ac:dyDescent="0.25">
      <c r="A474" s="800"/>
      <c r="B474" s="800"/>
      <c r="C474" s="800"/>
      <c r="D474" s="800"/>
      <c r="E474" s="26"/>
      <c r="F474" s="26"/>
      <c r="G474" s="26"/>
      <c r="H474" s="800"/>
      <c r="I474" s="800"/>
      <c r="J474" s="800"/>
      <c r="K474" s="800"/>
      <c r="L474" s="800"/>
      <c r="M474" s="800"/>
      <c r="N474" s="800"/>
    </row>
    <row r="475" spans="1:14" x14ac:dyDescent="0.25">
      <c r="A475" s="800"/>
      <c r="B475" s="800"/>
      <c r="C475" s="800"/>
      <c r="D475" s="800"/>
      <c r="E475" s="26"/>
      <c r="F475" s="26"/>
      <c r="G475" s="26"/>
      <c r="H475" s="800"/>
      <c r="I475" s="800"/>
      <c r="J475" s="800"/>
      <c r="K475" s="800"/>
      <c r="L475" s="800"/>
      <c r="M475" s="800"/>
      <c r="N475" s="800"/>
    </row>
    <row r="476" spans="1:14" x14ac:dyDescent="0.25">
      <c r="A476" s="800"/>
      <c r="B476" s="800"/>
      <c r="C476" s="800"/>
      <c r="D476" s="800"/>
      <c r="E476" s="26"/>
      <c r="F476" s="26"/>
      <c r="G476" s="26"/>
      <c r="H476" s="800"/>
      <c r="I476" s="800"/>
      <c r="J476" s="800"/>
      <c r="K476" s="800"/>
      <c r="L476" s="800"/>
      <c r="M476" s="800"/>
      <c r="N476" s="800"/>
    </row>
    <row r="477" spans="1:14" x14ac:dyDescent="0.25">
      <c r="A477" s="800"/>
      <c r="B477" s="800"/>
      <c r="C477" s="800"/>
      <c r="D477" s="800"/>
      <c r="E477" s="26"/>
      <c r="F477" s="26"/>
      <c r="G477" s="26"/>
      <c r="H477" s="800"/>
      <c r="I477" s="800"/>
      <c r="J477" s="800"/>
      <c r="K477" s="800"/>
      <c r="L477" s="800"/>
      <c r="M477" s="800"/>
      <c r="N477" s="800"/>
    </row>
    <row r="478" spans="1:14" x14ac:dyDescent="0.25">
      <c r="A478" s="800"/>
      <c r="B478" s="800"/>
      <c r="C478" s="800"/>
      <c r="D478" s="800"/>
      <c r="E478" s="26"/>
      <c r="F478" s="26"/>
      <c r="G478" s="26"/>
      <c r="H478" s="800"/>
      <c r="I478" s="800"/>
      <c r="J478" s="800"/>
      <c r="K478" s="800"/>
      <c r="L478" s="800"/>
      <c r="M478" s="800"/>
      <c r="N478" s="800"/>
    </row>
    <row r="479" spans="1:14" x14ac:dyDescent="0.25">
      <c r="A479" s="800"/>
      <c r="B479" s="800"/>
      <c r="C479" s="800"/>
      <c r="D479" s="800"/>
      <c r="E479" s="26"/>
      <c r="F479" s="26"/>
      <c r="G479" s="26"/>
      <c r="H479" s="800"/>
      <c r="I479" s="800"/>
      <c r="J479" s="800"/>
      <c r="K479" s="800"/>
      <c r="L479" s="800"/>
      <c r="M479" s="800"/>
      <c r="N479" s="800"/>
    </row>
    <row r="480" spans="1:14" x14ac:dyDescent="0.25">
      <c r="A480" s="800"/>
      <c r="B480" s="800"/>
      <c r="C480" s="800"/>
      <c r="D480" s="800"/>
      <c r="E480" s="26"/>
      <c r="F480" s="26"/>
      <c r="G480" s="26"/>
      <c r="H480" s="800"/>
      <c r="I480" s="800"/>
      <c r="J480" s="800"/>
      <c r="K480" s="800"/>
      <c r="L480" s="800"/>
      <c r="M480" s="800"/>
      <c r="N480" s="800"/>
    </row>
    <row r="481" spans="1:14" x14ac:dyDescent="0.25">
      <c r="A481" s="800"/>
      <c r="B481" s="800"/>
      <c r="C481" s="800"/>
      <c r="D481" s="800"/>
      <c r="E481" s="26"/>
      <c r="F481" s="26"/>
      <c r="G481" s="26"/>
      <c r="H481" s="800"/>
      <c r="I481" s="800"/>
      <c r="J481" s="800"/>
      <c r="K481" s="800"/>
      <c r="L481" s="800"/>
      <c r="M481" s="800"/>
      <c r="N481" s="800"/>
    </row>
    <row r="482" spans="1:14" x14ac:dyDescent="0.25">
      <c r="A482" s="800"/>
      <c r="B482" s="800"/>
      <c r="C482" s="800"/>
      <c r="D482" s="800"/>
      <c r="E482" s="26"/>
      <c r="F482" s="26"/>
      <c r="G482" s="26"/>
      <c r="H482" s="800"/>
      <c r="I482" s="800"/>
      <c r="J482" s="800"/>
      <c r="K482" s="800"/>
      <c r="L482" s="800"/>
      <c r="M482" s="800"/>
      <c r="N482" s="800"/>
    </row>
    <row r="483" spans="1:14" x14ac:dyDescent="0.25">
      <c r="A483" s="800"/>
      <c r="B483" s="800"/>
      <c r="C483" s="800"/>
      <c r="D483" s="800"/>
      <c r="E483" s="26"/>
      <c r="F483" s="26"/>
      <c r="G483" s="26"/>
      <c r="H483" s="800"/>
      <c r="I483" s="800"/>
      <c r="J483" s="800"/>
      <c r="K483" s="800"/>
      <c r="L483" s="800"/>
      <c r="M483" s="800"/>
      <c r="N483" s="800"/>
    </row>
    <row r="484" spans="1:14" x14ac:dyDescent="0.25">
      <c r="A484" s="800"/>
      <c r="B484" s="800"/>
      <c r="C484" s="800"/>
      <c r="D484" s="800"/>
      <c r="E484" s="26"/>
      <c r="F484" s="26"/>
      <c r="G484" s="26"/>
      <c r="H484" s="800"/>
      <c r="I484" s="800"/>
      <c r="J484" s="800"/>
      <c r="K484" s="800"/>
      <c r="L484" s="800"/>
      <c r="M484" s="800"/>
      <c r="N484" s="800"/>
    </row>
    <row r="485" spans="1:14" x14ac:dyDescent="0.25">
      <c r="A485" s="800"/>
      <c r="B485" s="800"/>
      <c r="C485" s="800"/>
      <c r="D485" s="800"/>
      <c r="E485" s="26"/>
      <c r="F485" s="26"/>
      <c r="G485" s="26"/>
      <c r="H485" s="800"/>
      <c r="I485" s="800"/>
      <c r="J485" s="800"/>
      <c r="K485" s="800"/>
      <c r="L485" s="800"/>
      <c r="M485" s="800"/>
      <c r="N485" s="800"/>
    </row>
    <row r="486" spans="1:14" x14ac:dyDescent="0.25">
      <c r="A486" s="800"/>
      <c r="B486" s="800"/>
      <c r="C486" s="800"/>
      <c r="D486" s="800"/>
      <c r="E486" s="26"/>
      <c r="F486" s="26"/>
      <c r="G486" s="26"/>
      <c r="H486" s="800"/>
      <c r="I486" s="800"/>
      <c r="J486" s="800"/>
      <c r="K486" s="800"/>
      <c r="L486" s="800"/>
      <c r="M486" s="800"/>
      <c r="N486" s="800"/>
    </row>
    <row r="487" spans="1:14" x14ac:dyDescent="0.25">
      <c r="A487" s="800"/>
      <c r="B487" s="800"/>
      <c r="C487" s="800"/>
      <c r="D487" s="800"/>
      <c r="E487" s="26"/>
      <c r="F487" s="26"/>
      <c r="G487" s="26"/>
      <c r="H487" s="800"/>
      <c r="I487" s="800"/>
      <c r="J487" s="800"/>
      <c r="K487" s="800"/>
      <c r="L487" s="800"/>
      <c r="M487" s="800"/>
      <c r="N487" s="800"/>
    </row>
    <row r="488" spans="1:14" x14ac:dyDescent="0.25">
      <c r="A488" s="800"/>
      <c r="B488" s="800"/>
      <c r="C488" s="800"/>
      <c r="D488" s="800"/>
      <c r="E488" s="26"/>
      <c r="F488" s="26"/>
      <c r="G488" s="26"/>
      <c r="H488" s="800"/>
      <c r="I488" s="800"/>
      <c r="J488" s="800"/>
      <c r="K488" s="800"/>
      <c r="L488" s="800"/>
      <c r="M488" s="800"/>
      <c r="N488" s="800"/>
    </row>
    <row r="489" spans="1:14" x14ac:dyDescent="0.25">
      <c r="A489" s="800"/>
      <c r="B489" s="800"/>
      <c r="C489" s="800"/>
      <c r="D489" s="800"/>
      <c r="E489" s="26"/>
      <c r="F489" s="26"/>
      <c r="G489" s="26"/>
      <c r="H489" s="800"/>
      <c r="I489" s="800"/>
      <c r="J489" s="800"/>
      <c r="K489" s="800"/>
      <c r="L489" s="800"/>
      <c r="M489" s="800"/>
      <c r="N489" s="800"/>
    </row>
    <row r="490" spans="1:14" x14ac:dyDescent="0.25">
      <c r="A490" s="800"/>
      <c r="B490" s="800"/>
      <c r="C490" s="800"/>
      <c r="D490" s="800"/>
      <c r="E490" s="26"/>
      <c r="F490" s="26"/>
      <c r="G490" s="26"/>
      <c r="H490" s="800"/>
      <c r="I490" s="800"/>
      <c r="J490" s="800"/>
      <c r="K490" s="800"/>
      <c r="L490" s="800"/>
      <c r="M490" s="800"/>
      <c r="N490" s="800"/>
    </row>
    <row r="491" spans="1:14" x14ac:dyDescent="0.25">
      <c r="A491" s="800"/>
      <c r="B491" s="800"/>
      <c r="C491" s="800"/>
      <c r="D491" s="800"/>
      <c r="E491" s="26"/>
      <c r="F491" s="26"/>
      <c r="G491" s="26"/>
      <c r="H491" s="800"/>
      <c r="I491" s="800"/>
      <c r="J491" s="800"/>
      <c r="K491" s="800"/>
      <c r="L491" s="800"/>
      <c r="M491" s="800"/>
      <c r="N491" s="800"/>
    </row>
    <row r="492" spans="1:14" x14ac:dyDescent="0.25">
      <c r="A492" s="800"/>
      <c r="B492" s="800"/>
      <c r="C492" s="800"/>
      <c r="D492" s="800"/>
      <c r="E492" s="26"/>
      <c r="F492" s="26"/>
      <c r="G492" s="26"/>
      <c r="H492" s="800"/>
      <c r="I492" s="800"/>
      <c r="J492" s="800"/>
      <c r="K492" s="800"/>
      <c r="L492" s="800"/>
      <c r="M492" s="800"/>
      <c r="N492" s="800"/>
    </row>
    <row r="493" spans="1:14" x14ac:dyDescent="0.25">
      <c r="A493" s="800"/>
      <c r="B493" s="800"/>
      <c r="C493" s="800"/>
      <c r="D493" s="800"/>
      <c r="E493" s="26"/>
      <c r="F493" s="26"/>
      <c r="G493" s="26"/>
      <c r="H493" s="800"/>
      <c r="I493" s="800"/>
      <c r="J493" s="800"/>
      <c r="K493" s="800"/>
      <c r="L493" s="800"/>
      <c r="M493" s="800"/>
      <c r="N493" s="800"/>
    </row>
    <row r="494" spans="1:14" x14ac:dyDescent="0.25">
      <c r="A494" s="800"/>
      <c r="B494" s="800"/>
      <c r="C494" s="800"/>
      <c r="D494" s="800"/>
      <c r="E494" s="26"/>
      <c r="F494" s="26"/>
      <c r="G494" s="26"/>
      <c r="H494" s="800"/>
      <c r="I494" s="800"/>
      <c r="J494" s="800"/>
      <c r="K494" s="800"/>
      <c r="L494" s="800"/>
      <c r="M494" s="800"/>
      <c r="N494" s="800"/>
    </row>
    <row r="495" spans="1:14" x14ac:dyDescent="0.25">
      <c r="A495" s="800"/>
      <c r="B495" s="800"/>
      <c r="C495" s="800"/>
      <c r="D495" s="800"/>
      <c r="E495" s="26"/>
      <c r="F495" s="26"/>
      <c r="G495" s="26"/>
      <c r="H495" s="800"/>
      <c r="I495" s="800"/>
      <c r="J495" s="800"/>
      <c r="K495" s="800"/>
      <c r="L495" s="800"/>
      <c r="M495" s="800"/>
      <c r="N495" s="800"/>
    </row>
    <row r="496" spans="1:14" x14ac:dyDescent="0.25">
      <c r="A496" s="800"/>
      <c r="B496" s="800"/>
      <c r="C496" s="800"/>
      <c r="D496" s="800"/>
      <c r="E496" s="26"/>
      <c r="F496" s="26"/>
      <c r="G496" s="26"/>
      <c r="H496" s="800"/>
      <c r="I496" s="800"/>
      <c r="J496" s="800"/>
      <c r="K496" s="800"/>
      <c r="L496" s="800"/>
      <c r="M496" s="800"/>
      <c r="N496" s="800"/>
    </row>
    <row r="497" spans="1:14" x14ac:dyDescent="0.25">
      <c r="A497" s="800"/>
      <c r="B497" s="800"/>
      <c r="C497" s="800"/>
      <c r="D497" s="800"/>
      <c r="E497" s="26"/>
      <c r="F497" s="26"/>
      <c r="G497" s="26"/>
      <c r="H497" s="800"/>
      <c r="I497" s="800"/>
      <c r="J497" s="800"/>
      <c r="K497" s="800"/>
      <c r="L497" s="800"/>
      <c r="M497" s="800"/>
      <c r="N497" s="800"/>
    </row>
    <row r="498" spans="1:14" x14ac:dyDescent="0.25">
      <c r="A498" s="800"/>
      <c r="B498" s="800"/>
      <c r="C498" s="800"/>
      <c r="D498" s="800"/>
      <c r="E498" s="26"/>
      <c r="F498" s="26"/>
      <c r="G498" s="26"/>
      <c r="H498" s="800"/>
      <c r="I498" s="800"/>
      <c r="J498" s="800"/>
      <c r="K498" s="800"/>
      <c r="L498" s="800"/>
      <c r="M498" s="800"/>
      <c r="N498" s="800"/>
    </row>
    <row r="499" spans="1:14" x14ac:dyDescent="0.25">
      <c r="A499" s="800"/>
      <c r="B499" s="800"/>
      <c r="C499" s="800"/>
      <c r="D499" s="800"/>
      <c r="E499" s="26"/>
      <c r="F499" s="26"/>
      <c r="G499" s="26"/>
      <c r="H499" s="800"/>
      <c r="I499" s="800"/>
      <c r="J499" s="800"/>
      <c r="K499" s="800"/>
      <c r="L499" s="800"/>
      <c r="M499" s="800"/>
      <c r="N499" s="800"/>
    </row>
    <row r="500" spans="1:14" x14ac:dyDescent="0.25">
      <c r="A500" s="800"/>
      <c r="B500" s="800"/>
      <c r="C500" s="800"/>
      <c r="D500" s="800"/>
      <c r="E500" s="26"/>
      <c r="F500" s="26"/>
      <c r="G500" s="26"/>
      <c r="H500" s="800"/>
      <c r="I500" s="800"/>
      <c r="J500" s="800"/>
      <c r="K500" s="800"/>
      <c r="L500" s="800"/>
      <c r="M500" s="800"/>
      <c r="N500" s="800"/>
    </row>
    <row r="501" spans="1:14" x14ac:dyDescent="0.25">
      <c r="A501" s="800"/>
      <c r="B501" s="800"/>
      <c r="C501" s="800"/>
      <c r="D501" s="800"/>
      <c r="E501" s="26"/>
      <c r="F501" s="26"/>
      <c r="G501" s="26"/>
      <c r="H501" s="800"/>
      <c r="I501" s="800"/>
      <c r="J501" s="800"/>
      <c r="K501" s="800"/>
      <c r="L501" s="800"/>
      <c r="M501" s="800"/>
      <c r="N501" s="800"/>
    </row>
    <row r="502" spans="1:14" x14ac:dyDescent="0.25">
      <c r="A502" s="800"/>
      <c r="B502" s="800"/>
      <c r="C502" s="800"/>
      <c r="D502" s="800"/>
      <c r="E502" s="26"/>
      <c r="F502" s="26"/>
      <c r="G502" s="26"/>
      <c r="H502" s="800"/>
      <c r="I502" s="800"/>
      <c r="J502" s="800"/>
      <c r="K502" s="800"/>
      <c r="L502" s="800"/>
      <c r="M502" s="800"/>
      <c r="N502" s="800"/>
    </row>
    <row r="503" spans="1:14" x14ac:dyDescent="0.25">
      <c r="A503" s="800"/>
      <c r="B503" s="800"/>
      <c r="C503" s="800"/>
      <c r="D503" s="800"/>
      <c r="E503" s="26"/>
      <c r="F503" s="26"/>
      <c r="G503" s="26"/>
      <c r="H503" s="800"/>
      <c r="I503" s="800"/>
      <c r="J503" s="800"/>
      <c r="K503" s="800"/>
      <c r="L503" s="800"/>
      <c r="M503" s="800"/>
      <c r="N503" s="800"/>
    </row>
    <row r="504" spans="1:14" x14ac:dyDescent="0.25">
      <c r="A504" s="800"/>
      <c r="B504" s="800"/>
      <c r="C504" s="800"/>
      <c r="D504" s="800"/>
      <c r="E504" s="26"/>
      <c r="F504" s="26"/>
      <c r="G504" s="26"/>
      <c r="H504" s="800"/>
      <c r="I504" s="800"/>
      <c r="J504" s="800"/>
      <c r="K504" s="800"/>
      <c r="L504" s="800"/>
      <c r="M504" s="800"/>
      <c r="N504" s="800"/>
    </row>
    <row r="505" spans="1:14" x14ac:dyDescent="0.25">
      <c r="A505" s="800"/>
      <c r="B505" s="800"/>
      <c r="C505" s="800"/>
      <c r="D505" s="800"/>
      <c r="E505" s="26"/>
      <c r="F505" s="26"/>
      <c r="G505" s="26"/>
      <c r="H505" s="800"/>
      <c r="I505" s="800"/>
      <c r="J505" s="800"/>
      <c r="K505" s="800"/>
      <c r="L505" s="800"/>
      <c r="M505" s="800"/>
      <c r="N505" s="800"/>
    </row>
    <row r="506" spans="1:14" x14ac:dyDescent="0.25">
      <c r="A506" s="800"/>
      <c r="B506" s="800"/>
      <c r="C506" s="800"/>
      <c r="D506" s="800"/>
      <c r="E506" s="26"/>
      <c r="F506" s="26"/>
      <c r="G506" s="26"/>
      <c r="H506" s="800"/>
      <c r="I506" s="800"/>
      <c r="J506" s="800"/>
      <c r="K506" s="800"/>
      <c r="L506" s="800"/>
      <c r="M506" s="800"/>
      <c r="N506" s="800"/>
    </row>
    <row r="507" spans="1:14" x14ac:dyDescent="0.25">
      <c r="A507" s="800"/>
      <c r="B507" s="800"/>
      <c r="C507" s="800"/>
      <c r="D507" s="800"/>
      <c r="E507" s="26"/>
      <c r="F507" s="26"/>
      <c r="G507" s="26"/>
      <c r="H507" s="800"/>
      <c r="I507" s="800"/>
      <c r="J507" s="800"/>
      <c r="K507" s="800"/>
      <c r="L507" s="800"/>
      <c r="M507" s="800"/>
      <c r="N507" s="800"/>
    </row>
    <row r="508" spans="1:14" x14ac:dyDescent="0.25">
      <c r="A508" s="800"/>
      <c r="B508" s="800"/>
      <c r="C508" s="800"/>
      <c r="D508" s="800"/>
      <c r="E508" s="26"/>
      <c r="F508" s="26"/>
      <c r="G508" s="26"/>
      <c r="H508" s="800"/>
      <c r="I508" s="800"/>
      <c r="J508" s="800"/>
      <c r="K508" s="800"/>
      <c r="L508" s="800"/>
      <c r="M508" s="800"/>
      <c r="N508" s="800"/>
    </row>
    <row r="509" spans="1:14" x14ac:dyDescent="0.25">
      <c r="A509" s="800"/>
      <c r="B509" s="800"/>
      <c r="C509" s="800"/>
      <c r="D509" s="800"/>
      <c r="E509" s="26"/>
      <c r="F509" s="26"/>
      <c r="G509" s="26"/>
      <c r="H509" s="800"/>
      <c r="I509" s="800"/>
      <c r="J509" s="800"/>
      <c r="K509" s="800"/>
      <c r="L509" s="800"/>
      <c r="M509" s="800"/>
      <c r="N509" s="800"/>
    </row>
    <row r="510" spans="1:14" x14ac:dyDescent="0.25">
      <c r="A510" s="800"/>
      <c r="B510" s="800"/>
      <c r="C510" s="800"/>
      <c r="D510" s="800"/>
      <c r="E510" s="26"/>
      <c r="F510" s="26"/>
      <c r="G510" s="26"/>
      <c r="H510" s="800"/>
      <c r="I510" s="800"/>
      <c r="J510" s="800"/>
      <c r="K510" s="800"/>
      <c r="L510" s="800"/>
      <c r="M510" s="800"/>
      <c r="N510" s="800"/>
    </row>
    <row r="511" spans="1:14" x14ac:dyDescent="0.25">
      <c r="A511" s="800"/>
      <c r="B511" s="800"/>
      <c r="C511" s="800"/>
      <c r="D511" s="800"/>
      <c r="E511" s="26"/>
      <c r="F511" s="26"/>
      <c r="G511" s="26"/>
      <c r="H511" s="800"/>
      <c r="I511" s="800"/>
      <c r="J511" s="800"/>
      <c r="K511" s="800"/>
      <c r="L511" s="800"/>
      <c r="M511" s="800"/>
      <c r="N511" s="800"/>
    </row>
    <row r="512" spans="1:14" x14ac:dyDescent="0.25">
      <c r="A512" s="800"/>
      <c r="B512" s="800"/>
      <c r="C512" s="800"/>
      <c r="D512" s="800"/>
      <c r="E512" s="26"/>
      <c r="F512" s="26"/>
      <c r="G512" s="26"/>
      <c r="H512" s="800"/>
      <c r="I512" s="800"/>
      <c r="J512" s="800"/>
      <c r="K512" s="800"/>
      <c r="L512" s="800"/>
      <c r="M512" s="800"/>
      <c r="N512" s="800"/>
    </row>
    <row r="513" spans="1:14" x14ac:dyDescent="0.25">
      <c r="A513" s="800"/>
      <c r="B513" s="800"/>
      <c r="C513" s="800"/>
      <c r="D513" s="800"/>
      <c r="E513" s="26"/>
      <c r="F513" s="26"/>
      <c r="G513" s="26"/>
      <c r="H513" s="800"/>
      <c r="I513" s="800"/>
      <c r="J513" s="800"/>
      <c r="K513" s="800"/>
      <c r="L513" s="800"/>
      <c r="M513" s="800"/>
      <c r="N513" s="800"/>
    </row>
    <row r="514" spans="1:14" x14ac:dyDescent="0.25">
      <c r="A514" s="800"/>
      <c r="B514" s="800"/>
      <c r="C514" s="800"/>
      <c r="D514" s="800"/>
      <c r="E514" s="26"/>
      <c r="F514" s="26"/>
      <c r="G514" s="26"/>
      <c r="H514" s="800"/>
      <c r="I514" s="800"/>
      <c r="J514" s="800"/>
      <c r="K514" s="800"/>
      <c r="L514" s="800"/>
      <c r="M514" s="800"/>
      <c r="N514" s="800"/>
    </row>
    <row r="515" spans="1:14" x14ac:dyDescent="0.25">
      <c r="A515" s="800"/>
      <c r="B515" s="800"/>
      <c r="C515" s="800"/>
      <c r="D515" s="800"/>
      <c r="E515" s="26"/>
      <c r="F515" s="26"/>
      <c r="G515" s="26"/>
      <c r="H515" s="800"/>
      <c r="I515" s="800"/>
      <c r="J515" s="800"/>
      <c r="K515" s="800"/>
      <c r="L515" s="800"/>
      <c r="M515" s="800"/>
      <c r="N515" s="800"/>
    </row>
    <row r="516" spans="1:14" x14ac:dyDescent="0.25">
      <c r="A516" s="800"/>
      <c r="B516" s="800"/>
      <c r="C516" s="800"/>
      <c r="D516" s="800"/>
      <c r="E516" s="26"/>
      <c r="F516" s="26"/>
      <c r="G516" s="26"/>
      <c r="H516" s="800"/>
      <c r="I516" s="800"/>
      <c r="J516" s="800"/>
      <c r="K516" s="800"/>
      <c r="L516" s="800"/>
      <c r="M516" s="800"/>
      <c r="N516" s="800"/>
    </row>
    <row r="517" spans="1:14" x14ac:dyDescent="0.25">
      <c r="A517" s="800"/>
      <c r="B517" s="800"/>
      <c r="C517" s="800"/>
      <c r="D517" s="800"/>
      <c r="E517" s="26"/>
      <c r="F517" s="26"/>
      <c r="G517" s="26"/>
      <c r="H517" s="800"/>
      <c r="I517" s="800"/>
      <c r="J517" s="800"/>
      <c r="K517" s="800"/>
      <c r="L517" s="800"/>
      <c r="M517" s="800"/>
      <c r="N517" s="800"/>
    </row>
    <row r="518" spans="1:14" x14ac:dyDescent="0.25">
      <c r="A518" s="800"/>
      <c r="B518" s="800"/>
      <c r="C518" s="800"/>
      <c r="D518" s="800"/>
      <c r="E518" s="26"/>
      <c r="F518" s="26"/>
      <c r="G518" s="26"/>
      <c r="H518" s="800"/>
      <c r="I518" s="800"/>
      <c r="J518" s="800"/>
      <c r="K518" s="800"/>
      <c r="L518" s="800"/>
      <c r="M518" s="800"/>
      <c r="N518" s="800"/>
    </row>
    <row r="519" spans="1:14" x14ac:dyDescent="0.25">
      <c r="A519" s="800"/>
      <c r="B519" s="800"/>
      <c r="C519" s="800"/>
      <c r="D519" s="800"/>
      <c r="E519" s="26"/>
      <c r="F519" s="26"/>
      <c r="G519" s="26"/>
      <c r="H519" s="800"/>
      <c r="I519" s="800"/>
      <c r="J519" s="800"/>
      <c r="K519" s="800"/>
      <c r="L519" s="800"/>
      <c r="M519" s="800"/>
      <c r="N519" s="800"/>
    </row>
    <row r="520" spans="1:14" x14ac:dyDescent="0.25">
      <c r="A520" s="800"/>
      <c r="B520" s="800"/>
      <c r="C520" s="800"/>
      <c r="D520" s="800"/>
      <c r="E520" s="26"/>
      <c r="F520" s="26"/>
      <c r="G520" s="26"/>
      <c r="H520" s="800"/>
      <c r="I520" s="800"/>
      <c r="J520" s="800"/>
      <c r="K520" s="800"/>
      <c r="L520" s="800"/>
      <c r="M520" s="800"/>
      <c r="N520" s="800"/>
    </row>
    <row r="521" spans="1:14" x14ac:dyDescent="0.25">
      <c r="A521" s="800"/>
      <c r="B521" s="800"/>
      <c r="C521" s="800"/>
      <c r="D521" s="800"/>
      <c r="E521" s="26"/>
      <c r="F521" s="26"/>
      <c r="G521" s="26"/>
      <c r="H521" s="800"/>
      <c r="I521" s="800"/>
      <c r="J521" s="800"/>
      <c r="K521" s="800"/>
      <c r="L521" s="800"/>
      <c r="M521" s="800"/>
      <c r="N521" s="800"/>
    </row>
    <row r="522" spans="1:14" x14ac:dyDescent="0.25">
      <c r="A522" s="800"/>
      <c r="B522" s="800"/>
      <c r="C522" s="800"/>
      <c r="D522" s="800"/>
      <c r="E522" s="26"/>
      <c r="F522" s="26"/>
      <c r="G522" s="26"/>
      <c r="H522" s="800"/>
      <c r="I522" s="800"/>
      <c r="J522" s="800"/>
      <c r="K522" s="800"/>
      <c r="L522" s="800"/>
      <c r="M522" s="800"/>
      <c r="N522" s="800"/>
    </row>
    <row r="523" spans="1:14" x14ac:dyDescent="0.25">
      <c r="A523" s="800"/>
      <c r="B523" s="800"/>
      <c r="C523" s="800"/>
      <c r="D523" s="800"/>
      <c r="E523" s="26"/>
      <c r="F523" s="26"/>
      <c r="G523" s="26"/>
      <c r="H523" s="800"/>
      <c r="I523" s="800"/>
      <c r="J523" s="800"/>
      <c r="K523" s="800"/>
      <c r="L523" s="800"/>
      <c r="M523" s="800"/>
      <c r="N523" s="800"/>
    </row>
    <row r="524" spans="1:14" x14ac:dyDescent="0.25">
      <c r="A524" s="800"/>
      <c r="B524" s="800"/>
      <c r="C524" s="800"/>
      <c r="D524" s="800"/>
      <c r="E524" s="26"/>
      <c r="F524" s="26"/>
      <c r="G524" s="26"/>
      <c r="H524" s="800"/>
      <c r="I524" s="800"/>
      <c r="J524" s="800"/>
      <c r="K524" s="800"/>
      <c r="L524" s="800"/>
      <c r="M524" s="800"/>
      <c r="N524" s="800"/>
    </row>
    <row r="525" spans="1:14" x14ac:dyDescent="0.25">
      <c r="A525" s="800"/>
      <c r="B525" s="800"/>
      <c r="C525" s="800"/>
      <c r="D525" s="800"/>
      <c r="E525" s="26"/>
      <c r="F525" s="26"/>
      <c r="G525" s="26"/>
      <c r="H525" s="800"/>
      <c r="I525" s="800"/>
      <c r="J525" s="800"/>
      <c r="K525" s="800"/>
      <c r="L525" s="800"/>
      <c r="M525" s="800"/>
      <c r="N525" s="800"/>
    </row>
    <row r="526" spans="1:14" x14ac:dyDescent="0.25">
      <c r="A526" s="800"/>
      <c r="B526" s="800"/>
      <c r="C526" s="800"/>
      <c r="D526" s="800"/>
      <c r="E526" s="26"/>
      <c r="F526" s="26"/>
      <c r="G526" s="26"/>
      <c r="H526" s="800"/>
      <c r="I526" s="800"/>
      <c r="J526" s="800"/>
      <c r="K526" s="800"/>
      <c r="L526" s="800"/>
      <c r="M526" s="800"/>
      <c r="N526" s="800"/>
    </row>
    <row r="527" spans="1:14" x14ac:dyDescent="0.25">
      <c r="A527" s="800"/>
      <c r="B527" s="800"/>
      <c r="C527" s="800"/>
      <c r="D527" s="800"/>
      <c r="E527" s="26"/>
      <c r="F527" s="26"/>
      <c r="G527" s="26"/>
      <c r="H527" s="800"/>
      <c r="I527" s="800"/>
      <c r="J527" s="800"/>
      <c r="K527" s="800"/>
      <c r="L527" s="800"/>
      <c r="M527" s="800"/>
      <c r="N527" s="800"/>
    </row>
    <row r="528" spans="1:14" x14ac:dyDescent="0.25">
      <c r="A528" s="800"/>
      <c r="B528" s="800"/>
      <c r="C528" s="800"/>
      <c r="D528" s="800"/>
      <c r="E528" s="26"/>
      <c r="F528" s="26"/>
      <c r="G528" s="26"/>
      <c r="H528" s="800"/>
      <c r="I528" s="800"/>
      <c r="J528" s="800"/>
      <c r="K528" s="800"/>
      <c r="L528" s="800"/>
      <c r="M528" s="800"/>
      <c r="N528" s="800"/>
    </row>
    <row r="529" spans="1:14" x14ac:dyDescent="0.25">
      <c r="A529" s="800"/>
      <c r="B529" s="800"/>
      <c r="C529" s="800"/>
      <c r="D529" s="800"/>
      <c r="E529" s="26"/>
      <c r="F529" s="26"/>
      <c r="G529" s="26"/>
      <c r="H529" s="800"/>
      <c r="I529" s="800"/>
      <c r="J529" s="800"/>
      <c r="K529" s="800"/>
      <c r="L529" s="800"/>
      <c r="M529" s="800"/>
      <c r="N529" s="800"/>
    </row>
    <row r="530" spans="1:14" x14ac:dyDescent="0.25">
      <c r="A530" s="800"/>
      <c r="B530" s="800"/>
      <c r="C530" s="800"/>
      <c r="D530" s="800"/>
      <c r="E530" s="26"/>
      <c r="F530" s="26"/>
      <c r="G530" s="26"/>
      <c r="H530" s="800"/>
      <c r="I530" s="800"/>
      <c r="J530" s="800"/>
      <c r="K530" s="800"/>
      <c r="L530" s="800"/>
      <c r="M530" s="800"/>
      <c r="N530" s="800"/>
    </row>
    <row r="531" spans="1:14" x14ac:dyDescent="0.25">
      <c r="A531" s="800"/>
      <c r="B531" s="800"/>
      <c r="C531" s="800"/>
      <c r="D531" s="800"/>
      <c r="E531" s="26"/>
      <c r="F531" s="26"/>
      <c r="G531" s="26"/>
      <c r="H531" s="800"/>
      <c r="I531" s="800"/>
      <c r="J531" s="800"/>
      <c r="K531" s="800"/>
      <c r="L531" s="800"/>
      <c r="M531" s="800"/>
      <c r="N531" s="800"/>
    </row>
    <row r="532" spans="1:14" x14ac:dyDescent="0.25">
      <c r="A532" s="800"/>
      <c r="B532" s="800"/>
      <c r="C532" s="800"/>
      <c r="D532" s="800"/>
      <c r="E532" s="26"/>
      <c r="F532" s="26"/>
      <c r="G532" s="26"/>
      <c r="H532" s="800"/>
      <c r="I532" s="800"/>
      <c r="J532" s="800"/>
      <c r="K532" s="800"/>
      <c r="L532" s="800"/>
      <c r="M532" s="800"/>
      <c r="N532" s="800"/>
    </row>
    <row r="533" spans="1:14" x14ac:dyDescent="0.25">
      <c r="A533" s="800"/>
      <c r="B533" s="800"/>
      <c r="C533" s="800"/>
      <c r="D533" s="800"/>
      <c r="E533" s="26"/>
      <c r="F533" s="26"/>
      <c r="G533" s="26"/>
      <c r="H533" s="800"/>
      <c r="I533" s="800"/>
      <c r="J533" s="800"/>
      <c r="K533" s="800"/>
      <c r="L533" s="800"/>
      <c r="M533" s="800"/>
      <c r="N533" s="800"/>
    </row>
    <row r="534" spans="1:14" x14ac:dyDescent="0.25">
      <c r="A534" s="800"/>
      <c r="B534" s="800"/>
      <c r="C534" s="800"/>
      <c r="D534" s="800"/>
      <c r="E534" s="26"/>
      <c r="F534" s="26"/>
      <c r="G534" s="26"/>
      <c r="H534" s="800"/>
      <c r="I534" s="800"/>
      <c r="J534" s="800"/>
      <c r="K534" s="800"/>
      <c r="L534" s="800"/>
      <c r="M534" s="800"/>
      <c r="N534" s="800"/>
    </row>
    <row r="535" spans="1:14" x14ac:dyDescent="0.25">
      <c r="A535" s="800"/>
      <c r="B535" s="800"/>
      <c r="C535" s="800"/>
      <c r="D535" s="800"/>
      <c r="E535" s="26"/>
      <c r="F535" s="26"/>
      <c r="G535" s="26"/>
      <c r="H535" s="800"/>
      <c r="I535" s="800"/>
      <c r="J535" s="800"/>
      <c r="K535" s="800"/>
      <c r="L535" s="800"/>
      <c r="M535" s="800"/>
      <c r="N535" s="800"/>
    </row>
    <row r="536" spans="1:14" x14ac:dyDescent="0.25">
      <c r="A536" s="800"/>
      <c r="B536" s="800"/>
      <c r="C536" s="800"/>
      <c r="D536" s="800"/>
      <c r="E536" s="26"/>
      <c r="F536" s="26"/>
      <c r="G536" s="26"/>
      <c r="H536" s="800"/>
      <c r="I536" s="800"/>
      <c r="J536" s="800"/>
      <c r="K536" s="800"/>
      <c r="L536" s="800"/>
      <c r="M536" s="800"/>
      <c r="N536" s="800"/>
    </row>
    <row r="537" spans="1:14" x14ac:dyDescent="0.25">
      <c r="A537" s="800"/>
      <c r="B537" s="800"/>
      <c r="C537" s="800"/>
      <c r="D537" s="800"/>
      <c r="E537" s="26"/>
      <c r="F537" s="26"/>
      <c r="G537" s="26"/>
      <c r="H537" s="800"/>
      <c r="I537" s="800"/>
      <c r="J537" s="800"/>
      <c r="K537" s="800"/>
      <c r="L537" s="800"/>
      <c r="M537" s="800"/>
      <c r="N537" s="800"/>
    </row>
    <row r="538" spans="1:14" x14ac:dyDescent="0.25">
      <c r="A538" s="800"/>
      <c r="B538" s="800"/>
      <c r="C538" s="800"/>
      <c r="D538" s="800"/>
      <c r="E538" s="26"/>
      <c r="F538" s="26"/>
      <c r="G538" s="26"/>
      <c r="H538" s="800"/>
      <c r="I538" s="800"/>
      <c r="J538" s="800"/>
      <c r="K538" s="800"/>
      <c r="L538" s="800"/>
      <c r="M538" s="800"/>
      <c r="N538" s="800"/>
    </row>
    <row r="539" spans="1:14" x14ac:dyDescent="0.25">
      <c r="A539" s="800"/>
      <c r="B539" s="800"/>
      <c r="C539" s="800"/>
      <c r="D539" s="800"/>
      <c r="E539" s="26"/>
      <c r="F539" s="26"/>
      <c r="G539" s="26"/>
      <c r="H539" s="800"/>
      <c r="I539" s="800"/>
      <c r="J539" s="800"/>
      <c r="K539" s="800"/>
      <c r="L539" s="800"/>
      <c r="M539" s="800"/>
      <c r="N539" s="800"/>
    </row>
    <row r="540" spans="1:14" x14ac:dyDescent="0.25">
      <c r="A540" s="800"/>
      <c r="B540" s="800"/>
      <c r="C540" s="800"/>
      <c r="D540" s="800"/>
      <c r="E540" s="26"/>
      <c r="F540" s="26"/>
      <c r="G540" s="26"/>
      <c r="H540" s="800"/>
      <c r="I540" s="800"/>
      <c r="J540" s="800"/>
      <c r="K540" s="800"/>
      <c r="L540" s="800"/>
      <c r="M540" s="800"/>
      <c r="N540" s="800"/>
    </row>
    <row r="541" spans="1:14" x14ac:dyDescent="0.25">
      <c r="A541" s="800"/>
      <c r="B541" s="800"/>
      <c r="C541" s="800"/>
      <c r="D541" s="800"/>
      <c r="E541" s="26"/>
      <c r="F541" s="26"/>
      <c r="G541" s="26"/>
      <c r="H541" s="800"/>
      <c r="I541" s="800"/>
      <c r="J541" s="800"/>
      <c r="K541" s="800"/>
      <c r="L541" s="800"/>
      <c r="M541" s="800"/>
      <c r="N541" s="800"/>
    </row>
    <row r="542" spans="1:14" x14ac:dyDescent="0.25">
      <c r="A542" s="800"/>
      <c r="B542" s="800"/>
      <c r="C542" s="800"/>
      <c r="D542" s="800"/>
      <c r="E542" s="26"/>
      <c r="F542" s="26"/>
      <c r="G542" s="26"/>
      <c r="H542" s="800"/>
      <c r="I542" s="800"/>
      <c r="J542" s="800"/>
      <c r="K542" s="800"/>
      <c r="L542" s="800"/>
      <c r="M542" s="800"/>
      <c r="N542" s="800"/>
    </row>
    <row r="543" spans="1:14" x14ac:dyDescent="0.25">
      <c r="A543" s="800"/>
      <c r="B543" s="800"/>
      <c r="C543" s="800"/>
      <c r="D543" s="800"/>
      <c r="E543" s="26"/>
      <c r="F543" s="26"/>
      <c r="G543" s="26"/>
      <c r="H543" s="800"/>
      <c r="I543" s="800"/>
      <c r="J543" s="800"/>
      <c r="K543" s="800"/>
      <c r="L543" s="800"/>
      <c r="M543" s="800"/>
      <c r="N543" s="800"/>
    </row>
    <row r="544" spans="1:14" x14ac:dyDescent="0.25">
      <c r="A544" s="800"/>
      <c r="B544" s="800"/>
      <c r="C544" s="800"/>
      <c r="D544" s="800"/>
      <c r="E544" s="26"/>
      <c r="F544" s="26"/>
      <c r="G544" s="26"/>
      <c r="H544" s="800"/>
      <c r="I544" s="800"/>
      <c r="J544" s="800"/>
      <c r="K544" s="800"/>
      <c r="L544" s="800"/>
      <c r="M544" s="800"/>
      <c r="N544" s="800"/>
    </row>
    <row r="545" spans="1:14" x14ac:dyDescent="0.25">
      <c r="A545" s="800"/>
      <c r="B545" s="800"/>
      <c r="C545" s="800"/>
      <c r="D545" s="800"/>
      <c r="E545" s="26"/>
      <c r="F545" s="26"/>
      <c r="G545" s="26"/>
      <c r="H545" s="800"/>
      <c r="I545" s="800"/>
      <c r="J545" s="800"/>
      <c r="K545" s="800"/>
      <c r="L545" s="800"/>
      <c r="M545" s="800"/>
      <c r="N545" s="800"/>
    </row>
    <row r="546" spans="1:14" x14ac:dyDescent="0.25">
      <c r="A546" s="800"/>
      <c r="B546" s="800"/>
      <c r="C546" s="800"/>
      <c r="D546" s="800"/>
      <c r="E546" s="26"/>
      <c r="F546" s="26"/>
      <c r="G546" s="26"/>
      <c r="H546" s="800"/>
      <c r="I546" s="800"/>
      <c r="J546" s="800"/>
      <c r="K546" s="800"/>
      <c r="L546" s="800"/>
      <c r="M546" s="800"/>
      <c r="N546" s="800"/>
    </row>
    <row r="547" spans="1:14" x14ac:dyDescent="0.25">
      <c r="A547" s="800"/>
      <c r="B547" s="800"/>
      <c r="C547" s="800"/>
      <c r="D547" s="800"/>
      <c r="E547" s="26"/>
      <c r="F547" s="26"/>
      <c r="G547" s="26"/>
      <c r="H547" s="800"/>
      <c r="I547" s="800"/>
      <c r="J547" s="800"/>
      <c r="K547" s="800"/>
      <c r="L547" s="800"/>
      <c r="M547" s="800"/>
      <c r="N547" s="800"/>
    </row>
    <row r="548" spans="1:14" x14ac:dyDescent="0.25">
      <c r="A548" s="800"/>
      <c r="B548" s="800"/>
      <c r="C548" s="800"/>
      <c r="D548" s="800"/>
      <c r="E548" s="26"/>
      <c r="F548" s="26"/>
      <c r="G548" s="26"/>
      <c r="H548" s="800"/>
      <c r="I548" s="800"/>
      <c r="J548" s="800"/>
      <c r="K548" s="800"/>
      <c r="L548" s="800"/>
      <c r="M548" s="800"/>
      <c r="N548" s="800"/>
    </row>
    <row r="549" spans="1:14" x14ac:dyDescent="0.25">
      <c r="A549" s="800"/>
      <c r="B549" s="800"/>
      <c r="C549" s="800"/>
      <c r="D549" s="800"/>
      <c r="E549" s="26"/>
      <c r="F549" s="26"/>
      <c r="G549" s="26"/>
      <c r="H549" s="800"/>
      <c r="I549" s="800"/>
      <c r="J549" s="800"/>
      <c r="K549" s="800"/>
      <c r="L549" s="800"/>
      <c r="M549" s="800"/>
      <c r="N549" s="800"/>
    </row>
    <row r="550" spans="1:14" x14ac:dyDescent="0.25">
      <c r="A550" s="800"/>
      <c r="B550" s="800"/>
      <c r="C550" s="800"/>
      <c r="D550" s="800"/>
      <c r="E550" s="26"/>
      <c r="F550" s="26"/>
      <c r="G550" s="26"/>
      <c r="H550" s="800"/>
      <c r="I550" s="800"/>
      <c r="J550" s="800"/>
      <c r="K550" s="800"/>
      <c r="L550" s="800"/>
      <c r="M550" s="800"/>
      <c r="N550" s="800"/>
    </row>
    <row r="551" spans="1:14" x14ac:dyDescent="0.25">
      <c r="A551" s="800"/>
      <c r="B551" s="800"/>
      <c r="C551" s="800"/>
      <c r="D551" s="800"/>
      <c r="E551" s="26"/>
      <c r="F551" s="26"/>
      <c r="G551" s="26"/>
      <c r="H551" s="800"/>
      <c r="I551" s="800"/>
      <c r="J551" s="800"/>
      <c r="K551" s="800"/>
      <c r="L551" s="800"/>
      <c r="M551" s="800"/>
      <c r="N551" s="800"/>
    </row>
    <row r="552" spans="1:14" x14ac:dyDescent="0.25">
      <c r="A552" s="800"/>
      <c r="B552" s="800"/>
      <c r="C552" s="800"/>
      <c r="D552" s="800"/>
      <c r="E552" s="26"/>
      <c r="F552" s="26"/>
      <c r="G552" s="26"/>
      <c r="H552" s="800"/>
      <c r="I552" s="800"/>
      <c r="J552" s="800"/>
      <c r="K552" s="800"/>
      <c r="L552" s="800"/>
      <c r="M552" s="800"/>
      <c r="N552" s="800"/>
    </row>
    <row r="553" spans="1:14" x14ac:dyDescent="0.25">
      <c r="A553" s="800"/>
      <c r="B553" s="800"/>
      <c r="C553" s="800"/>
      <c r="D553" s="800"/>
      <c r="E553" s="26"/>
      <c r="F553" s="26"/>
      <c r="G553" s="26"/>
      <c r="H553" s="800"/>
      <c r="I553" s="800"/>
      <c r="J553" s="800"/>
      <c r="K553" s="800"/>
      <c r="L553" s="800"/>
      <c r="M553" s="800"/>
      <c r="N553" s="800"/>
    </row>
    <row r="554" spans="1:14" x14ac:dyDescent="0.25">
      <c r="A554" s="800"/>
      <c r="B554" s="800"/>
      <c r="C554" s="800"/>
      <c r="D554" s="800"/>
      <c r="E554" s="26"/>
      <c r="F554" s="26"/>
      <c r="G554" s="26"/>
      <c r="H554" s="800"/>
      <c r="I554" s="800"/>
      <c r="J554" s="800"/>
      <c r="K554" s="800"/>
      <c r="L554" s="800"/>
      <c r="M554" s="800"/>
      <c r="N554" s="800"/>
    </row>
    <row r="555" spans="1:14" x14ac:dyDescent="0.25">
      <c r="A555" s="800"/>
      <c r="B555" s="800"/>
      <c r="C555" s="800"/>
      <c r="D555" s="800"/>
      <c r="E555" s="26"/>
      <c r="F555" s="26"/>
      <c r="G555" s="26"/>
      <c r="H555" s="800"/>
      <c r="I555" s="800"/>
      <c r="J555" s="800"/>
      <c r="K555" s="800"/>
      <c r="L555" s="800"/>
      <c r="M555" s="800"/>
      <c r="N555" s="800"/>
    </row>
    <row r="556" spans="1:14" x14ac:dyDescent="0.25">
      <c r="A556" s="800"/>
      <c r="B556" s="800"/>
      <c r="C556" s="800"/>
      <c r="D556" s="800"/>
      <c r="E556" s="26"/>
      <c r="F556" s="26"/>
      <c r="G556" s="26"/>
      <c r="H556" s="800"/>
      <c r="I556" s="800"/>
      <c r="J556" s="800"/>
      <c r="K556" s="800"/>
      <c r="L556" s="800"/>
      <c r="M556" s="800"/>
      <c r="N556" s="800"/>
    </row>
    <row r="557" spans="1:14" x14ac:dyDescent="0.25">
      <c r="A557" s="800"/>
      <c r="B557" s="800"/>
      <c r="C557" s="800"/>
      <c r="D557" s="800"/>
      <c r="E557" s="26"/>
      <c r="F557" s="26"/>
      <c r="G557" s="26"/>
      <c r="H557" s="800"/>
      <c r="I557" s="800"/>
      <c r="J557" s="800"/>
      <c r="K557" s="800"/>
      <c r="L557" s="800"/>
      <c r="M557" s="800"/>
      <c r="N557" s="800"/>
    </row>
    <row r="558" spans="1:14" x14ac:dyDescent="0.25">
      <c r="A558" s="800"/>
      <c r="B558" s="800"/>
      <c r="C558" s="800"/>
      <c r="D558" s="800"/>
      <c r="E558" s="26"/>
      <c r="F558" s="26"/>
      <c r="G558" s="26"/>
      <c r="H558" s="800"/>
      <c r="I558" s="800"/>
      <c r="J558" s="800"/>
      <c r="K558" s="800"/>
      <c r="L558" s="800"/>
      <c r="M558" s="800"/>
      <c r="N558" s="800"/>
    </row>
    <row r="559" spans="1:14" x14ac:dyDescent="0.25">
      <c r="A559" s="800"/>
      <c r="B559" s="800"/>
      <c r="C559" s="800"/>
      <c r="D559" s="800"/>
      <c r="E559" s="26"/>
      <c r="F559" s="26"/>
      <c r="G559" s="26"/>
      <c r="H559" s="800"/>
      <c r="I559" s="800"/>
      <c r="J559" s="800"/>
      <c r="K559" s="800"/>
      <c r="L559" s="800"/>
      <c r="M559" s="800"/>
      <c r="N559" s="800"/>
    </row>
    <row r="560" spans="1:14" x14ac:dyDescent="0.25">
      <c r="A560" s="800"/>
      <c r="B560" s="800"/>
      <c r="C560" s="800"/>
      <c r="D560" s="800"/>
      <c r="E560" s="26"/>
      <c r="F560" s="26"/>
      <c r="G560" s="26"/>
      <c r="H560" s="800"/>
      <c r="I560" s="800"/>
      <c r="J560" s="800"/>
      <c r="K560" s="800"/>
      <c r="L560" s="800"/>
      <c r="M560" s="800"/>
      <c r="N560" s="800"/>
    </row>
    <row r="561" spans="1:14" x14ac:dyDescent="0.25">
      <c r="A561" s="800"/>
      <c r="B561" s="800"/>
      <c r="C561" s="800"/>
      <c r="D561" s="800"/>
      <c r="E561" s="26"/>
      <c r="F561" s="26"/>
      <c r="G561" s="26"/>
      <c r="H561" s="800"/>
      <c r="I561" s="800"/>
      <c r="J561" s="800"/>
      <c r="K561" s="800"/>
      <c r="L561" s="800"/>
      <c r="M561" s="800"/>
      <c r="N561" s="800"/>
    </row>
    <row r="562" spans="1:14" x14ac:dyDescent="0.25">
      <c r="A562" s="800"/>
      <c r="B562" s="800"/>
      <c r="C562" s="800"/>
      <c r="D562" s="800"/>
      <c r="E562" s="26"/>
      <c r="F562" s="26"/>
      <c r="G562" s="26"/>
      <c r="H562" s="800"/>
      <c r="I562" s="800"/>
      <c r="J562" s="800"/>
      <c r="K562" s="800"/>
      <c r="L562" s="800"/>
      <c r="M562" s="800"/>
      <c r="N562" s="800"/>
    </row>
    <row r="563" spans="1:14" x14ac:dyDescent="0.25">
      <c r="A563" s="800"/>
      <c r="B563" s="800"/>
      <c r="C563" s="800"/>
      <c r="D563" s="800"/>
      <c r="E563" s="26"/>
      <c r="F563" s="26"/>
      <c r="G563" s="26"/>
      <c r="H563" s="800"/>
      <c r="I563" s="800"/>
      <c r="J563" s="800"/>
      <c r="K563" s="800"/>
      <c r="L563" s="800"/>
      <c r="M563" s="800"/>
      <c r="N563" s="800"/>
    </row>
    <row r="564" spans="1:14" x14ac:dyDescent="0.25">
      <c r="A564" s="800"/>
      <c r="B564" s="800"/>
      <c r="C564" s="800"/>
      <c r="D564" s="800"/>
      <c r="E564" s="26"/>
      <c r="F564" s="26"/>
      <c r="G564" s="26"/>
      <c r="H564" s="800"/>
      <c r="I564" s="800"/>
      <c r="J564" s="800"/>
      <c r="K564" s="800"/>
      <c r="L564" s="800"/>
      <c r="M564" s="800"/>
      <c r="N564" s="800"/>
    </row>
    <row r="565" spans="1:14" x14ac:dyDescent="0.25">
      <c r="A565" s="800"/>
      <c r="B565" s="800"/>
      <c r="C565" s="800"/>
      <c r="D565" s="800"/>
      <c r="E565" s="26"/>
      <c r="F565" s="26"/>
      <c r="G565" s="26"/>
      <c r="H565" s="800"/>
      <c r="I565" s="800"/>
      <c r="J565" s="800"/>
      <c r="K565" s="800"/>
      <c r="L565" s="800"/>
      <c r="M565" s="800"/>
      <c r="N565" s="800"/>
    </row>
    <row r="566" spans="1:14" x14ac:dyDescent="0.25">
      <c r="A566" s="800"/>
      <c r="B566" s="800"/>
      <c r="C566" s="800"/>
      <c r="D566" s="800"/>
      <c r="E566" s="26"/>
      <c r="F566" s="26"/>
      <c r="G566" s="26"/>
      <c r="H566" s="800"/>
      <c r="I566" s="800"/>
      <c r="J566" s="800"/>
      <c r="K566" s="800"/>
      <c r="L566" s="800"/>
      <c r="M566" s="800"/>
      <c r="N566" s="800"/>
    </row>
    <row r="567" spans="1:14" x14ac:dyDescent="0.25">
      <c r="A567" s="800"/>
      <c r="B567" s="800"/>
      <c r="C567" s="800"/>
      <c r="D567" s="800"/>
      <c r="E567" s="26"/>
      <c r="F567" s="26"/>
      <c r="G567" s="26"/>
      <c r="H567" s="800"/>
      <c r="I567" s="800"/>
      <c r="J567" s="800"/>
      <c r="K567" s="800"/>
      <c r="L567" s="800"/>
      <c r="M567" s="800"/>
      <c r="N567" s="800"/>
    </row>
    <row r="568" spans="1:14" x14ac:dyDescent="0.25">
      <c r="A568" s="800"/>
      <c r="B568" s="800"/>
      <c r="C568" s="800"/>
      <c r="D568" s="800"/>
      <c r="E568" s="26"/>
      <c r="F568" s="26"/>
      <c r="G568" s="26"/>
      <c r="H568" s="800"/>
      <c r="I568" s="800"/>
      <c r="J568" s="800"/>
      <c r="K568" s="800"/>
      <c r="L568" s="800"/>
      <c r="M568" s="800"/>
      <c r="N568" s="800"/>
    </row>
    <row r="569" spans="1:14" x14ac:dyDescent="0.25">
      <c r="A569" s="800"/>
      <c r="B569" s="800"/>
      <c r="C569" s="800"/>
      <c r="D569" s="800"/>
      <c r="E569" s="26"/>
      <c r="F569" s="26"/>
      <c r="G569" s="26"/>
      <c r="H569" s="800"/>
      <c r="I569" s="800"/>
      <c r="J569" s="800"/>
      <c r="K569" s="800"/>
      <c r="L569" s="800"/>
      <c r="M569" s="800"/>
      <c r="N569" s="800"/>
    </row>
    <row r="570" spans="1:14" x14ac:dyDescent="0.25">
      <c r="A570" s="800"/>
      <c r="B570" s="800"/>
      <c r="C570" s="800"/>
      <c r="D570" s="800"/>
      <c r="E570" s="26"/>
      <c r="F570" s="26"/>
      <c r="G570" s="26"/>
      <c r="H570" s="800"/>
      <c r="I570" s="800"/>
      <c r="J570" s="800"/>
      <c r="K570" s="800"/>
      <c r="L570" s="800"/>
      <c r="M570" s="800"/>
      <c r="N570" s="800"/>
    </row>
    <row r="571" spans="1:14" x14ac:dyDescent="0.25">
      <c r="A571" s="800"/>
      <c r="B571" s="800"/>
      <c r="C571" s="800"/>
      <c r="D571" s="800"/>
      <c r="E571" s="26"/>
      <c r="F571" s="26"/>
      <c r="G571" s="26"/>
      <c r="H571" s="800"/>
      <c r="I571" s="800"/>
      <c r="J571" s="800"/>
      <c r="K571" s="800"/>
      <c r="L571" s="800"/>
      <c r="M571" s="800"/>
      <c r="N571" s="800"/>
    </row>
    <row r="572" spans="1:14" x14ac:dyDescent="0.25">
      <c r="A572" s="800"/>
      <c r="B572" s="800"/>
      <c r="C572" s="800"/>
      <c r="D572" s="800"/>
      <c r="E572" s="26"/>
      <c r="F572" s="26"/>
      <c r="G572" s="26"/>
      <c r="H572" s="800"/>
      <c r="I572" s="800"/>
      <c r="J572" s="800"/>
      <c r="K572" s="800"/>
      <c r="L572" s="800"/>
      <c r="M572" s="800"/>
      <c r="N572" s="800"/>
    </row>
    <row r="573" spans="1:14" x14ac:dyDescent="0.25">
      <c r="A573" s="800"/>
      <c r="B573" s="800"/>
      <c r="C573" s="800"/>
      <c r="D573" s="800"/>
      <c r="E573" s="26"/>
      <c r="F573" s="26"/>
      <c r="G573" s="26"/>
      <c r="H573" s="800"/>
      <c r="I573" s="800"/>
      <c r="J573" s="800"/>
      <c r="K573" s="800"/>
      <c r="L573" s="800"/>
      <c r="M573" s="800"/>
      <c r="N573" s="800"/>
    </row>
    <row r="574" spans="1:14" x14ac:dyDescent="0.25">
      <c r="A574" s="800"/>
      <c r="B574" s="800"/>
      <c r="C574" s="800"/>
      <c r="D574" s="800"/>
      <c r="E574" s="26"/>
      <c r="F574" s="26"/>
      <c r="G574" s="26"/>
      <c r="H574" s="800"/>
      <c r="I574" s="800"/>
      <c r="J574" s="800"/>
      <c r="K574" s="800"/>
      <c r="L574" s="800"/>
      <c r="M574" s="800"/>
      <c r="N574" s="800"/>
    </row>
    <row r="575" spans="1:14" x14ac:dyDescent="0.25">
      <c r="A575" s="800"/>
      <c r="B575" s="800"/>
      <c r="C575" s="800"/>
      <c r="D575" s="800"/>
      <c r="E575" s="26"/>
      <c r="F575" s="26"/>
      <c r="G575" s="26"/>
      <c r="H575" s="800"/>
      <c r="I575" s="800"/>
      <c r="J575" s="800"/>
      <c r="K575" s="800"/>
      <c r="L575" s="800"/>
      <c r="M575" s="800"/>
      <c r="N575" s="800"/>
    </row>
    <row r="576" spans="1:14" x14ac:dyDescent="0.25">
      <c r="A576" s="800"/>
      <c r="B576" s="800"/>
      <c r="C576" s="800"/>
      <c r="D576" s="800"/>
      <c r="E576" s="26"/>
      <c r="F576" s="26"/>
      <c r="G576" s="26"/>
      <c r="H576" s="800"/>
      <c r="I576" s="800"/>
      <c r="J576" s="800"/>
      <c r="K576" s="800"/>
      <c r="L576" s="800"/>
      <c r="M576" s="800"/>
      <c r="N576" s="800"/>
    </row>
    <row r="577" spans="1:14" x14ac:dyDescent="0.25">
      <c r="A577" s="800"/>
      <c r="B577" s="800"/>
      <c r="C577" s="800"/>
      <c r="D577" s="800"/>
      <c r="E577" s="26"/>
      <c r="F577" s="26"/>
      <c r="G577" s="26"/>
      <c r="H577" s="800"/>
      <c r="I577" s="800"/>
      <c r="J577" s="800"/>
      <c r="K577" s="800"/>
      <c r="L577" s="800"/>
      <c r="M577" s="800"/>
      <c r="N577" s="800"/>
    </row>
    <row r="578" spans="1:14" x14ac:dyDescent="0.25">
      <c r="A578" s="800"/>
      <c r="B578" s="800"/>
      <c r="C578" s="800"/>
      <c r="D578" s="800"/>
      <c r="E578" s="26"/>
      <c r="F578" s="26"/>
      <c r="G578" s="26"/>
      <c r="H578" s="800"/>
      <c r="I578" s="800"/>
      <c r="J578" s="800"/>
      <c r="K578" s="800"/>
      <c r="L578" s="800"/>
      <c r="M578" s="800"/>
      <c r="N578" s="800"/>
    </row>
    <row r="579" spans="1:14" x14ac:dyDescent="0.25">
      <c r="A579" s="800"/>
      <c r="B579" s="800"/>
      <c r="C579" s="800"/>
      <c r="D579" s="800"/>
      <c r="E579" s="26"/>
      <c r="F579" s="26"/>
      <c r="G579" s="26"/>
      <c r="H579" s="800"/>
      <c r="I579" s="800"/>
      <c r="J579" s="800"/>
      <c r="K579" s="800"/>
      <c r="L579" s="800"/>
      <c r="M579" s="800"/>
      <c r="N579" s="800"/>
    </row>
    <row r="580" spans="1:14" x14ac:dyDescent="0.25">
      <c r="A580" s="800"/>
      <c r="B580" s="800"/>
      <c r="C580" s="800"/>
      <c r="D580" s="800"/>
      <c r="E580" s="26"/>
      <c r="F580" s="26"/>
      <c r="G580" s="26"/>
      <c r="H580" s="800"/>
      <c r="I580" s="800"/>
      <c r="J580" s="800"/>
      <c r="K580" s="800"/>
      <c r="L580" s="800"/>
      <c r="M580" s="800"/>
      <c r="N580" s="800"/>
    </row>
    <row r="581" spans="1:14" x14ac:dyDescent="0.25">
      <c r="A581" s="800"/>
      <c r="B581" s="800"/>
      <c r="C581" s="800"/>
      <c r="D581" s="800"/>
      <c r="E581" s="26"/>
      <c r="F581" s="26"/>
      <c r="G581" s="26"/>
      <c r="H581" s="800"/>
      <c r="I581" s="800"/>
      <c r="J581" s="800"/>
      <c r="K581" s="800"/>
      <c r="L581" s="800"/>
      <c r="M581" s="800"/>
      <c r="N581" s="800"/>
    </row>
    <row r="582" spans="1:14" x14ac:dyDescent="0.25">
      <c r="A582" s="800"/>
      <c r="B582" s="800"/>
      <c r="C582" s="800"/>
      <c r="D582" s="800"/>
      <c r="E582" s="26"/>
      <c r="F582" s="26"/>
      <c r="G582" s="26"/>
      <c r="H582" s="800"/>
      <c r="I582" s="800"/>
      <c r="J582" s="800"/>
      <c r="K582" s="800"/>
      <c r="L582" s="800"/>
      <c r="M582" s="800"/>
      <c r="N582" s="800"/>
    </row>
    <row r="583" spans="1:14" x14ac:dyDescent="0.25">
      <c r="A583" s="800"/>
      <c r="B583" s="800"/>
      <c r="C583" s="800"/>
      <c r="D583" s="800"/>
      <c r="E583" s="26"/>
      <c r="F583" s="26"/>
      <c r="G583" s="26"/>
      <c r="H583" s="800"/>
      <c r="I583" s="800"/>
      <c r="J583" s="800"/>
      <c r="K583" s="800"/>
      <c r="L583" s="800"/>
      <c r="M583" s="800"/>
      <c r="N583" s="800"/>
    </row>
    <row r="584" spans="1:14" x14ac:dyDescent="0.25">
      <c r="A584" s="800"/>
      <c r="B584" s="800"/>
      <c r="C584" s="800"/>
      <c r="D584" s="800"/>
      <c r="E584" s="26"/>
      <c r="F584" s="26"/>
      <c r="G584" s="26"/>
      <c r="H584" s="800"/>
      <c r="I584" s="800"/>
      <c r="J584" s="800"/>
      <c r="K584" s="800"/>
      <c r="L584" s="800"/>
      <c r="M584" s="800"/>
      <c r="N584" s="800"/>
    </row>
    <row r="585" spans="1:14" x14ac:dyDescent="0.25">
      <c r="A585" s="800"/>
      <c r="B585" s="800"/>
      <c r="C585" s="800"/>
      <c r="D585" s="800"/>
      <c r="E585" s="26"/>
      <c r="F585" s="26"/>
      <c r="G585" s="26"/>
      <c r="H585" s="800"/>
      <c r="I585" s="800"/>
      <c r="J585" s="800"/>
      <c r="K585" s="800"/>
      <c r="L585" s="800"/>
      <c r="M585" s="800"/>
      <c r="N585" s="800"/>
    </row>
    <row r="586" spans="1:14" x14ac:dyDescent="0.25">
      <c r="A586" s="800"/>
      <c r="B586" s="800"/>
      <c r="C586" s="800"/>
      <c r="D586" s="800"/>
      <c r="E586" s="26"/>
      <c r="F586" s="26"/>
      <c r="G586" s="26"/>
      <c r="H586" s="800"/>
      <c r="I586" s="800"/>
      <c r="J586" s="800"/>
      <c r="K586" s="800"/>
      <c r="L586" s="800"/>
      <c r="M586" s="800"/>
      <c r="N586" s="800"/>
    </row>
    <row r="587" spans="1:14" x14ac:dyDescent="0.25">
      <c r="A587" s="800"/>
      <c r="B587" s="800"/>
      <c r="C587" s="800"/>
      <c r="D587" s="800"/>
      <c r="E587" s="26"/>
      <c r="F587" s="26"/>
      <c r="G587" s="26"/>
      <c r="H587" s="800"/>
      <c r="I587" s="800"/>
      <c r="J587" s="800"/>
      <c r="K587" s="800"/>
      <c r="L587" s="800"/>
      <c r="M587" s="800"/>
      <c r="N587" s="800"/>
    </row>
    <row r="588" spans="1:14" x14ac:dyDescent="0.25">
      <c r="A588" s="800"/>
      <c r="B588" s="800"/>
      <c r="C588" s="800"/>
      <c r="D588" s="800"/>
      <c r="E588" s="26"/>
      <c r="F588" s="26"/>
      <c r="G588" s="26"/>
      <c r="H588" s="800"/>
      <c r="I588" s="800"/>
      <c r="J588" s="800"/>
      <c r="K588" s="800"/>
      <c r="L588" s="800"/>
      <c r="M588" s="800"/>
      <c r="N588" s="800"/>
    </row>
    <row r="589" spans="1:14" x14ac:dyDescent="0.25">
      <c r="A589" s="800"/>
      <c r="B589" s="800"/>
      <c r="C589" s="800"/>
      <c r="D589" s="800"/>
      <c r="E589" s="26"/>
      <c r="F589" s="26"/>
      <c r="G589" s="26"/>
      <c r="H589" s="800"/>
      <c r="I589" s="800"/>
      <c r="J589" s="800"/>
      <c r="K589" s="800"/>
      <c r="L589" s="800"/>
      <c r="M589" s="800"/>
      <c r="N589" s="800"/>
    </row>
    <row r="590" spans="1:14" x14ac:dyDescent="0.25">
      <c r="A590" s="800"/>
      <c r="B590" s="800"/>
      <c r="C590" s="800"/>
      <c r="D590" s="800"/>
      <c r="E590" s="26"/>
      <c r="F590" s="26"/>
      <c r="G590" s="26"/>
      <c r="H590" s="800"/>
      <c r="I590" s="800"/>
      <c r="J590" s="800"/>
      <c r="K590" s="800"/>
      <c r="L590" s="800"/>
      <c r="M590" s="800"/>
      <c r="N590" s="800"/>
    </row>
    <row r="591" spans="1:14" x14ac:dyDescent="0.25">
      <c r="A591" s="800"/>
      <c r="B591" s="800"/>
      <c r="C591" s="800"/>
      <c r="D591" s="800"/>
      <c r="E591" s="26"/>
      <c r="F591" s="26"/>
      <c r="G591" s="26"/>
      <c r="H591" s="800"/>
      <c r="I591" s="800"/>
      <c r="J591" s="800"/>
      <c r="K591" s="800"/>
      <c r="L591" s="800"/>
      <c r="M591" s="800"/>
      <c r="N591" s="800"/>
    </row>
    <row r="592" spans="1:14" x14ac:dyDescent="0.25">
      <c r="A592" s="800"/>
      <c r="B592" s="800"/>
      <c r="C592" s="800"/>
      <c r="D592" s="800"/>
      <c r="E592" s="26"/>
      <c r="F592" s="26"/>
      <c r="G592" s="26"/>
      <c r="H592" s="800"/>
      <c r="I592" s="800"/>
      <c r="J592" s="800"/>
      <c r="K592" s="800"/>
      <c r="L592" s="800"/>
      <c r="M592" s="800"/>
      <c r="N592" s="800"/>
    </row>
    <row r="593" spans="1:14" x14ac:dyDescent="0.25">
      <c r="A593" s="800"/>
      <c r="B593" s="800"/>
      <c r="C593" s="800"/>
      <c r="D593" s="800"/>
      <c r="E593" s="26"/>
      <c r="F593" s="26"/>
      <c r="G593" s="26"/>
      <c r="H593" s="800"/>
      <c r="I593" s="800"/>
      <c r="J593" s="800"/>
      <c r="K593" s="800"/>
      <c r="L593" s="800"/>
      <c r="M593" s="800"/>
      <c r="N593" s="800"/>
    </row>
    <row r="594" spans="1:14" x14ac:dyDescent="0.25">
      <c r="A594" s="800"/>
      <c r="B594" s="800"/>
      <c r="C594" s="800"/>
      <c r="D594" s="800"/>
      <c r="E594" s="26"/>
      <c r="F594" s="26"/>
      <c r="G594" s="26"/>
      <c r="H594" s="800"/>
      <c r="I594" s="800"/>
      <c r="J594" s="800"/>
      <c r="K594" s="800"/>
      <c r="L594" s="800"/>
      <c r="M594" s="800"/>
      <c r="N594" s="800"/>
    </row>
    <row r="595" spans="1:14" x14ac:dyDescent="0.25">
      <c r="A595" s="800"/>
      <c r="B595" s="800"/>
      <c r="C595" s="800"/>
      <c r="D595" s="800"/>
      <c r="E595" s="26"/>
      <c r="F595" s="26"/>
      <c r="G595" s="26"/>
      <c r="H595" s="800"/>
      <c r="I595" s="800"/>
      <c r="J595" s="800"/>
      <c r="K595" s="800"/>
      <c r="L595" s="800"/>
      <c r="M595" s="800"/>
      <c r="N595" s="800"/>
    </row>
    <row r="596" spans="1:14" x14ac:dyDescent="0.25">
      <c r="A596" s="800"/>
      <c r="B596" s="800"/>
      <c r="C596" s="800"/>
      <c r="D596" s="800"/>
      <c r="E596" s="26"/>
      <c r="F596" s="26"/>
      <c r="G596" s="26"/>
      <c r="H596" s="800"/>
      <c r="I596" s="800"/>
      <c r="J596" s="800"/>
      <c r="K596" s="800"/>
      <c r="L596" s="800"/>
      <c r="M596" s="800"/>
      <c r="N596" s="800"/>
    </row>
    <row r="597" spans="1:14" x14ac:dyDescent="0.25">
      <c r="A597" s="800"/>
      <c r="B597" s="800"/>
      <c r="C597" s="800"/>
      <c r="D597" s="800"/>
      <c r="E597" s="26"/>
      <c r="F597" s="26"/>
      <c r="G597" s="26"/>
      <c r="H597" s="800"/>
      <c r="I597" s="800"/>
      <c r="J597" s="800"/>
      <c r="K597" s="800"/>
      <c r="L597" s="800"/>
      <c r="M597" s="800"/>
      <c r="N597" s="800"/>
    </row>
    <row r="598" spans="1:14" x14ac:dyDescent="0.25">
      <c r="A598" s="800"/>
      <c r="B598" s="800"/>
      <c r="C598" s="800"/>
      <c r="D598" s="800"/>
      <c r="E598" s="26"/>
      <c r="F598" s="26"/>
      <c r="G598" s="26"/>
      <c r="H598" s="800"/>
      <c r="I598" s="800"/>
      <c r="J598" s="800"/>
      <c r="K598" s="800"/>
      <c r="L598" s="800"/>
      <c r="M598" s="800"/>
      <c r="N598" s="800"/>
    </row>
    <row r="599" spans="1:14" x14ac:dyDescent="0.25">
      <c r="A599" s="800"/>
      <c r="B599" s="800"/>
      <c r="C599" s="800"/>
      <c r="D599" s="800"/>
      <c r="E599" s="26"/>
      <c r="F599" s="26"/>
      <c r="G599" s="26"/>
      <c r="H599" s="800"/>
      <c r="I599" s="800"/>
      <c r="J599" s="800"/>
      <c r="K599" s="800"/>
      <c r="L599" s="800"/>
      <c r="M599" s="800"/>
      <c r="N599" s="800"/>
    </row>
    <row r="600" spans="1:14" x14ac:dyDescent="0.25">
      <c r="A600" s="800"/>
      <c r="B600" s="800"/>
      <c r="C600" s="800"/>
      <c r="D600" s="800"/>
      <c r="E600" s="26"/>
      <c r="F600" s="26"/>
      <c r="G600" s="26"/>
      <c r="H600" s="800"/>
      <c r="I600" s="800"/>
      <c r="J600" s="800"/>
      <c r="K600" s="800"/>
      <c r="L600" s="800"/>
      <c r="M600" s="800"/>
      <c r="N600" s="800"/>
    </row>
    <row r="601" spans="1:14" x14ac:dyDescent="0.25">
      <c r="A601" s="800"/>
      <c r="B601" s="800"/>
      <c r="C601" s="800"/>
      <c r="D601" s="800"/>
      <c r="E601" s="26"/>
      <c r="F601" s="26"/>
      <c r="G601" s="26"/>
      <c r="H601" s="800"/>
      <c r="I601" s="800"/>
      <c r="J601" s="800"/>
      <c r="K601" s="800"/>
      <c r="L601" s="800"/>
      <c r="M601" s="800"/>
      <c r="N601" s="800"/>
    </row>
    <row r="602" spans="1:14" x14ac:dyDescent="0.25">
      <c r="A602" s="800"/>
      <c r="B602" s="800"/>
      <c r="C602" s="800"/>
      <c r="D602" s="800"/>
      <c r="E602" s="26"/>
      <c r="F602" s="26"/>
      <c r="G602" s="26"/>
      <c r="H602" s="800"/>
      <c r="I602" s="800"/>
      <c r="J602" s="800"/>
      <c r="K602" s="800"/>
      <c r="L602" s="800"/>
      <c r="M602" s="800"/>
      <c r="N602" s="800"/>
    </row>
    <row r="603" spans="1:14" x14ac:dyDescent="0.25">
      <c r="A603" s="800"/>
      <c r="B603" s="800"/>
      <c r="C603" s="800"/>
      <c r="D603" s="800"/>
      <c r="E603" s="26"/>
      <c r="F603" s="26"/>
      <c r="G603" s="26"/>
      <c r="H603" s="800"/>
      <c r="I603" s="800"/>
      <c r="J603" s="800"/>
      <c r="K603" s="800"/>
      <c r="L603" s="800"/>
      <c r="M603" s="800"/>
      <c r="N603" s="800"/>
    </row>
    <row r="604" spans="1:14" x14ac:dyDescent="0.25">
      <c r="A604" s="800"/>
      <c r="B604" s="800"/>
      <c r="C604" s="800"/>
      <c r="D604" s="800"/>
      <c r="E604" s="26"/>
      <c r="F604" s="26"/>
      <c r="G604" s="26"/>
      <c r="H604" s="800"/>
      <c r="I604" s="800"/>
      <c r="J604" s="800"/>
      <c r="K604" s="800"/>
      <c r="L604" s="800"/>
      <c r="M604" s="800"/>
      <c r="N604" s="800"/>
    </row>
    <row r="605" spans="1:14" x14ac:dyDescent="0.25">
      <c r="A605" s="800"/>
      <c r="B605" s="800"/>
      <c r="C605" s="800"/>
      <c r="D605" s="800"/>
      <c r="E605" s="26"/>
      <c r="F605" s="26"/>
      <c r="G605" s="26"/>
      <c r="H605" s="800"/>
      <c r="I605" s="800"/>
      <c r="J605" s="800"/>
      <c r="K605" s="800"/>
      <c r="L605" s="800"/>
      <c r="M605" s="800"/>
      <c r="N605" s="800"/>
    </row>
    <row r="606" spans="1:14" x14ac:dyDescent="0.25">
      <c r="A606" s="800"/>
      <c r="B606" s="800"/>
      <c r="C606" s="800"/>
      <c r="D606" s="800"/>
      <c r="E606" s="26"/>
      <c r="F606" s="26"/>
      <c r="G606" s="26"/>
      <c r="H606" s="800"/>
      <c r="I606" s="800"/>
      <c r="J606" s="800"/>
      <c r="K606" s="800"/>
      <c r="L606" s="800"/>
      <c r="M606" s="800"/>
      <c r="N606" s="800"/>
    </row>
    <row r="607" spans="1:14" x14ac:dyDescent="0.25">
      <c r="A607" s="800"/>
      <c r="B607" s="800"/>
      <c r="C607" s="800"/>
      <c r="D607" s="800"/>
      <c r="E607" s="26"/>
      <c r="F607" s="26"/>
      <c r="G607" s="26"/>
      <c r="H607" s="800"/>
      <c r="I607" s="800"/>
      <c r="J607" s="800"/>
      <c r="K607" s="800"/>
      <c r="L607" s="800"/>
      <c r="M607" s="800"/>
      <c r="N607" s="800"/>
    </row>
    <row r="608" spans="1:14" x14ac:dyDescent="0.25">
      <c r="A608" s="800"/>
      <c r="B608" s="800"/>
      <c r="C608" s="800"/>
      <c r="D608" s="800"/>
      <c r="E608" s="26"/>
      <c r="F608" s="26"/>
      <c r="G608" s="26"/>
      <c r="H608" s="800"/>
      <c r="I608" s="800"/>
      <c r="J608" s="800"/>
      <c r="K608" s="800"/>
      <c r="L608" s="800"/>
      <c r="M608" s="800"/>
      <c r="N608" s="800"/>
    </row>
    <row r="609" spans="1:14" x14ac:dyDescent="0.25">
      <c r="A609" s="800"/>
      <c r="B609" s="800"/>
      <c r="C609" s="800"/>
      <c r="D609" s="800"/>
      <c r="E609" s="26"/>
      <c r="F609" s="26"/>
      <c r="G609" s="26"/>
      <c r="H609" s="800"/>
      <c r="I609" s="800"/>
      <c r="J609" s="800"/>
      <c r="K609" s="800"/>
      <c r="L609" s="800"/>
      <c r="M609" s="800"/>
      <c r="N609" s="800"/>
    </row>
    <row r="610" spans="1:14" x14ac:dyDescent="0.25">
      <c r="A610" s="800"/>
      <c r="B610" s="800"/>
      <c r="C610" s="800"/>
      <c r="D610" s="800"/>
      <c r="E610" s="26"/>
      <c r="F610" s="26"/>
      <c r="G610" s="26"/>
      <c r="H610" s="800"/>
      <c r="I610" s="800"/>
      <c r="J610" s="800"/>
      <c r="K610" s="800"/>
      <c r="L610" s="800"/>
      <c r="M610" s="800"/>
      <c r="N610" s="800"/>
    </row>
    <row r="611" spans="1:14" x14ac:dyDescent="0.25">
      <c r="A611" s="800"/>
      <c r="B611" s="800"/>
      <c r="C611" s="800"/>
      <c r="D611" s="800"/>
      <c r="E611" s="26"/>
      <c r="F611" s="26"/>
      <c r="G611" s="26"/>
      <c r="H611" s="800"/>
      <c r="I611" s="800"/>
      <c r="J611" s="800"/>
      <c r="K611" s="800"/>
      <c r="L611" s="800"/>
      <c r="M611" s="800"/>
      <c r="N611" s="800"/>
    </row>
    <row r="612" spans="1:14" x14ac:dyDescent="0.25">
      <c r="A612" s="800"/>
      <c r="B612" s="800"/>
      <c r="C612" s="800"/>
      <c r="D612" s="800"/>
      <c r="E612" s="26"/>
      <c r="F612" s="26"/>
      <c r="G612" s="26"/>
      <c r="H612" s="800"/>
      <c r="I612" s="800"/>
      <c r="J612" s="800"/>
      <c r="K612" s="800"/>
      <c r="L612" s="800"/>
      <c r="M612" s="800"/>
      <c r="N612" s="800"/>
    </row>
    <row r="613" spans="1:14" x14ac:dyDescent="0.25">
      <c r="A613" s="800"/>
      <c r="B613" s="800"/>
      <c r="C613" s="800"/>
      <c r="D613" s="800"/>
      <c r="E613" s="26"/>
      <c r="F613" s="26"/>
      <c r="G613" s="26"/>
      <c r="H613" s="800"/>
      <c r="I613" s="800"/>
      <c r="J613" s="800"/>
      <c r="K613" s="800"/>
      <c r="L613" s="800"/>
      <c r="M613" s="800"/>
      <c r="N613" s="800"/>
    </row>
    <row r="614" spans="1:14" x14ac:dyDescent="0.25">
      <c r="A614" s="800"/>
      <c r="B614" s="800"/>
      <c r="C614" s="800"/>
      <c r="D614" s="800"/>
      <c r="E614" s="26"/>
      <c r="F614" s="26"/>
      <c r="G614" s="26"/>
      <c r="H614" s="800"/>
      <c r="I614" s="800"/>
      <c r="J614" s="800"/>
      <c r="K614" s="800"/>
      <c r="L614" s="800"/>
      <c r="M614" s="800"/>
      <c r="N614" s="800"/>
    </row>
    <row r="615" spans="1:14" x14ac:dyDescent="0.25">
      <c r="A615" s="800"/>
      <c r="B615" s="800"/>
      <c r="C615" s="800"/>
      <c r="D615" s="800"/>
      <c r="E615" s="26"/>
      <c r="F615" s="26"/>
      <c r="G615" s="26"/>
      <c r="H615" s="800"/>
      <c r="I615" s="800"/>
      <c r="J615" s="800"/>
      <c r="K615" s="800"/>
      <c r="L615" s="800"/>
      <c r="M615" s="800"/>
      <c r="N615" s="800"/>
    </row>
    <row r="616" spans="1:14" x14ac:dyDescent="0.25">
      <c r="A616" s="800"/>
      <c r="B616" s="800"/>
      <c r="C616" s="800"/>
      <c r="D616" s="800"/>
      <c r="E616" s="26"/>
      <c r="F616" s="26"/>
      <c r="G616" s="26"/>
      <c r="H616" s="800"/>
      <c r="I616" s="800"/>
      <c r="J616" s="800"/>
      <c r="K616" s="800"/>
      <c r="L616" s="800"/>
      <c r="M616" s="800"/>
      <c r="N616" s="800"/>
    </row>
    <row r="617" spans="1:14" x14ac:dyDescent="0.25">
      <c r="A617" s="800"/>
      <c r="B617" s="800"/>
      <c r="C617" s="800"/>
      <c r="D617" s="800"/>
      <c r="E617" s="26"/>
      <c r="F617" s="26"/>
      <c r="G617" s="26"/>
      <c r="H617" s="800"/>
      <c r="I617" s="800"/>
      <c r="J617" s="800"/>
      <c r="K617" s="800"/>
      <c r="L617" s="800"/>
      <c r="M617" s="800"/>
      <c r="N617" s="800"/>
    </row>
    <row r="618" spans="1:14" x14ac:dyDescent="0.25">
      <c r="A618" s="800"/>
      <c r="B618" s="800"/>
      <c r="C618" s="800"/>
      <c r="D618" s="800"/>
      <c r="E618" s="26"/>
      <c r="F618" s="26"/>
      <c r="G618" s="26"/>
      <c r="H618" s="800"/>
      <c r="I618" s="800"/>
      <c r="J618" s="800"/>
      <c r="K618" s="800"/>
      <c r="L618" s="800"/>
      <c r="M618" s="800"/>
      <c r="N618" s="800"/>
    </row>
    <row r="619" spans="1:14" x14ac:dyDescent="0.25">
      <c r="A619" s="800"/>
      <c r="B619" s="800"/>
      <c r="C619" s="800"/>
      <c r="D619" s="800"/>
      <c r="E619" s="26"/>
      <c r="F619" s="26"/>
      <c r="G619" s="26"/>
      <c r="H619" s="800"/>
      <c r="I619" s="800"/>
      <c r="J619" s="800"/>
      <c r="K619" s="800"/>
      <c r="L619" s="800"/>
      <c r="M619" s="800"/>
      <c r="N619" s="800"/>
    </row>
    <row r="620" spans="1:14" x14ac:dyDescent="0.25">
      <c r="A620" s="800"/>
      <c r="B620" s="800"/>
      <c r="C620" s="800"/>
      <c r="D620" s="800"/>
      <c r="E620" s="26"/>
      <c r="F620" s="26"/>
      <c r="G620" s="26"/>
      <c r="H620" s="800"/>
      <c r="I620" s="800"/>
      <c r="J620" s="800"/>
      <c r="K620" s="800"/>
      <c r="L620" s="800"/>
      <c r="M620" s="800"/>
      <c r="N620" s="800"/>
    </row>
    <row r="621" spans="1:14" x14ac:dyDescent="0.25">
      <c r="A621" s="800"/>
      <c r="B621" s="800"/>
      <c r="C621" s="800"/>
      <c r="D621" s="800"/>
      <c r="E621" s="26"/>
      <c r="F621" s="26"/>
      <c r="G621" s="26"/>
      <c r="H621" s="800"/>
      <c r="I621" s="800"/>
      <c r="J621" s="800"/>
      <c r="K621" s="800"/>
      <c r="L621" s="800"/>
      <c r="M621" s="800"/>
      <c r="N621" s="800"/>
    </row>
    <row r="622" spans="1:14" x14ac:dyDescent="0.25">
      <c r="A622" s="800"/>
      <c r="B622" s="800"/>
      <c r="C622" s="800"/>
      <c r="D622" s="800"/>
      <c r="E622" s="26"/>
      <c r="F622" s="26"/>
      <c r="G622" s="26"/>
      <c r="H622" s="800"/>
      <c r="I622" s="800"/>
      <c r="J622" s="800"/>
      <c r="K622" s="800"/>
      <c r="L622" s="800"/>
      <c r="M622" s="800"/>
      <c r="N622" s="800"/>
    </row>
    <row r="623" spans="1:14" x14ac:dyDescent="0.25">
      <c r="A623" s="800"/>
      <c r="B623" s="800"/>
      <c r="C623" s="800"/>
      <c r="D623" s="800"/>
      <c r="E623" s="26"/>
      <c r="F623" s="26"/>
      <c r="G623" s="26"/>
      <c r="H623" s="800"/>
      <c r="I623" s="800"/>
      <c r="J623" s="800"/>
      <c r="K623" s="800"/>
      <c r="L623" s="800"/>
      <c r="M623" s="800"/>
      <c r="N623" s="800"/>
    </row>
    <row r="624" spans="1:14" x14ac:dyDescent="0.25">
      <c r="A624" s="800"/>
      <c r="B624" s="800"/>
      <c r="C624" s="800"/>
      <c r="D624" s="800"/>
      <c r="E624" s="26"/>
      <c r="F624" s="26"/>
      <c r="G624" s="26"/>
      <c r="H624" s="800"/>
      <c r="I624" s="800"/>
      <c r="J624" s="800"/>
      <c r="K624" s="800"/>
      <c r="L624" s="800"/>
      <c r="M624" s="800"/>
      <c r="N624" s="800"/>
    </row>
    <row r="625" spans="1:14" x14ac:dyDescent="0.25">
      <c r="A625" s="800"/>
      <c r="B625" s="800"/>
      <c r="C625" s="800"/>
      <c r="D625" s="800"/>
      <c r="E625" s="26"/>
      <c r="F625" s="26"/>
      <c r="G625" s="26"/>
      <c r="H625" s="800"/>
      <c r="I625" s="800"/>
      <c r="J625" s="800"/>
      <c r="K625" s="800"/>
      <c r="L625" s="800"/>
      <c r="M625" s="800"/>
      <c r="N625" s="800"/>
    </row>
    <row r="626" spans="1:14" x14ac:dyDescent="0.25">
      <c r="A626" s="800"/>
      <c r="B626" s="800"/>
      <c r="C626" s="800"/>
      <c r="D626" s="800"/>
      <c r="E626" s="26"/>
      <c r="F626" s="26"/>
      <c r="G626" s="26"/>
      <c r="H626" s="800"/>
      <c r="I626" s="800"/>
      <c r="J626" s="800"/>
      <c r="K626" s="800"/>
      <c r="L626" s="800"/>
      <c r="M626" s="800"/>
      <c r="N626" s="800"/>
    </row>
    <row r="627" spans="1:14" x14ac:dyDescent="0.25">
      <c r="A627" s="800"/>
      <c r="B627" s="800"/>
      <c r="C627" s="800"/>
      <c r="D627" s="800"/>
      <c r="E627" s="26"/>
      <c r="F627" s="26"/>
      <c r="G627" s="26"/>
      <c r="H627" s="800"/>
      <c r="I627" s="800"/>
      <c r="J627" s="800"/>
      <c r="K627" s="800"/>
      <c r="L627" s="800"/>
      <c r="M627" s="800"/>
      <c r="N627" s="800"/>
    </row>
    <row r="628" spans="1:14" x14ac:dyDescent="0.25">
      <c r="A628" s="800"/>
      <c r="B628" s="800"/>
      <c r="C628" s="800"/>
      <c r="D628" s="800"/>
      <c r="E628" s="26"/>
      <c r="F628" s="26"/>
      <c r="G628" s="26"/>
      <c r="H628" s="800"/>
      <c r="I628" s="800"/>
      <c r="J628" s="800"/>
      <c r="K628" s="800"/>
      <c r="L628" s="800"/>
      <c r="M628" s="800"/>
      <c r="N628" s="800"/>
    </row>
    <row r="629" spans="1:14" x14ac:dyDescent="0.25">
      <c r="A629" s="800"/>
      <c r="B629" s="800"/>
      <c r="C629" s="800"/>
      <c r="D629" s="800"/>
      <c r="E629" s="26"/>
      <c r="F629" s="26"/>
      <c r="G629" s="26"/>
      <c r="H629" s="800"/>
      <c r="I629" s="800"/>
      <c r="J629" s="800"/>
      <c r="K629" s="800"/>
      <c r="L629" s="800"/>
      <c r="M629" s="800"/>
      <c r="N629" s="800"/>
    </row>
    <row r="630" spans="1:14" x14ac:dyDescent="0.25">
      <c r="A630" s="800"/>
      <c r="B630" s="800"/>
      <c r="C630" s="800"/>
      <c r="D630" s="800"/>
      <c r="E630" s="26"/>
      <c r="F630" s="26"/>
      <c r="G630" s="26"/>
      <c r="H630" s="800"/>
      <c r="I630" s="800"/>
      <c r="J630" s="800"/>
      <c r="K630" s="800"/>
      <c r="L630" s="800"/>
      <c r="M630" s="800"/>
      <c r="N630" s="800"/>
    </row>
    <row r="631" spans="1:14" x14ac:dyDescent="0.25">
      <c r="A631" s="800"/>
      <c r="B631" s="800"/>
      <c r="C631" s="800"/>
      <c r="D631" s="800"/>
      <c r="E631" s="26"/>
      <c r="F631" s="26"/>
      <c r="G631" s="26"/>
      <c r="H631" s="800"/>
      <c r="I631" s="800"/>
      <c r="J631" s="800"/>
      <c r="K631" s="800"/>
      <c r="L631" s="800"/>
      <c r="M631" s="800"/>
      <c r="N631" s="800"/>
    </row>
    <row r="632" spans="1:14" x14ac:dyDescent="0.25">
      <c r="A632" s="800"/>
      <c r="B632" s="800"/>
      <c r="C632" s="800"/>
      <c r="D632" s="800"/>
      <c r="E632" s="26"/>
      <c r="F632" s="26"/>
      <c r="G632" s="26"/>
      <c r="H632" s="800"/>
      <c r="I632" s="800"/>
      <c r="J632" s="800"/>
      <c r="K632" s="800"/>
      <c r="L632" s="800"/>
      <c r="M632" s="800"/>
      <c r="N632" s="800"/>
    </row>
    <row r="633" spans="1:14" x14ac:dyDescent="0.25">
      <c r="A633" s="800"/>
      <c r="B633" s="800"/>
      <c r="C633" s="800"/>
      <c r="D633" s="800"/>
      <c r="E633" s="26"/>
      <c r="F633" s="26"/>
      <c r="G633" s="26"/>
      <c r="H633" s="800"/>
      <c r="I633" s="800"/>
      <c r="J633" s="800"/>
      <c r="K633" s="800"/>
      <c r="L633" s="800"/>
      <c r="M633" s="800"/>
      <c r="N633" s="800"/>
    </row>
    <row r="634" spans="1:14" x14ac:dyDescent="0.25">
      <c r="A634" s="800"/>
      <c r="B634" s="800"/>
      <c r="C634" s="800"/>
      <c r="D634" s="800"/>
      <c r="E634" s="26"/>
      <c r="F634" s="26"/>
      <c r="G634" s="26"/>
      <c r="H634" s="800"/>
      <c r="I634" s="800"/>
      <c r="J634" s="800"/>
      <c r="K634" s="800"/>
      <c r="L634" s="800"/>
      <c r="M634" s="800"/>
      <c r="N634" s="800"/>
    </row>
    <row r="635" spans="1:14" x14ac:dyDescent="0.25">
      <c r="A635" s="800"/>
      <c r="B635" s="800"/>
      <c r="C635" s="800"/>
      <c r="D635" s="800"/>
      <c r="E635" s="26"/>
      <c r="F635" s="26"/>
      <c r="G635" s="26"/>
      <c r="H635" s="800"/>
      <c r="I635" s="800"/>
      <c r="J635" s="800"/>
      <c r="K635" s="800"/>
      <c r="L635" s="800"/>
      <c r="M635" s="800"/>
      <c r="N635" s="800"/>
    </row>
    <row r="636" spans="1:14" x14ac:dyDescent="0.25">
      <c r="A636" s="800"/>
      <c r="B636" s="800"/>
      <c r="C636" s="800"/>
      <c r="D636" s="800"/>
      <c r="E636" s="26"/>
      <c r="F636" s="26"/>
      <c r="G636" s="26"/>
      <c r="H636" s="800"/>
      <c r="I636" s="800"/>
      <c r="J636" s="800"/>
      <c r="K636" s="800"/>
      <c r="L636" s="800"/>
      <c r="M636" s="800"/>
      <c r="N636" s="800"/>
    </row>
    <row r="637" spans="1:14" x14ac:dyDescent="0.25">
      <c r="A637" s="800"/>
      <c r="B637" s="800"/>
      <c r="C637" s="800"/>
      <c r="D637" s="800"/>
      <c r="E637" s="26"/>
      <c r="F637" s="26"/>
      <c r="G637" s="26"/>
      <c r="H637" s="800"/>
      <c r="I637" s="800"/>
      <c r="J637" s="800"/>
      <c r="K637" s="800"/>
      <c r="L637" s="800"/>
      <c r="M637" s="800"/>
      <c r="N637" s="800"/>
    </row>
    <row r="638" spans="1:14" x14ac:dyDescent="0.25">
      <c r="A638" s="800"/>
      <c r="B638" s="800"/>
      <c r="C638" s="800"/>
      <c r="D638" s="800"/>
      <c r="E638" s="26"/>
      <c r="F638" s="26"/>
      <c r="G638" s="26"/>
      <c r="H638" s="800"/>
      <c r="I638" s="800"/>
      <c r="J638" s="800"/>
      <c r="K638" s="800"/>
      <c r="L638" s="800"/>
      <c r="M638" s="800"/>
      <c r="N638" s="800"/>
    </row>
    <row r="639" spans="1:14" x14ac:dyDescent="0.25">
      <c r="A639" s="800"/>
      <c r="B639" s="800"/>
      <c r="C639" s="800"/>
      <c r="D639" s="800"/>
      <c r="E639" s="26"/>
      <c r="F639" s="26"/>
      <c r="G639" s="26"/>
      <c r="H639" s="800"/>
      <c r="I639" s="800"/>
      <c r="J639" s="800"/>
      <c r="K639" s="800"/>
      <c r="L639" s="800"/>
      <c r="M639" s="800"/>
      <c r="N639" s="800"/>
    </row>
    <row r="640" spans="1:14" x14ac:dyDescent="0.25">
      <c r="A640" s="800"/>
      <c r="B640" s="800"/>
      <c r="C640" s="800"/>
      <c r="D640" s="800"/>
      <c r="E640" s="26"/>
      <c r="F640" s="26"/>
      <c r="G640" s="26"/>
      <c r="H640" s="800"/>
      <c r="I640" s="800"/>
      <c r="J640" s="800"/>
      <c r="K640" s="800"/>
      <c r="L640" s="800"/>
      <c r="M640" s="800"/>
      <c r="N640" s="800"/>
    </row>
    <row r="641" spans="1:14" x14ac:dyDescent="0.25">
      <c r="A641" s="800"/>
      <c r="B641" s="800"/>
      <c r="C641" s="800"/>
      <c r="D641" s="800"/>
      <c r="E641" s="26"/>
      <c r="F641" s="26"/>
      <c r="G641" s="26"/>
      <c r="H641" s="800"/>
      <c r="I641" s="800"/>
      <c r="J641" s="800"/>
      <c r="K641" s="800"/>
      <c r="L641" s="800"/>
      <c r="M641" s="800"/>
      <c r="N641" s="800"/>
    </row>
    <row r="642" spans="1:14" x14ac:dyDescent="0.25">
      <c r="A642" s="800"/>
      <c r="B642" s="800"/>
      <c r="C642" s="800"/>
      <c r="D642" s="800"/>
      <c r="E642" s="26"/>
      <c r="F642" s="26"/>
      <c r="G642" s="26"/>
      <c r="H642" s="800"/>
      <c r="I642" s="800"/>
      <c r="J642" s="800"/>
      <c r="K642" s="800"/>
      <c r="L642" s="800"/>
      <c r="M642" s="800"/>
      <c r="N642" s="800"/>
    </row>
    <row r="643" spans="1:14" x14ac:dyDescent="0.25">
      <c r="A643" s="800"/>
      <c r="B643" s="800"/>
      <c r="C643" s="800"/>
      <c r="D643" s="800"/>
      <c r="E643" s="26"/>
      <c r="F643" s="26"/>
      <c r="G643" s="26"/>
      <c r="H643" s="800"/>
      <c r="I643" s="800"/>
      <c r="J643" s="800"/>
      <c r="K643" s="800"/>
      <c r="L643" s="800"/>
      <c r="M643" s="800"/>
      <c r="N643" s="800"/>
    </row>
    <row r="644" spans="1:14" x14ac:dyDescent="0.25">
      <c r="A644" s="800"/>
      <c r="B644" s="800"/>
      <c r="C644" s="800"/>
      <c r="D644" s="800"/>
      <c r="E644" s="26"/>
      <c r="F644" s="26"/>
      <c r="G644" s="26"/>
      <c r="H644" s="800"/>
      <c r="I644" s="800"/>
      <c r="J644" s="800"/>
      <c r="K644" s="800"/>
      <c r="L644" s="800"/>
      <c r="M644" s="800"/>
      <c r="N644" s="800"/>
    </row>
    <row r="645" spans="1:14" x14ac:dyDescent="0.25">
      <c r="A645" s="800"/>
      <c r="B645" s="800"/>
      <c r="C645" s="800"/>
      <c r="D645" s="800"/>
      <c r="E645" s="26"/>
      <c r="F645" s="26"/>
      <c r="G645" s="26"/>
      <c r="H645" s="800"/>
      <c r="I645" s="800"/>
      <c r="J645" s="800"/>
      <c r="K645" s="800"/>
      <c r="L645" s="800"/>
      <c r="M645" s="800"/>
      <c r="N645" s="800"/>
    </row>
    <row r="646" spans="1:14" x14ac:dyDescent="0.25">
      <c r="A646" s="800"/>
      <c r="B646" s="800"/>
      <c r="C646" s="800"/>
      <c r="D646" s="800"/>
      <c r="E646" s="26"/>
      <c r="F646" s="26"/>
      <c r="G646" s="26"/>
      <c r="H646" s="800"/>
      <c r="I646" s="800"/>
      <c r="J646" s="800"/>
      <c r="K646" s="800"/>
      <c r="L646" s="800"/>
      <c r="M646" s="800"/>
      <c r="N646" s="800"/>
    </row>
    <row r="647" spans="1:14" x14ac:dyDescent="0.25">
      <c r="A647" s="800"/>
      <c r="B647" s="800"/>
      <c r="C647" s="800"/>
      <c r="D647" s="800"/>
      <c r="E647" s="26"/>
      <c r="F647" s="26"/>
      <c r="G647" s="26"/>
      <c r="H647" s="800"/>
      <c r="I647" s="800"/>
      <c r="J647" s="800"/>
      <c r="K647" s="800"/>
      <c r="L647" s="800"/>
      <c r="M647" s="800"/>
      <c r="N647" s="800"/>
    </row>
    <row r="648" spans="1:14" x14ac:dyDescent="0.25">
      <c r="A648" s="800"/>
      <c r="B648" s="800"/>
      <c r="C648" s="800"/>
      <c r="D648" s="800"/>
      <c r="E648" s="26"/>
      <c r="F648" s="26"/>
      <c r="G648" s="26"/>
      <c r="H648" s="800"/>
      <c r="I648" s="800"/>
      <c r="J648" s="800"/>
      <c r="K648" s="800"/>
      <c r="L648" s="800"/>
      <c r="M648" s="800"/>
      <c r="N648" s="800"/>
    </row>
    <row r="649" spans="1:14" x14ac:dyDescent="0.25">
      <c r="A649" s="800"/>
      <c r="B649" s="800"/>
      <c r="C649" s="800"/>
      <c r="D649" s="800"/>
      <c r="E649" s="26"/>
      <c r="F649" s="26"/>
      <c r="G649" s="26"/>
      <c r="H649" s="800"/>
      <c r="I649" s="800"/>
      <c r="J649" s="800"/>
      <c r="K649" s="800"/>
      <c r="L649" s="800"/>
      <c r="M649" s="800"/>
      <c r="N649" s="800"/>
    </row>
    <row r="650" spans="1:14" x14ac:dyDescent="0.25">
      <c r="A650" s="800"/>
      <c r="B650" s="800"/>
      <c r="C650" s="800"/>
      <c r="D650" s="800"/>
      <c r="E650" s="26"/>
      <c r="F650" s="26"/>
      <c r="G650" s="26"/>
      <c r="H650" s="800"/>
      <c r="I650" s="800"/>
      <c r="J650" s="800"/>
      <c r="K650" s="800"/>
      <c r="L650" s="800"/>
      <c r="M650" s="800"/>
      <c r="N650" s="800"/>
    </row>
    <row r="651" spans="1:14" x14ac:dyDescent="0.25">
      <c r="A651" s="800"/>
      <c r="B651" s="800"/>
      <c r="C651" s="800"/>
      <c r="D651" s="800"/>
      <c r="E651" s="26"/>
      <c r="F651" s="26"/>
      <c r="G651" s="26"/>
      <c r="H651" s="800"/>
      <c r="I651" s="800"/>
      <c r="J651" s="800"/>
      <c r="K651" s="800"/>
      <c r="L651" s="800"/>
      <c r="M651" s="800"/>
      <c r="N651" s="800"/>
    </row>
    <row r="652" spans="1:14" x14ac:dyDescent="0.25">
      <c r="A652" s="800"/>
      <c r="B652" s="800"/>
      <c r="C652" s="800"/>
      <c r="D652" s="800"/>
      <c r="E652" s="26"/>
      <c r="F652" s="26"/>
      <c r="G652" s="26"/>
      <c r="H652" s="800"/>
      <c r="I652" s="800"/>
      <c r="J652" s="800"/>
      <c r="K652" s="800"/>
      <c r="L652" s="800"/>
      <c r="M652" s="800"/>
      <c r="N652" s="800"/>
    </row>
    <row r="653" spans="1:14" x14ac:dyDescent="0.25">
      <c r="A653" s="800"/>
      <c r="B653" s="800"/>
      <c r="C653" s="800"/>
      <c r="D653" s="800"/>
      <c r="E653" s="26"/>
      <c r="F653" s="26"/>
      <c r="G653" s="26"/>
      <c r="H653" s="800"/>
      <c r="I653" s="800"/>
      <c r="J653" s="800"/>
      <c r="K653" s="800"/>
      <c r="L653" s="800"/>
      <c r="M653" s="800"/>
      <c r="N653" s="800"/>
    </row>
    <row r="654" spans="1:14" x14ac:dyDescent="0.25">
      <c r="A654" s="800"/>
      <c r="B654" s="800"/>
      <c r="C654" s="800"/>
      <c r="D654" s="800"/>
      <c r="E654" s="26"/>
      <c r="F654" s="26"/>
      <c r="G654" s="26"/>
      <c r="H654" s="800"/>
      <c r="I654" s="800"/>
      <c r="J654" s="800"/>
      <c r="K654" s="800"/>
      <c r="L654" s="800"/>
      <c r="M654" s="800"/>
      <c r="N654" s="800"/>
    </row>
    <row r="655" spans="1:14" x14ac:dyDescent="0.25">
      <c r="A655" s="800"/>
      <c r="B655" s="800"/>
      <c r="C655" s="800"/>
      <c r="D655" s="800"/>
      <c r="E655" s="26"/>
      <c r="F655" s="26"/>
      <c r="G655" s="26"/>
      <c r="H655" s="800"/>
      <c r="I655" s="800"/>
      <c r="J655" s="800"/>
      <c r="K655" s="800"/>
      <c r="L655" s="800"/>
      <c r="M655" s="800"/>
      <c r="N655" s="800"/>
    </row>
    <row r="656" spans="1:14" x14ac:dyDescent="0.25">
      <c r="A656" s="800"/>
      <c r="B656" s="800"/>
      <c r="C656" s="800"/>
      <c r="D656" s="800"/>
      <c r="E656" s="26"/>
      <c r="F656" s="26"/>
      <c r="G656" s="26"/>
      <c r="H656" s="800"/>
      <c r="I656" s="800"/>
      <c r="J656" s="800"/>
      <c r="K656" s="800"/>
      <c r="L656" s="800"/>
      <c r="M656" s="800"/>
      <c r="N656" s="800"/>
    </row>
    <row r="657" spans="1:14" x14ac:dyDescent="0.25">
      <c r="A657" s="800"/>
      <c r="B657" s="800"/>
      <c r="C657" s="800"/>
      <c r="D657" s="800"/>
      <c r="E657" s="26"/>
      <c r="F657" s="26"/>
      <c r="G657" s="26"/>
      <c r="H657" s="800"/>
      <c r="I657" s="800"/>
      <c r="J657" s="800"/>
      <c r="K657" s="800"/>
      <c r="L657" s="800"/>
      <c r="M657" s="800"/>
      <c r="N657" s="800"/>
    </row>
    <row r="658" spans="1:14" x14ac:dyDescent="0.25">
      <c r="A658" s="800"/>
      <c r="B658" s="800"/>
      <c r="C658" s="800"/>
      <c r="D658" s="800"/>
      <c r="E658" s="26"/>
      <c r="F658" s="26"/>
      <c r="G658" s="26"/>
      <c r="H658" s="800"/>
      <c r="I658" s="800"/>
      <c r="J658" s="800"/>
      <c r="K658" s="800"/>
      <c r="L658" s="800"/>
      <c r="M658" s="800"/>
      <c r="N658" s="800"/>
    </row>
    <row r="659" spans="1:14" x14ac:dyDescent="0.25">
      <c r="A659" s="800"/>
      <c r="B659" s="800"/>
      <c r="C659" s="800"/>
      <c r="D659" s="800"/>
      <c r="E659" s="26"/>
      <c r="F659" s="26"/>
      <c r="G659" s="26"/>
      <c r="H659" s="800"/>
      <c r="I659" s="800"/>
      <c r="J659" s="800"/>
      <c r="K659" s="800"/>
      <c r="L659" s="800"/>
      <c r="M659" s="800"/>
      <c r="N659" s="800"/>
    </row>
    <row r="660" spans="1:14" x14ac:dyDescent="0.25">
      <c r="A660" s="800"/>
      <c r="B660" s="800"/>
      <c r="C660" s="800"/>
      <c r="D660" s="800"/>
      <c r="E660" s="26"/>
      <c r="F660" s="26"/>
      <c r="G660" s="26"/>
      <c r="H660" s="800"/>
      <c r="I660" s="800"/>
      <c r="J660" s="800"/>
      <c r="K660" s="800"/>
      <c r="L660" s="800"/>
      <c r="M660" s="800"/>
      <c r="N660" s="800"/>
    </row>
    <row r="661" spans="1:14" x14ac:dyDescent="0.25">
      <c r="A661" s="800"/>
      <c r="B661" s="800"/>
      <c r="C661" s="800"/>
      <c r="D661" s="800"/>
      <c r="E661" s="26"/>
      <c r="F661" s="26"/>
      <c r="G661" s="26"/>
      <c r="H661" s="800"/>
      <c r="I661" s="800"/>
      <c r="J661" s="800"/>
      <c r="K661" s="800"/>
      <c r="L661" s="800"/>
      <c r="M661" s="800"/>
      <c r="N661" s="800"/>
    </row>
    <row r="662" spans="1:14" x14ac:dyDescent="0.25">
      <c r="A662" s="800"/>
      <c r="B662" s="800"/>
      <c r="C662" s="800"/>
      <c r="D662" s="800"/>
      <c r="E662" s="26"/>
      <c r="F662" s="26"/>
      <c r="G662" s="26"/>
      <c r="H662" s="800"/>
      <c r="I662" s="800"/>
      <c r="J662" s="800"/>
      <c r="K662" s="800"/>
      <c r="L662" s="800"/>
      <c r="M662" s="800"/>
      <c r="N662" s="800"/>
    </row>
    <row r="663" spans="1:14" x14ac:dyDescent="0.25">
      <c r="A663" s="800"/>
      <c r="B663" s="800"/>
      <c r="C663" s="800"/>
      <c r="D663" s="800"/>
      <c r="E663" s="26"/>
      <c r="F663" s="26"/>
      <c r="G663" s="26"/>
      <c r="H663" s="800"/>
      <c r="I663" s="800"/>
      <c r="J663" s="800"/>
      <c r="K663" s="800"/>
      <c r="L663" s="800"/>
      <c r="M663" s="800"/>
      <c r="N663" s="800"/>
    </row>
    <row r="664" spans="1:14" x14ac:dyDescent="0.25">
      <c r="A664" s="800"/>
      <c r="B664" s="800"/>
      <c r="C664" s="800"/>
      <c r="D664" s="800"/>
      <c r="E664" s="26"/>
      <c r="F664" s="26"/>
      <c r="G664" s="26"/>
      <c r="H664" s="800"/>
      <c r="I664" s="800"/>
      <c r="J664" s="800"/>
      <c r="K664" s="800"/>
      <c r="L664" s="800"/>
      <c r="M664" s="800"/>
      <c r="N664" s="800"/>
    </row>
    <row r="665" spans="1:14" x14ac:dyDescent="0.25">
      <c r="A665" s="800"/>
      <c r="B665" s="800"/>
      <c r="C665" s="800"/>
      <c r="D665" s="800"/>
      <c r="E665" s="26"/>
      <c r="F665" s="26"/>
      <c r="G665" s="26"/>
      <c r="H665" s="800"/>
      <c r="I665" s="800"/>
      <c r="J665" s="800"/>
      <c r="K665" s="800"/>
      <c r="L665" s="800"/>
      <c r="M665" s="800"/>
      <c r="N665" s="800"/>
    </row>
    <row r="666" spans="1:14" x14ac:dyDescent="0.25">
      <c r="A666" s="800"/>
      <c r="B666" s="800"/>
      <c r="C666" s="800"/>
      <c r="D666" s="800"/>
      <c r="E666" s="26"/>
      <c r="F666" s="26"/>
      <c r="G666" s="26"/>
      <c r="H666" s="800"/>
      <c r="I666" s="800"/>
      <c r="J666" s="800"/>
      <c r="K666" s="800"/>
      <c r="L666" s="800"/>
      <c r="M666" s="800"/>
      <c r="N666" s="800"/>
    </row>
    <row r="667" spans="1:14" x14ac:dyDescent="0.25">
      <c r="A667" s="800"/>
      <c r="B667" s="800"/>
      <c r="C667" s="800"/>
      <c r="D667" s="800"/>
      <c r="E667" s="26"/>
      <c r="F667" s="26"/>
      <c r="G667" s="26"/>
      <c r="H667" s="800"/>
      <c r="I667" s="800"/>
      <c r="J667" s="800"/>
      <c r="K667" s="800"/>
      <c r="L667" s="800"/>
      <c r="M667" s="800"/>
      <c r="N667" s="800"/>
    </row>
    <row r="668" spans="1:14" x14ac:dyDescent="0.25">
      <c r="A668" s="800"/>
      <c r="B668" s="800"/>
      <c r="C668" s="800"/>
      <c r="D668" s="800"/>
      <c r="E668" s="26"/>
      <c r="F668" s="26"/>
      <c r="G668" s="26"/>
      <c r="H668" s="800"/>
      <c r="I668" s="800"/>
      <c r="J668" s="800"/>
      <c r="K668" s="800"/>
      <c r="L668" s="800"/>
      <c r="M668" s="800"/>
      <c r="N668" s="800"/>
    </row>
    <row r="669" spans="1:14" x14ac:dyDescent="0.25">
      <c r="A669" s="800"/>
      <c r="B669" s="800"/>
      <c r="C669" s="800"/>
      <c r="D669" s="800"/>
      <c r="E669" s="26"/>
      <c r="F669" s="26"/>
      <c r="G669" s="26"/>
      <c r="H669" s="800"/>
      <c r="I669" s="800"/>
      <c r="J669" s="800"/>
      <c r="K669" s="800"/>
      <c r="L669" s="800"/>
      <c r="M669" s="800"/>
      <c r="N669" s="800"/>
    </row>
    <row r="670" spans="1:14" x14ac:dyDescent="0.25">
      <c r="A670" s="800"/>
      <c r="B670" s="800"/>
      <c r="C670" s="800"/>
      <c r="D670" s="800"/>
      <c r="E670" s="26"/>
      <c r="F670" s="26"/>
      <c r="G670" s="26"/>
      <c r="H670" s="800"/>
      <c r="I670" s="800"/>
      <c r="J670" s="800"/>
      <c r="K670" s="800"/>
      <c r="L670" s="800"/>
      <c r="M670" s="800"/>
      <c r="N670" s="800"/>
    </row>
    <row r="671" spans="1:14" x14ac:dyDescent="0.25">
      <c r="A671" s="800"/>
      <c r="B671" s="800"/>
      <c r="C671" s="800"/>
      <c r="D671" s="800"/>
      <c r="E671" s="26"/>
      <c r="F671" s="26"/>
      <c r="G671" s="26"/>
      <c r="H671" s="800"/>
      <c r="I671" s="800"/>
      <c r="J671" s="800"/>
      <c r="K671" s="800"/>
      <c r="L671" s="800"/>
      <c r="M671" s="800"/>
      <c r="N671" s="800"/>
    </row>
    <row r="672" spans="1:14" x14ac:dyDescent="0.25">
      <c r="A672" s="800"/>
      <c r="B672" s="800"/>
      <c r="C672" s="800"/>
      <c r="D672" s="800"/>
      <c r="E672" s="26"/>
      <c r="F672" s="26"/>
      <c r="G672" s="26"/>
      <c r="H672" s="800"/>
      <c r="I672" s="800"/>
      <c r="J672" s="800"/>
      <c r="K672" s="800"/>
      <c r="L672" s="800"/>
      <c r="M672" s="800"/>
      <c r="N672" s="800"/>
    </row>
    <row r="673" spans="1:14" x14ac:dyDescent="0.25">
      <c r="A673" s="800"/>
      <c r="B673" s="800"/>
      <c r="C673" s="800"/>
      <c r="D673" s="800"/>
      <c r="E673" s="26"/>
      <c r="F673" s="26"/>
      <c r="G673" s="26"/>
      <c r="H673" s="800"/>
      <c r="I673" s="800"/>
      <c r="J673" s="800"/>
      <c r="K673" s="800"/>
      <c r="L673" s="800"/>
      <c r="M673" s="800"/>
      <c r="N673" s="800"/>
    </row>
    <row r="674" spans="1:14" x14ac:dyDescent="0.25">
      <c r="A674" s="800"/>
      <c r="B674" s="800"/>
      <c r="C674" s="800"/>
      <c r="D674" s="800"/>
      <c r="E674" s="26"/>
      <c r="F674" s="26"/>
      <c r="G674" s="26"/>
      <c r="H674" s="800"/>
      <c r="I674" s="800"/>
      <c r="J674" s="800"/>
      <c r="K674" s="800"/>
      <c r="L674" s="800"/>
      <c r="M674" s="800"/>
      <c r="N674" s="800"/>
    </row>
    <row r="675" spans="1:14" x14ac:dyDescent="0.25">
      <c r="A675" s="800"/>
      <c r="B675" s="800"/>
      <c r="C675" s="800"/>
      <c r="D675" s="800"/>
      <c r="E675" s="26"/>
      <c r="F675" s="26"/>
      <c r="G675" s="26"/>
      <c r="H675" s="800"/>
      <c r="I675" s="800"/>
      <c r="J675" s="800"/>
      <c r="K675" s="800"/>
      <c r="L675" s="800"/>
      <c r="M675" s="800"/>
      <c r="N675" s="800"/>
    </row>
    <row r="676" spans="1:14" x14ac:dyDescent="0.25">
      <c r="A676" s="800"/>
      <c r="B676" s="800"/>
      <c r="C676" s="800"/>
      <c r="D676" s="800"/>
      <c r="E676" s="26"/>
      <c r="F676" s="26"/>
      <c r="G676" s="26"/>
      <c r="H676" s="800"/>
      <c r="I676" s="800"/>
      <c r="J676" s="800"/>
      <c r="K676" s="800"/>
      <c r="L676" s="800"/>
      <c r="M676" s="800"/>
      <c r="N676" s="800"/>
    </row>
    <row r="677" spans="1:14" x14ac:dyDescent="0.25">
      <c r="A677" s="800"/>
      <c r="B677" s="800"/>
      <c r="C677" s="800"/>
      <c r="D677" s="800"/>
      <c r="E677" s="26"/>
      <c r="F677" s="26"/>
      <c r="G677" s="26"/>
      <c r="H677" s="800"/>
      <c r="I677" s="800"/>
      <c r="J677" s="800"/>
      <c r="K677" s="800"/>
      <c r="L677" s="800"/>
      <c r="M677" s="800"/>
      <c r="N677" s="800"/>
    </row>
    <row r="678" spans="1:14" x14ac:dyDescent="0.25">
      <c r="A678" s="800"/>
      <c r="B678" s="800"/>
      <c r="C678" s="800"/>
      <c r="D678" s="800"/>
      <c r="E678" s="26"/>
      <c r="F678" s="26"/>
      <c r="G678" s="26"/>
      <c r="H678" s="800"/>
      <c r="I678" s="800"/>
      <c r="J678" s="800"/>
      <c r="K678" s="800"/>
      <c r="L678" s="800"/>
      <c r="M678" s="800"/>
      <c r="N678" s="800"/>
    </row>
    <row r="679" spans="1:14" x14ac:dyDescent="0.25">
      <c r="A679" s="800"/>
      <c r="B679" s="800"/>
      <c r="C679" s="800"/>
      <c r="D679" s="800"/>
      <c r="E679" s="26"/>
      <c r="F679" s="26"/>
      <c r="G679" s="26"/>
      <c r="H679" s="800"/>
      <c r="I679" s="800"/>
      <c r="J679" s="800"/>
      <c r="K679" s="800"/>
      <c r="L679" s="800"/>
      <c r="M679" s="800"/>
      <c r="N679" s="800"/>
    </row>
    <row r="680" spans="1:14" x14ac:dyDescent="0.25">
      <c r="A680" s="800"/>
      <c r="B680" s="800"/>
      <c r="C680" s="800"/>
      <c r="D680" s="800"/>
      <c r="E680" s="26"/>
      <c r="F680" s="26"/>
      <c r="G680" s="26"/>
      <c r="H680" s="800"/>
      <c r="I680" s="800"/>
      <c r="J680" s="800"/>
      <c r="K680" s="800"/>
      <c r="L680" s="800"/>
      <c r="M680" s="800"/>
      <c r="N680" s="800"/>
    </row>
    <row r="681" spans="1:14" x14ac:dyDescent="0.25">
      <c r="A681" s="800"/>
      <c r="B681" s="800"/>
      <c r="C681" s="800"/>
      <c r="D681" s="800"/>
      <c r="E681" s="26"/>
      <c r="F681" s="26"/>
      <c r="G681" s="26"/>
      <c r="H681" s="800"/>
      <c r="I681" s="800"/>
      <c r="J681" s="800"/>
      <c r="K681" s="800"/>
      <c r="L681" s="800"/>
      <c r="M681" s="800"/>
      <c r="N681" s="800"/>
    </row>
    <row r="682" spans="1:14" x14ac:dyDescent="0.25">
      <c r="A682" s="800"/>
      <c r="B682" s="800"/>
      <c r="C682" s="800"/>
      <c r="D682" s="800"/>
      <c r="E682" s="26"/>
      <c r="F682" s="26"/>
      <c r="G682" s="26"/>
      <c r="H682" s="800"/>
      <c r="I682" s="800"/>
      <c r="J682" s="800"/>
      <c r="K682" s="800"/>
      <c r="L682" s="800"/>
      <c r="M682" s="800"/>
      <c r="N682" s="800"/>
    </row>
    <row r="683" spans="1:14" x14ac:dyDescent="0.25">
      <c r="A683" s="800"/>
      <c r="B683" s="800"/>
      <c r="C683" s="800"/>
      <c r="D683" s="800"/>
      <c r="E683" s="26"/>
      <c r="F683" s="26"/>
      <c r="G683" s="26"/>
      <c r="H683" s="800"/>
      <c r="I683" s="800"/>
      <c r="J683" s="800"/>
      <c r="K683" s="800"/>
      <c r="L683" s="800"/>
      <c r="M683" s="800"/>
      <c r="N683" s="800"/>
    </row>
    <row r="684" spans="1:14" x14ac:dyDescent="0.25">
      <c r="A684" s="800"/>
      <c r="B684" s="800"/>
      <c r="C684" s="800"/>
      <c r="D684" s="800"/>
      <c r="E684" s="26"/>
      <c r="F684" s="26"/>
      <c r="G684" s="26"/>
      <c r="H684" s="800"/>
      <c r="I684" s="800"/>
      <c r="J684" s="800"/>
      <c r="K684" s="800"/>
      <c r="L684" s="800"/>
      <c r="M684" s="800"/>
      <c r="N684" s="800"/>
    </row>
    <row r="685" spans="1:14" x14ac:dyDescent="0.25">
      <c r="A685" s="800"/>
      <c r="B685" s="800"/>
      <c r="C685" s="800"/>
      <c r="D685" s="800"/>
      <c r="E685" s="26"/>
      <c r="F685" s="26"/>
      <c r="G685" s="26"/>
      <c r="H685" s="800"/>
      <c r="I685" s="800"/>
      <c r="J685" s="800"/>
      <c r="K685" s="800"/>
      <c r="L685" s="800"/>
      <c r="M685" s="800"/>
      <c r="N685" s="800"/>
    </row>
    <row r="686" spans="1:14" x14ac:dyDescent="0.25">
      <c r="A686" s="800"/>
      <c r="B686" s="800"/>
      <c r="C686" s="800"/>
      <c r="D686" s="800"/>
      <c r="E686" s="26"/>
      <c r="F686" s="26"/>
      <c r="G686" s="26"/>
      <c r="H686" s="800"/>
      <c r="I686" s="800"/>
      <c r="J686" s="800"/>
      <c r="K686" s="800"/>
      <c r="L686" s="800"/>
      <c r="M686" s="800"/>
      <c r="N686" s="800"/>
    </row>
    <row r="687" spans="1:14" x14ac:dyDescent="0.25">
      <c r="A687" s="800"/>
      <c r="B687" s="800"/>
      <c r="C687" s="800"/>
      <c r="D687" s="800"/>
      <c r="E687" s="26"/>
      <c r="F687" s="26"/>
      <c r="G687" s="26"/>
      <c r="H687" s="800"/>
      <c r="I687" s="800"/>
      <c r="J687" s="800"/>
      <c r="K687" s="800"/>
      <c r="L687" s="800"/>
      <c r="M687" s="800"/>
      <c r="N687" s="800"/>
    </row>
    <row r="688" spans="1:14" x14ac:dyDescent="0.25">
      <c r="A688" s="800"/>
      <c r="B688" s="800"/>
      <c r="C688" s="800"/>
      <c r="D688" s="800"/>
      <c r="E688" s="26"/>
      <c r="F688" s="26"/>
      <c r="G688" s="26"/>
      <c r="H688" s="800"/>
      <c r="I688" s="800"/>
      <c r="J688" s="800"/>
      <c r="K688" s="800"/>
      <c r="L688" s="800"/>
      <c r="M688" s="800"/>
      <c r="N688" s="800"/>
    </row>
    <row r="689" spans="1:14" x14ac:dyDescent="0.25">
      <c r="A689" s="800"/>
      <c r="B689" s="800"/>
      <c r="C689" s="800"/>
      <c r="D689" s="800"/>
      <c r="E689" s="26"/>
      <c r="F689" s="26"/>
      <c r="G689" s="26"/>
      <c r="H689" s="800"/>
      <c r="I689" s="800"/>
      <c r="J689" s="800"/>
      <c r="K689" s="800"/>
      <c r="L689" s="800"/>
      <c r="M689" s="800"/>
      <c r="N689" s="800"/>
    </row>
    <row r="690" spans="1:14" x14ac:dyDescent="0.25">
      <c r="A690" s="800"/>
      <c r="B690" s="800"/>
      <c r="C690" s="800"/>
      <c r="D690" s="800"/>
      <c r="E690" s="26"/>
      <c r="F690" s="26"/>
      <c r="G690" s="26"/>
      <c r="H690" s="800"/>
      <c r="I690" s="800"/>
      <c r="J690" s="800"/>
      <c r="K690" s="800"/>
      <c r="L690" s="800"/>
      <c r="M690" s="800"/>
      <c r="N690" s="800"/>
    </row>
    <row r="691" spans="1:14" x14ac:dyDescent="0.25">
      <c r="A691" s="800"/>
      <c r="B691" s="800"/>
      <c r="C691" s="800"/>
      <c r="D691" s="800"/>
      <c r="E691" s="26"/>
      <c r="F691" s="26"/>
      <c r="G691" s="26"/>
      <c r="H691" s="800"/>
      <c r="I691" s="800"/>
      <c r="J691" s="800"/>
      <c r="K691" s="800"/>
      <c r="L691" s="800"/>
      <c r="M691" s="800"/>
      <c r="N691" s="800"/>
    </row>
    <row r="692" spans="1:14" x14ac:dyDescent="0.25">
      <c r="A692" s="800"/>
      <c r="B692" s="800"/>
      <c r="C692" s="800"/>
      <c r="D692" s="800"/>
      <c r="E692" s="26"/>
      <c r="F692" s="26"/>
      <c r="G692" s="26"/>
      <c r="H692" s="800"/>
      <c r="I692" s="800"/>
      <c r="J692" s="800"/>
      <c r="K692" s="800"/>
      <c r="L692" s="800"/>
      <c r="M692" s="800"/>
      <c r="N692" s="800"/>
    </row>
    <row r="693" spans="1:14" x14ac:dyDescent="0.25">
      <c r="A693" s="800"/>
      <c r="B693" s="800"/>
      <c r="C693" s="800"/>
      <c r="D693" s="800"/>
      <c r="E693" s="26"/>
      <c r="F693" s="26"/>
      <c r="G693" s="26"/>
      <c r="H693" s="800"/>
      <c r="I693" s="800"/>
      <c r="J693" s="800"/>
      <c r="K693" s="800"/>
      <c r="L693" s="800"/>
      <c r="M693" s="800"/>
      <c r="N693" s="800"/>
    </row>
    <row r="694" spans="1:14" x14ac:dyDescent="0.25">
      <c r="A694" s="800"/>
      <c r="B694" s="800"/>
      <c r="C694" s="800"/>
      <c r="D694" s="800"/>
      <c r="E694" s="26"/>
      <c r="F694" s="26"/>
      <c r="G694" s="26"/>
      <c r="H694" s="800"/>
      <c r="I694" s="800"/>
      <c r="J694" s="800"/>
      <c r="K694" s="800"/>
      <c r="L694" s="800"/>
      <c r="M694" s="800"/>
      <c r="N694" s="800"/>
    </row>
    <row r="695" spans="1:14" x14ac:dyDescent="0.25">
      <c r="A695" s="800"/>
      <c r="B695" s="800"/>
      <c r="C695" s="800"/>
      <c r="D695" s="800"/>
      <c r="E695" s="26"/>
      <c r="F695" s="26"/>
      <c r="G695" s="26"/>
      <c r="H695" s="800"/>
      <c r="I695" s="800"/>
      <c r="J695" s="800"/>
      <c r="K695" s="800"/>
      <c r="L695" s="800"/>
      <c r="M695" s="800"/>
      <c r="N695" s="800"/>
    </row>
    <row r="696" spans="1:14" x14ac:dyDescent="0.25">
      <c r="A696" s="800"/>
      <c r="B696" s="800"/>
      <c r="C696" s="800"/>
      <c r="D696" s="800"/>
      <c r="E696" s="26"/>
      <c r="F696" s="26"/>
      <c r="G696" s="26"/>
      <c r="H696" s="800"/>
      <c r="I696" s="800"/>
      <c r="J696" s="800"/>
      <c r="K696" s="800"/>
      <c r="L696" s="800"/>
      <c r="M696" s="800"/>
      <c r="N696" s="800"/>
    </row>
    <row r="697" spans="1:14" x14ac:dyDescent="0.25">
      <c r="A697" s="800"/>
      <c r="B697" s="800"/>
      <c r="C697" s="800"/>
      <c r="D697" s="800"/>
      <c r="E697" s="26"/>
      <c r="F697" s="26"/>
      <c r="G697" s="26"/>
      <c r="H697" s="800"/>
      <c r="I697" s="800"/>
      <c r="J697" s="800"/>
      <c r="K697" s="800"/>
      <c r="L697" s="800"/>
      <c r="M697" s="800"/>
      <c r="N697" s="800"/>
    </row>
    <row r="698" spans="1:14" x14ac:dyDescent="0.25">
      <c r="A698" s="800"/>
      <c r="B698" s="800"/>
      <c r="C698" s="800"/>
      <c r="D698" s="800"/>
      <c r="E698" s="26"/>
      <c r="F698" s="26"/>
      <c r="G698" s="26"/>
      <c r="H698" s="800"/>
      <c r="I698" s="800"/>
      <c r="J698" s="800"/>
      <c r="K698" s="800"/>
      <c r="L698" s="800"/>
      <c r="M698" s="800"/>
      <c r="N698" s="800"/>
    </row>
    <row r="699" spans="1:14" x14ac:dyDescent="0.25">
      <c r="A699" s="800"/>
      <c r="B699" s="800"/>
      <c r="C699" s="800"/>
      <c r="D699" s="800"/>
      <c r="E699" s="26"/>
      <c r="F699" s="26"/>
      <c r="G699" s="26"/>
      <c r="H699" s="800"/>
      <c r="I699" s="800"/>
      <c r="J699" s="800"/>
      <c r="K699" s="800"/>
      <c r="L699" s="800"/>
      <c r="M699" s="800"/>
      <c r="N699" s="800"/>
    </row>
    <row r="700" spans="1:14" x14ac:dyDescent="0.25">
      <c r="A700" s="800"/>
      <c r="B700" s="800"/>
      <c r="C700" s="800"/>
      <c r="D700" s="800"/>
      <c r="E700" s="26"/>
      <c r="F700" s="26"/>
      <c r="G700" s="26"/>
      <c r="H700" s="800"/>
      <c r="I700" s="800"/>
      <c r="J700" s="800"/>
      <c r="K700" s="800"/>
      <c r="L700" s="800"/>
      <c r="M700" s="800"/>
      <c r="N700" s="800"/>
    </row>
    <row r="701" spans="1:14" x14ac:dyDescent="0.25">
      <c r="A701" s="800"/>
      <c r="B701" s="800"/>
      <c r="C701" s="800"/>
      <c r="D701" s="800"/>
      <c r="E701" s="26"/>
      <c r="F701" s="26"/>
      <c r="G701" s="26"/>
      <c r="H701" s="800"/>
      <c r="I701" s="800"/>
      <c r="J701" s="800"/>
      <c r="K701" s="800"/>
      <c r="L701" s="800"/>
      <c r="M701" s="800"/>
      <c r="N701" s="800"/>
    </row>
    <row r="702" spans="1:14" x14ac:dyDescent="0.25">
      <c r="A702" s="800"/>
      <c r="B702" s="800"/>
      <c r="C702" s="800"/>
      <c r="D702" s="800"/>
      <c r="E702" s="26"/>
      <c r="F702" s="26"/>
      <c r="G702" s="26"/>
      <c r="H702" s="800"/>
      <c r="I702" s="800"/>
      <c r="J702" s="800"/>
      <c r="K702" s="800"/>
      <c r="L702" s="800"/>
      <c r="M702" s="800"/>
      <c r="N702" s="800"/>
    </row>
    <row r="703" spans="1:14" x14ac:dyDescent="0.25">
      <c r="A703" s="800"/>
      <c r="B703" s="800"/>
      <c r="C703" s="800"/>
      <c r="D703" s="800"/>
      <c r="E703" s="26"/>
      <c r="F703" s="26"/>
      <c r="G703" s="26"/>
      <c r="H703" s="800"/>
      <c r="I703" s="800"/>
      <c r="J703" s="800"/>
      <c r="K703" s="800"/>
      <c r="L703" s="800"/>
      <c r="M703" s="800"/>
      <c r="N703" s="800"/>
    </row>
    <row r="704" spans="1:14" x14ac:dyDescent="0.25">
      <c r="A704" s="800"/>
      <c r="B704" s="800"/>
      <c r="C704" s="800"/>
      <c r="D704" s="800"/>
      <c r="E704" s="26"/>
      <c r="F704" s="26"/>
      <c r="G704" s="26"/>
      <c r="H704" s="800"/>
      <c r="I704" s="800"/>
      <c r="J704" s="800"/>
      <c r="K704" s="800"/>
      <c r="L704" s="800"/>
      <c r="M704" s="800"/>
      <c r="N704" s="800"/>
    </row>
    <row r="705" spans="1:14" x14ac:dyDescent="0.25">
      <c r="A705" s="800"/>
      <c r="B705" s="800"/>
      <c r="C705" s="800"/>
      <c r="D705" s="800"/>
      <c r="E705" s="26"/>
      <c r="F705" s="26"/>
      <c r="G705" s="26"/>
      <c r="H705" s="800"/>
      <c r="I705" s="800"/>
      <c r="J705" s="800"/>
      <c r="K705" s="800"/>
      <c r="L705" s="800"/>
      <c r="M705" s="800"/>
      <c r="N705" s="800"/>
    </row>
    <row r="706" spans="1:14" x14ac:dyDescent="0.25">
      <c r="A706" s="800"/>
      <c r="B706" s="800"/>
      <c r="C706" s="800"/>
      <c r="D706" s="800"/>
      <c r="E706" s="26"/>
      <c r="F706" s="26"/>
      <c r="G706" s="26"/>
      <c r="H706" s="800"/>
      <c r="I706" s="800"/>
      <c r="J706" s="800"/>
      <c r="K706" s="800"/>
      <c r="L706" s="800"/>
      <c r="M706" s="800"/>
      <c r="N706" s="800"/>
    </row>
    <row r="707" spans="1:14" x14ac:dyDescent="0.25">
      <c r="A707" s="800"/>
      <c r="B707" s="800"/>
      <c r="C707" s="800"/>
      <c r="D707" s="800"/>
      <c r="E707" s="26"/>
      <c r="F707" s="26"/>
      <c r="G707" s="26"/>
      <c r="H707" s="800"/>
      <c r="I707" s="800"/>
      <c r="J707" s="800"/>
      <c r="K707" s="800"/>
      <c r="L707" s="800"/>
      <c r="M707" s="800"/>
      <c r="N707" s="800"/>
    </row>
    <row r="708" spans="1:14" x14ac:dyDescent="0.25">
      <c r="A708" s="800"/>
      <c r="B708" s="800"/>
      <c r="C708" s="800"/>
      <c r="D708" s="800"/>
      <c r="E708" s="26"/>
      <c r="F708" s="26"/>
      <c r="G708" s="26"/>
      <c r="H708" s="800"/>
      <c r="I708" s="800"/>
      <c r="J708" s="800"/>
      <c r="K708" s="800"/>
      <c r="L708" s="800"/>
      <c r="M708" s="800"/>
      <c r="N708" s="800"/>
    </row>
    <row r="709" spans="1:14" x14ac:dyDescent="0.25">
      <c r="A709" s="800"/>
      <c r="B709" s="800"/>
      <c r="C709" s="800"/>
      <c r="D709" s="800"/>
      <c r="E709" s="26"/>
      <c r="F709" s="26"/>
      <c r="G709" s="26"/>
      <c r="H709" s="800"/>
      <c r="I709" s="800"/>
      <c r="J709" s="800"/>
      <c r="K709" s="800"/>
      <c r="L709" s="800"/>
      <c r="M709" s="800"/>
      <c r="N709" s="800"/>
    </row>
    <row r="710" spans="1:14" x14ac:dyDescent="0.25">
      <c r="A710" s="800"/>
      <c r="B710" s="800"/>
      <c r="C710" s="800"/>
      <c r="D710" s="800"/>
      <c r="E710" s="26"/>
      <c r="F710" s="26"/>
      <c r="G710" s="26"/>
      <c r="H710" s="800"/>
      <c r="I710" s="800"/>
      <c r="J710" s="800"/>
      <c r="K710" s="800"/>
      <c r="L710" s="800"/>
      <c r="M710" s="800"/>
      <c r="N710" s="800"/>
    </row>
    <row r="711" spans="1:14" x14ac:dyDescent="0.25">
      <c r="A711" s="800"/>
      <c r="B711" s="800"/>
      <c r="C711" s="800"/>
      <c r="D711" s="800"/>
      <c r="E711" s="26"/>
      <c r="F711" s="26"/>
      <c r="G711" s="26"/>
      <c r="H711" s="800"/>
      <c r="I711" s="800"/>
      <c r="J711" s="800"/>
      <c r="K711" s="800"/>
      <c r="L711" s="800"/>
      <c r="M711" s="800"/>
      <c r="N711" s="800"/>
    </row>
    <row r="712" spans="1:14" x14ac:dyDescent="0.25">
      <c r="A712" s="800"/>
      <c r="B712" s="800"/>
      <c r="C712" s="800"/>
      <c r="D712" s="800"/>
      <c r="E712" s="26"/>
      <c r="F712" s="26"/>
      <c r="G712" s="26"/>
      <c r="H712" s="800"/>
      <c r="I712" s="800"/>
      <c r="J712" s="800"/>
      <c r="K712" s="800"/>
      <c r="L712" s="800"/>
      <c r="M712" s="800"/>
      <c r="N712" s="800"/>
    </row>
    <row r="713" spans="1:14" x14ac:dyDescent="0.25">
      <c r="A713" s="800"/>
      <c r="B713" s="800"/>
      <c r="C713" s="800"/>
      <c r="D713" s="800"/>
      <c r="E713" s="26"/>
      <c r="F713" s="26"/>
      <c r="G713" s="26"/>
      <c r="H713" s="800"/>
      <c r="I713" s="800"/>
      <c r="J713" s="800"/>
      <c r="K713" s="800"/>
      <c r="L713" s="800"/>
      <c r="M713" s="800"/>
      <c r="N713" s="800"/>
    </row>
    <row r="714" spans="1:14" x14ac:dyDescent="0.25">
      <c r="A714" s="800"/>
      <c r="B714" s="800"/>
      <c r="C714" s="800"/>
      <c r="D714" s="800"/>
      <c r="E714" s="26"/>
      <c r="F714" s="26"/>
      <c r="G714" s="26"/>
      <c r="H714" s="800"/>
      <c r="I714" s="800"/>
      <c r="J714" s="800"/>
      <c r="K714" s="800"/>
      <c r="L714" s="800"/>
      <c r="M714" s="800"/>
      <c r="N714" s="800"/>
    </row>
    <row r="715" spans="1:14" x14ac:dyDescent="0.25">
      <c r="A715" s="800"/>
      <c r="B715" s="800"/>
      <c r="C715" s="800"/>
      <c r="D715" s="800"/>
      <c r="E715" s="26"/>
      <c r="F715" s="26"/>
      <c r="G715" s="26"/>
      <c r="H715" s="800"/>
      <c r="I715" s="800"/>
      <c r="J715" s="800"/>
      <c r="K715" s="800"/>
      <c r="L715" s="800"/>
      <c r="M715" s="800"/>
      <c r="N715" s="800"/>
    </row>
    <row r="716" spans="1:14" x14ac:dyDescent="0.25">
      <c r="A716" s="800"/>
      <c r="B716" s="800"/>
      <c r="C716" s="800"/>
      <c r="D716" s="800"/>
      <c r="E716" s="26"/>
      <c r="F716" s="26"/>
      <c r="G716" s="26"/>
      <c r="H716" s="800"/>
      <c r="I716" s="800"/>
      <c r="J716" s="800"/>
      <c r="K716" s="800"/>
      <c r="L716" s="800"/>
      <c r="M716" s="800"/>
      <c r="N716" s="800"/>
    </row>
    <row r="717" spans="1:14" x14ac:dyDescent="0.25">
      <c r="A717" s="800"/>
      <c r="B717" s="800"/>
      <c r="C717" s="800"/>
      <c r="D717" s="800"/>
      <c r="E717" s="26"/>
      <c r="F717" s="26"/>
      <c r="G717" s="26"/>
      <c r="H717" s="800"/>
      <c r="I717" s="800"/>
      <c r="J717" s="800"/>
      <c r="K717" s="800"/>
      <c r="L717" s="800"/>
      <c r="M717" s="800"/>
      <c r="N717" s="800"/>
    </row>
    <row r="718" spans="1:14" x14ac:dyDescent="0.25">
      <c r="A718" s="800"/>
      <c r="B718" s="800"/>
      <c r="C718" s="800"/>
      <c r="D718" s="800"/>
      <c r="E718" s="26"/>
      <c r="F718" s="26"/>
      <c r="G718" s="26"/>
      <c r="H718" s="800"/>
      <c r="I718" s="800"/>
      <c r="J718" s="800"/>
      <c r="K718" s="800"/>
      <c r="L718" s="800"/>
      <c r="M718" s="800"/>
      <c r="N718" s="800"/>
    </row>
    <row r="719" spans="1:14" x14ac:dyDescent="0.25">
      <c r="A719" s="800"/>
      <c r="B719" s="800"/>
      <c r="C719" s="800"/>
      <c r="D719" s="800"/>
      <c r="E719" s="26"/>
      <c r="F719" s="26"/>
      <c r="G719" s="26"/>
      <c r="H719" s="800"/>
      <c r="I719" s="800"/>
      <c r="J719" s="800"/>
      <c r="K719" s="800"/>
      <c r="L719" s="800"/>
      <c r="M719" s="800"/>
      <c r="N719" s="800"/>
    </row>
    <row r="720" spans="1:14" x14ac:dyDescent="0.25">
      <c r="A720" s="800"/>
      <c r="B720" s="800"/>
      <c r="C720" s="800"/>
      <c r="D720" s="800"/>
      <c r="E720" s="26"/>
      <c r="F720" s="26"/>
      <c r="G720" s="26"/>
      <c r="H720" s="800"/>
      <c r="I720" s="800"/>
      <c r="J720" s="800"/>
      <c r="K720" s="800"/>
      <c r="L720" s="800"/>
      <c r="M720" s="800"/>
      <c r="N720" s="800"/>
    </row>
    <row r="721" spans="1:14" x14ac:dyDescent="0.25">
      <c r="A721" s="800"/>
      <c r="B721" s="800"/>
      <c r="C721" s="800"/>
      <c r="D721" s="800"/>
      <c r="E721" s="26"/>
      <c r="F721" s="26"/>
      <c r="G721" s="26"/>
      <c r="H721" s="800"/>
      <c r="I721" s="800"/>
      <c r="J721" s="800"/>
      <c r="K721" s="800"/>
      <c r="L721" s="800"/>
      <c r="M721" s="800"/>
      <c r="N721" s="800"/>
    </row>
    <row r="722" spans="1:14" x14ac:dyDescent="0.25">
      <c r="A722" s="800"/>
      <c r="B722" s="800"/>
      <c r="C722" s="800"/>
      <c r="D722" s="800"/>
      <c r="E722" s="26"/>
      <c r="F722" s="26"/>
      <c r="G722" s="26"/>
      <c r="H722" s="800"/>
      <c r="I722" s="800"/>
      <c r="J722" s="800"/>
      <c r="K722" s="800"/>
      <c r="L722" s="800"/>
      <c r="M722" s="800"/>
      <c r="N722" s="800"/>
    </row>
    <row r="723" spans="1:14" x14ac:dyDescent="0.25">
      <c r="A723" s="800"/>
      <c r="B723" s="800"/>
      <c r="C723" s="800"/>
      <c r="D723" s="800"/>
      <c r="E723" s="26"/>
      <c r="F723" s="26"/>
      <c r="G723" s="26"/>
      <c r="H723" s="800"/>
      <c r="I723" s="800"/>
      <c r="J723" s="800"/>
      <c r="K723" s="800"/>
      <c r="L723" s="800"/>
      <c r="M723" s="800"/>
      <c r="N723" s="800"/>
    </row>
    <row r="724" spans="1:14" x14ac:dyDescent="0.25">
      <c r="A724" s="800"/>
      <c r="B724" s="800"/>
      <c r="C724" s="800"/>
      <c r="D724" s="800"/>
      <c r="E724" s="26"/>
      <c r="F724" s="26"/>
      <c r="G724" s="26"/>
      <c r="H724" s="800"/>
      <c r="I724" s="800"/>
      <c r="J724" s="800"/>
      <c r="K724" s="800"/>
      <c r="L724" s="800"/>
      <c r="M724" s="800"/>
      <c r="N724" s="800"/>
    </row>
    <row r="725" spans="1:14" x14ac:dyDescent="0.25">
      <c r="A725" s="800"/>
      <c r="B725" s="800"/>
      <c r="C725" s="800"/>
      <c r="D725" s="800"/>
      <c r="E725" s="26"/>
      <c r="F725" s="26"/>
      <c r="G725" s="26"/>
      <c r="H725" s="800"/>
      <c r="I725" s="800"/>
      <c r="J725" s="800"/>
      <c r="K725" s="800"/>
      <c r="L725" s="800"/>
      <c r="M725" s="800"/>
      <c r="N725" s="800"/>
    </row>
    <row r="726" spans="1:14" x14ac:dyDescent="0.25">
      <c r="A726" s="800"/>
      <c r="B726" s="800"/>
      <c r="C726" s="800"/>
      <c r="D726" s="800"/>
      <c r="E726" s="26"/>
      <c r="F726" s="26"/>
      <c r="G726" s="26"/>
      <c r="H726" s="800"/>
      <c r="I726" s="800"/>
      <c r="J726" s="800"/>
      <c r="K726" s="800"/>
      <c r="L726" s="800"/>
      <c r="M726" s="800"/>
      <c r="N726" s="800"/>
    </row>
    <row r="727" spans="1:14" x14ac:dyDescent="0.25">
      <c r="A727" s="800"/>
      <c r="B727" s="800"/>
      <c r="C727" s="800"/>
      <c r="D727" s="800"/>
      <c r="E727" s="26"/>
      <c r="F727" s="26"/>
      <c r="G727" s="26"/>
      <c r="H727" s="800"/>
      <c r="I727" s="800"/>
      <c r="J727" s="800"/>
      <c r="K727" s="800"/>
      <c r="L727" s="800"/>
      <c r="M727" s="800"/>
      <c r="N727" s="800"/>
    </row>
    <row r="728" spans="1:14" x14ac:dyDescent="0.25">
      <c r="A728" s="800"/>
      <c r="B728" s="800"/>
      <c r="C728" s="800"/>
      <c r="D728" s="800"/>
      <c r="E728" s="26"/>
      <c r="F728" s="26"/>
      <c r="G728" s="26"/>
      <c r="H728" s="800"/>
      <c r="I728" s="800"/>
      <c r="J728" s="800"/>
      <c r="K728" s="800"/>
      <c r="L728" s="800"/>
      <c r="M728" s="800"/>
      <c r="N728" s="800"/>
    </row>
    <row r="729" spans="1:14" x14ac:dyDescent="0.25">
      <c r="A729" s="800"/>
      <c r="B729" s="800"/>
      <c r="C729" s="800"/>
      <c r="D729" s="800"/>
      <c r="E729" s="26"/>
      <c r="F729" s="26"/>
      <c r="G729" s="26"/>
      <c r="H729" s="800"/>
      <c r="I729" s="800"/>
      <c r="J729" s="800"/>
      <c r="K729" s="800"/>
      <c r="L729" s="800"/>
      <c r="M729" s="800"/>
      <c r="N729" s="800"/>
    </row>
    <row r="730" spans="1:14" x14ac:dyDescent="0.25">
      <c r="A730" s="800"/>
      <c r="B730" s="800"/>
      <c r="C730" s="800"/>
      <c r="D730" s="800"/>
      <c r="E730" s="26"/>
      <c r="F730" s="26"/>
      <c r="G730" s="26"/>
      <c r="H730" s="800"/>
      <c r="I730" s="800"/>
      <c r="J730" s="800"/>
      <c r="K730" s="800"/>
      <c r="L730" s="800"/>
      <c r="M730" s="800"/>
      <c r="N730" s="800"/>
    </row>
    <row r="731" spans="1:14" x14ac:dyDescent="0.25">
      <c r="A731" s="800"/>
      <c r="B731" s="800"/>
      <c r="C731" s="800"/>
      <c r="D731" s="800"/>
      <c r="E731" s="26"/>
      <c r="F731" s="26"/>
      <c r="G731" s="26"/>
      <c r="H731" s="800"/>
      <c r="I731" s="800"/>
      <c r="J731" s="800"/>
      <c r="K731" s="800"/>
      <c r="L731" s="800"/>
      <c r="M731" s="800"/>
      <c r="N731" s="800"/>
    </row>
    <row r="732" spans="1:14" x14ac:dyDescent="0.25">
      <c r="A732" s="800"/>
      <c r="B732" s="800"/>
      <c r="C732" s="800"/>
      <c r="D732" s="800"/>
      <c r="E732" s="26"/>
      <c r="F732" s="26"/>
      <c r="G732" s="26"/>
      <c r="H732" s="800"/>
      <c r="I732" s="800"/>
      <c r="J732" s="800"/>
      <c r="K732" s="800"/>
      <c r="L732" s="800"/>
      <c r="M732" s="800"/>
      <c r="N732" s="800"/>
    </row>
    <row r="1477" spans="5:7" x14ac:dyDescent="0.25">
      <c r="E1477" s="422" t="s">
        <v>115</v>
      </c>
      <c r="F1477" s="27"/>
      <c r="G1477" s="27"/>
    </row>
  </sheetData>
  <autoFilter ref="A2:N151">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C7" sqref="C7"/>
    </sheetView>
  </sheetViews>
  <sheetFormatPr defaultColWidth="10.85546875" defaultRowHeight="15" x14ac:dyDescent="0.25"/>
  <cols>
    <col min="1" max="1" width="12.28515625" style="27" customWidth="1"/>
    <col min="2" max="2" width="25.7109375" style="27" customWidth="1"/>
    <col min="3" max="3" width="19.42578125" style="27" customWidth="1"/>
    <col min="4" max="4" width="15.7109375" style="27" bestFit="1" customWidth="1"/>
    <col min="5" max="5" width="13.7109375" style="64" customWidth="1"/>
    <col min="6" max="6" width="12.28515625" style="64" customWidth="1"/>
    <col min="7" max="7" width="14.42578125" style="64" bestFit="1" customWidth="1"/>
    <col min="8" max="8" width="14.42578125" style="27" bestFit="1" customWidth="1"/>
    <col min="9" max="9" width="21.140625" style="27" customWidth="1"/>
    <col min="10" max="10" width="26.140625" style="27" customWidth="1"/>
    <col min="11" max="12" width="10.85546875" style="27"/>
    <col min="13" max="13" width="14.85546875" style="27" customWidth="1"/>
    <col min="14" max="14" width="28" style="27" customWidth="1"/>
    <col min="15" max="16384" width="10.85546875" style="27"/>
  </cols>
  <sheetData>
    <row r="1" spans="1:19" s="2" customFormat="1" ht="36" customHeight="1" x14ac:dyDescent="0.25">
      <c r="A1" s="892" t="s">
        <v>42</v>
      </c>
      <c r="B1" s="893"/>
      <c r="C1" s="893"/>
      <c r="D1" s="893"/>
      <c r="E1" s="893"/>
      <c r="F1" s="893"/>
      <c r="G1" s="893"/>
      <c r="H1" s="893"/>
      <c r="I1" s="893"/>
      <c r="J1" s="893"/>
      <c r="K1" s="893"/>
      <c r="L1" s="893"/>
      <c r="M1" s="893"/>
      <c r="N1" s="893"/>
    </row>
    <row r="2" spans="1:19" s="2" customFormat="1" ht="18.75" x14ac:dyDescent="0.25">
      <c r="A2" s="894" t="s">
        <v>133</v>
      </c>
      <c r="B2" s="894"/>
      <c r="C2" s="894"/>
      <c r="D2" s="894"/>
      <c r="E2" s="894"/>
      <c r="F2" s="894"/>
      <c r="G2" s="894"/>
      <c r="H2" s="894"/>
      <c r="I2" s="894"/>
      <c r="J2" s="894"/>
      <c r="K2" s="894"/>
      <c r="L2" s="894"/>
      <c r="M2" s="894"/>
      <c r="N2" s="894"/>
    </row>
    <row r="3" spans="1:19" s="2" customFormat="1" ht="45" x14ac:dyDescent="0.25">
      <c r="A3" s="28" t="s">
        <v>0</v>
      </c>
      <c r="B3" s="21" t="s">
        <v>5</v>
      </c>
      <c r="C3" s="21" t="s">
        <v>10</v>
      </c>
      <c r="D3" s="22" t="s">
        <v>8</v>
      </c>
      <c r="E3" s="22" t="s">
        <v>61</v>
      </c>
      <c r="F3" s="22" t="s">
        <v>34</v>
      </c>
      <c r="G3" s="23" t="s">
        <v>40</v>
      </c>
      <c r="H3" s="23" t="s">
        <v>2</v>
      </c>
      <c r="I3" s="23" t="s">
        <v>3</v>
      </c>
      <c r="J3" s="21" t="s">
        <v>9</v>
      </c>
      <c r="K3" s="21" t="s">
        <v>1</v>
      </c>
      <c r="L3" s="21" t="s">
        <v>4</v>
      </c>
      <c r="M3" s="24" t="s">
        <v>12</v>
      </c>
      <c r="N3" s="25" t="s">
        <v>11</v>
      </c>
    </row>
    <row r="4" spans="1:19" s="13" customFormat="1" ht="15.75" thickBot="1" x14ac:dyDescent="0.3">
      <c r="A4" s="425">
        <v>45444</v>
      </c>
      <c r="B4" s="142" t="s">
        <v>634</v>
      </c>
      <c r="C4" s="291"/>
      <c r="D4" s="291"/>
      <c r="E4" s="321"/>
      <c r="F4" s="347">
        <v>5</v>
      </c>
      <c r="G4" s="348">
        <v>5</v>
      </c>
      <c r="H4" s="20"/>
      <c r="I4" s="31"/>
      <c r="J4" s="29"/>
      <c r="K4" s="31"/>
      <c r="L4" s="31"/>
      <c r="M4" s="31"/>
      <c r="N4" s="31"/>
    </row>
    <row r="5" spans="1:19" s="53" customFormat="1" ht="15.75" thickBot="1" x14ac:dyDescent="0.3">
      <c r="A5" s="88"/>
      <c r="B5" s="87"/>
      <c r="C5" s="139"/>
      <c r="D5" s="141"/>
      <c r="E5" s="353">
        <f>SUM(E4:E4)</f>
        <v>0</v>
      </c>
      <c r="F5" s="353">
        <f>SUM(F4:F4)</f>
        <v>5</v>
      </c>
      <c r="G5" s="349">
        <f>F5-E5</f>
        <v>5</v>
      </c>
      <c r="H5" s="140"/>
      <c r="I5" s="87"/>
      <c r="J5" s="87"/>
      <c r="K5" s="39"/>
      <c r="L5" s="39"/>
      <c r="M5" s="39"/>
      <c r="N5" s="39"/>
      <c r="O5" s="89"/>
      <c r="P5" s="89"/>
      <c r="Q5" s="89"/>
      <c r="R5" s="89"/>
      <c r="S5" s="89"/>
    </row>
    <row r="6" spans="1:19" s="17" customFormat="1" x14ac:dyDescent="0.25">
      <c r="A6"/>
      <c r="B6"/>
      <c r="C6" s="113"/>
      <c r="D6" s="117"/>
      <c r="E6" s="120"/>
      <c r="F6" s="121"/>
      <c r="G6" s="120"/>
      <c r="H6" s="122"/>
      <c r="I6" s="123"/>
      <c r="J6" s="124"/>
      <c r="K6" s="118"/>
      <c r="L6" s="118"/>
      <c r="M6" s="119"/>
      <c r="N6" s="115"/>
      <c r="O6" s="119"/>
      <c r="P6" s="40"/>
      <c r="Q6" s="40"/>
      <c r="R6" s="40"/>
      <c r="S6" s="40"/>
    </row>
    <row r="7" spans="1:19" s="17" customFormat="1" x14ac:dyDescent="0.25">
      <c r="A7"/>
      <c r="B7"/>
      <c r="C7" s="113"/>
      <c r="D7" s="117"/>
      <c r="E7" s="120"/>
      <c r="F7" s="121"/>
      <c r="G7" s="120"/>
      <c r="H7" s="122"/>
      <c r="I7" s="123"/>
      <c r="J7" s="124"/>
      <c r="K7" s="118"/>
      <c r="L7" s="118"/>
      <c r="M7" s="119"/>
      <c r="N7" s="115"/>
      <c r="O7" s="119"/>
      <c r="P7" s="40"/>
      <c r="Q7" s="40"/>
      <c r="R7" s="40"/>
      <c r="S7" s="40"/>
    </row>
    <row r="8" spans="1:19" s="17" customFormat="1" x14ac:dyDescent="0.25">
      <c r="A8"/>
      <c r="B8"/>
      <c r="C8" s="113"/>
      <c r="D8" s="117"/>
      <c r="E8" s="120"/>
      <c r="F8" s="121"/>
      <c r="G8" s="120"/>
      <c r="H8" s="122"/>
      <c r="I8" s="123"/>
      <c r="J8" s="124"/>
      <c r="K8" s="118"/>
      <c r="L8" s="118"/>
      <c r="M8" s="119"/>
      <c r="N8" s="115"/>
      <c r="O8" s="119"/>
      <c r="P8" s="40"/>
      <c r="Q8" s="40"/>
      <c r="R8" s="40"/>
      <c r="S8" s="40"/>
    </row>
    <row r="9" spans="1:19" s="17" customFormat="1" x14ac:dyDescent="0.25">
      <c r="A9"/>
      <c r="B9"/>
      <c r="C9" s="113"/>
      <c r="D9" s="117"/>
      <c r="E9" s="120"/>
      <c r="F9" s="121"/>
      <c r="G9" s="120"/>
      <c r="H9" s="122"/>
      <c r="I9" s="123"/>
      <c r="J9" s="124"/>
      <c r="K9" s="118"/>
      <c r="L9" s="118"/>
      <c r="M9" s="119"/>
      <c r="N9" s="125"/>
      <c r="O9" s="119"/>
      <c r="P9" s="40"/>
      <c r="Q9" s="40"/>
      <c r="R9" s="40"/>
      <c r="S9" s="40"/>
    </row>
    <row r="10" spans="1:19" s="75" customFormat="1" x14ac:dyDescent="0.25">
      <c r="A10"/>
      <c r="B10"/>
      <c r="C10" s="113"/>
      <c r="D10" s="126"/>
      <c r="E10" s="120"/>
      <c r="F10" s="120"/>
      <c r="G10" s="120"/>
      <c r="H10" s="122"/>
      <c r="I10" s="126"/>
      <c r="J10" s="127"/>
      <c r="K10" s="114"/>
      <c r="L10" s="114"/>
      <c r="M10" s="114"/>
      <c r="N10" s="115"/>
      <c r="O10" s="116"/>
      <c r="P10" s="56"/>
      <c r="Q10" s="56"/>
      <c r="R10" s="56"/>
      <c r="S10" s="56"/>
    </row>
    <row r="11" spans="1:19" s="17" customFormat="1" x14ac:dyDescent="0.25">
      <c r="A11"/>
      <c r="B11"/>
      <c r="C11" s="113"/>
      <c r="D11" s="117"/>
      <c r="E11" s="120"/>
      <c r="F11" s="121"/>
      <c r="G11" s="117"/>
      <c r="H11" s="122"/>
      <c r="I11" s="123"/>
      <c r="J11" s="124"/>
      <c r="K11" s="118"/>
      <c r="L11" s="118"/>
      <c r="M11" s="119"/>
      <c r="N11" s="125"/>
      <c r="O11" s="119"/>
      <c r="P11" s="40"/>
      <c r="Q11" s="40"/>
      <c r="R11" s="40"/>
      <c r="S11" s="40"/>
    </row>
    <row r="12" spans="1:19" s="17" customFormat="1" x14ac:dyDescent="0.25">
      <c r="A12"/>
      <c r="B12"/>
      <c r="C12" s="113"/>
      <c r="D12" s="117"/>
      <c r="E12" s="120"/>
      <c r="F12" s="121"/>
      <c r="G12" s="117"/>
      <c r="H12" s="122"/>
      <c r="I12" s="123"/>
      <c r="J12" s="124"/>
      <c r="K12" s="118"/>
      <c r="L12" s="118"/>
      <c r="M12" s="119"/>
      <c r="N12" s="125"/>
      <c r="O12" s="119"/>
      <c r="P12" s="40"/>
      <c r="Q12" s="40"/>
      <c r="R12" s="40"/>
      <c r="S12" s="40"/>
    </row>
    <row r="13" spans="1:19" s="17" customFormat="1" x14ac:dyDescent="0.25">
      <c r="A13"/>
      <c r="B13"/>
      <c r="C13" s="113"/>
      <c r="D13" s="117"/>
      <c r="E13" s="120"/>
      <c r="F13" s="121"/>
      <c r="G13" s="117"/>
      <c r="H13" s="122"/>
      <c r="I13" s="123"/>
      <c r="J13" s="124"/>
      <c r="K13" s="118"/>
      <c r="L13" s="118"/>
      <c r="M13" s="119"/>
      <c r="N13" s="125"/>
      <c r="O13" s="119"/>
      <c r="P13" s="40"/>
      <c r="Q13" s="40"/>
      <c r="R13" s="40"/>
      <c r="S13" s="40"/>
    </row>
    <row r="14" spans="1:19" s="17" customFormat="1" x14ac:dyDescent="0.25">
      <c r="A14"/>
      <c r="B14"/>
      <c r="C14" s="113"/>
      <c r="D14" s="117"/>
      <c r="E14" s="120"/>
      <c r="F14" s="121"/>
      <c r="G14" s="117"/>
      <c r="H14" s="122"/>
      <c r="I14" s="123"/>
      <c r="J14" s="124"/>
      <c r="K14" s="118"/>
      <c r="L14" s="118"/>
      <c r="M14" s="119"/>
      <c r="N14" s="125"/>
      <c r="O14" s="119"/>
      <c r="P14" s="40"/>
      <c r="Q14" s="40"/>
      <c r="R14" s="40"/>
      <c r="S14" s="40"/>
    </row>
    <row r="15" spans="1:19" s="17" customFormat="1" x14ac:dyDescent="0.25">
      <c r="A15"/>
      <c r="B15"/>
      <c r="C15" s="113"/>
      <c r="D15" s="117"/>
      <c r="E15" s="120"/>
      <c r="F15" s="121"/>
      <c r="G15" s="117"/>
      <c r="H15" s="122"/>
      <c r="I15" s="123"/>
      <c r="J15" s="124"/>
      <c r="K15" s="118"/>
      <c r="L15" s="118"/>
      <c r="M15" s="119"/>
      <c r="N15" s="125"/>
      <c r="O15" s="119"/>
      <c r="P15" s="40"/>
      <c r="Q15" s="40"/>
      <c r="R15" s="40"/>
      <c r="S15" s="40"/>
    </row>
    <row r="16" spans="1:19" s="17" customFormat="1" x14ac:dyDescent="0.25">
      <c r="A16" s="95"/>
      <c r="B16" s="104"/>
      <c r="C16" s="123"/>
      <c r="D16" s="117"/>
      <c r="E16" s="120"/>
      <c r="F16" s="121"/>
      <c r="G16" s="117"/>
      <c r="H16" s="122"/>
      <c r="I16" s="123"/>
      <c r="J16" s="124"/>
      <c r="K16" s="118"/>
      <c r="L16" s="118"/>
      <c r="M16" s="119"/>
      <c r="N16" s="125"/>
      <c r="O16" s="119"/>
      <c r="P16" s="40"/>
      <c r="Q16" s="40"/>
      <c r="R16" s="40"/>
      <c r="S16" s="40"/>
    </row>
    <row r="17" spans="1:19" s="17" customFormat="1" x14ac:dyDescent="0.25">
      <c r="A17" s="95"/>
      <c r="B17" s="104"/>
      <c r="C17" s="123"/>
      <c r="D17" s="117"/>
      <c r="E17" s="120"/>
      <c r="F17" s="121"/>
      <c r="G17" s="117"/>
      <c r="H17" s="122"/>
      <c r="I17" s="123"/>
      <c r="J17" s="124"/>
      <c r="K17" s="118"/>
      <c r="L17" s="118"/>
      <c r="M17" s="119"/>
      <c r="N17" s="125"/>
      <c r="O17" s="119"/>
      <c r="P17" s="40"/>
      <c r="Q17" s="40"/>
      <c r="R17" s="40"/>
      <c r="S17" s="40"/>
    </row>
    <row r="18" spans="1:19" s="17" customFormat="1" x14ac:dyDescent="0.25">
      <c r="A18" s="95"/>
      <c r="B18" s="104"/>
      <c r="C18" s="123"/>
      <c r="D18" s="117"/>
      <c r="E18" s="120"/>
      <c r="F18" s="121"/>
      <c r="G18" s="117"/>
      <c r="H18" s="122"/>
      <c r="I18" s="123"/>
      <c r="J18" s="124"/>
      <c r="K18" s="118"/>
      <c r="L18" s="118"/>
      <c r="M18" s="119"/>
      <c r="N18" s="125"/>
      <c r="O18" s="119"/>
      <c r="P18" s="40"/>
      <c r="Q18" s="40"/>
      <c r="R18" s="40"/>
      <c r="S18" s="40"/>
    </row>
    <row r="19" spans="1:19" s="17" customFormat="1" x14ac:dyDescent="0.25">
      <c r="A19" s="95"/>
      <c r="B19" s="104"/>
      <c r="C19" s="123"/>
      <c r="D19" s="117"/>
      <c r="E19" s="120"/>
      <c r="F19" s="121"/>
      <c r="G19" s="117"/>
      <c r="H19" s="122"/>
      <c r="I19" s="123"/>
      <c r="J19" s="124"/>
      <c r="K19" s="118"/>
      <c r="L19" s="118"/>
      <c r="M19" s="119"/>
      <c r="N19" s="125"/>
      <c r="O19" s="119"/>
      <c r="P19" s="40"/>
      <c r="Q19" s="40"/>
      <c r="R19" s="40"/>
      <c r="S19" s="40"/>
    </row>
    <row r="20" spans="1:19" s="17" customFormat="1" x14ac:dyDescent="0.25">
      <c r="A20" s="95"/>
      <c r="B20" s="104"/>
      <c r="C20" s="123"/>
      <c r="D20" s="117"/>
      <c r="E20" s="120"/>
      <c r="F20" s="121"/>
      <c r="G20" s="117"/>
      <c r="H20" s="122"/>
      <c r="I20" s="123"/>
      <c r="J20" s="124"/>
      <c r="K20" s="118"/>
      <c r="L20" s="118"/>
      <c r="M20" s="119"/>
      <c r="N20" s="125"/>
      <c r="O20" s="119"/>
      <c r="P20" s="40"/>
      <c r="Q20" s="40"/>
      <c r="R20" s="40"/>
      <c r="S20" s="40"/>
    </row>
    <row r="21" spans="1:19" s="17" customFormat="1" x14ac:dyDescent="0.25">
      <c r="A21" s="95"/>
      <c r="B21" s="104"/>
      <c r="C21" s="123"/>
      <c r="D21" s="117"/>
      <c r="E21" s="120"/>
      <c r="F21" s="121"/>
      <c r="G21" s="117"/>
      <c r="H21" s="122"/>
      <c r="I21" s="123"/>
      <c r="J21" s="124"/>
      <c r="K21" s="118"/>
      <c r="L21" s="118"/>
      <c r="M21" s="119"/>
      <c r="N21" s="125"/>
      <c r="O21" s="119"/>
      <c r="P21" s="40"/>
      <c r="Q21" s="40"/>
      <c r="R21" s="40"/>
      <c r="S21" s="40"/>
    </row>
    <row r="22" spans="1:19" s="17" customFormat="1" x14ac:dyDescent="0.25">
      <c r="A22" s="94"/>
      <c r="B22" s="105"/>
      <c r="C22" s="128"/>
      <c r="D22" s="129"/>
      <c r="E22" s="130"/>
      <c r="F22" s="130"/>
      <c r="G22" s="130"/>
      <c r="H22" s="122"/>
      <c r="I22" s="123"/>
      <c r="J22" s="120"/>
      <c r="K22" s="118"/>
      <c r="L22" s="118"/>
      <c r="M22" s="114"/>
      <c r="N22" s="115"/>
      <c r="O22" s="119"/>
      <c r="P22" s="40"/>
      <c r="Q22" s="40"/>
      <c r="R22" s="40"/>
      <c r="S22" s="40"/>
    </row>
    <row r="23" spans="1:19" s="73" customFormat="1" x14ac:dyDescent="0.25">
      <c r="A23" s="94"/>
      <c r="B23" s="105"/>
      <c r="C23" s="128"/>
      <c r="D23" s="129"/>
      <c r="E23" s="130"/>
      <c r="F23" s="130"/>
      <c r="G23" s="130"/>
      <c r="H23" s="122"/>
      <c r="I23" s="126"/>
      <c r="J23" s="127"/>
      <c r="K23" s="114"/>
      <c r="L23" s="114"/>
      <c r="M23" s="114"/>
      <c r="N23" s="115"/>
      <c r="O23" s="116"/>
      <c r="P23" s="56"/>
      <c r="Q23" s="56"/>
      <c r="R23" s="56"/>
      <c r="S23" s="56"/>
    </row>
    <row r="24" spans="1:19" s="17" customFormat="1" x14ac:dyDescent="0.25">
      <c r="A24" s="95"/>
      <c r="B24" s="104"/>
      <c r="C24" s="123"/>
      <c r="D24" s="117"/>
      <c r="E24" s="120"/>
      <c r="F24" s="121"/>
      <c r="G24" s="120"/>
      <c r="H24" s="122"/>
      <c r="I24" s="123"/>
      <c r="J24" s="124"/>
      <c r="K24" s="118"/>
      <c r="L24" s="118"/>
      <c r="M24" s="119"/>
      <c r="N24" s="125"/>
      <c r="O24" s="119"/>
      <c r="P24" s="40"/>
      <c r="Q24" s="40"/>
      <c r="R24" s="40"/>
      <c r="S24" s="40"/>
    </row>
    <row r="25" spans="1:19" s="17" customFormat="1" x14ac:dyDescent="0.25">
      <c r="A25" s="95"/>
      <c r="B25" s="104"/>
      <c r="C25" s="123"/>
      <c r="D25" s="117"/>
      <c r="E25" s="120"/>
      <c r="F25" s="121"/>
      <c r="G25" s="120"/>
      <c r="H25" s="122"/>
      <c r="I25" s="123"/>
      <c r="J25" s="124"/>
      <c r="K25" s="118"/>
      <c r="L25" s="118"/>
      <c r="M25" s="119"/>
      <c r="N25" s="125"/>
      <c r="O25" s="119"/>
      <c r="P25" s="40"/>
      <c r="Q25" s="40"/>
      <c r="R25" s="40"/>
      <c r="S25" s="40"/>
    </row>
    <row r="26" spans="1:19" s="17" customFormat="1" x14ac:dyDescent="0.25">
      <c r="A26" s="95"/>
      <c r="B26" s="104"/>
      <c r="C26" s="123"/>
      <c r="D26" s="117"/>
      <c r="E26" s="120"/>
      <c r="F26" s="121"/>
      <c r="G26" s="120"/>
      <c r="H26" s="122"/>
      <c r="I26" s="123"/>
      <c r="J26" s="124"/>
      <c r="K26" s="118"/>
      <c r="L26" s="118"/>
      <c r="M26" s="119"/>
      <c r="N26" s="125"/>
      <c r="O26" s="119"/>
      <c r="P26" s="40"/>
      <c r="Q26" s="40"/>
      <c r="R26" s="40"/>
      <c r="S26" s="40"/>
    </row>
    <row r="27" spans="1:19" s="17" customFormat="1" x14ac:dyDescent="0.25">
      <c r="A27" s="95"/>
      <c r="B27" s="104"/>
      <c r="C27" s="123"/>
      <c r="D27" s="117"/>
      <c r="E27" s="120"/>
      <c r="F27" s="121"/>
      <c r="G27" s="120"/>
      <c r="H27" s="122"/>
      <c r="I27" s="123"/>
      <c r="J27" s="124"/>
      <c r="K27" s="118"/>
      <c r="L27" s="118"/>
      <c r="M27" s="119"/>
      <c r="N27" s="125"/>
      <c r="O27" s="119"/>
      <c r="P27" s="40"/>
      <c r="Q27" s="40"/>
      <c r="R27" s="40"/>
      <c r="S27" s="40"/>
    </row>
    <row r="28" spans="1:19" s="17" customFormat="1" x14ac:dyDescent="0.25">
      <c r="A28" s="95"/>
      <c r="B28" s="104"/>
      <c r="C28" s="123"/>
      <c r="D28" s="117"/>
      <c r="E28" s="120"/>
      <c r="F28" s="121"/>
      <c r="G28" s="120"/>
      <c r="H28" s="122"/>
      <c r="I28" s="123"/>
      <c r="J28" s="124"/>
      <c r="K28" s="118"/>
      <c r="L28" s="118"/>
      <c r="M28" s="119"/>
      <c r="N28" s="125"/>
      <c r="O28" s="119"/>
      <c r="P28" s="40"/>
      <c r="Q28" s="40"/>
      <c r="R28" s="40"/>
      <c r="S28" s="40"/>
    </row>
    <row r="29" spans="1:19" s="17" customFormat="1" x14ac:dyDescent="0.25">
      <c r="A29" s="95"/>
      <c r="B29" s="104"/>
      <c r="C29" s="123"/>
      <c r="D29" s="117"/>
      <c r="E29" s="120"/>
      <c r="F29" s="121"/>
      <c r="G29" s="120"/>
      <c r="H29" s="122"/>
      <c r="I29" s="123"/>
      <c r="J29" s="124"/>
      <c r="K29" s="118"/>
      <c r="L29" s="118"/>
      <c r="M29" s="119"/>
      <c r="N29" s="125"/>
      <c r="O29" s="119"/>
      <c r="P29" s="40"/>
      <c r="Q29" s="40"/>
      <c r="R29" s="40"/>
      <c r="S29" s="40"/>
    </row>
    <row r="30" spans="1:19" s="17" customFormat="1" x14ac:dyDescent="0.25">
      <c r="A30" s="95"/>
      <c r="B30" s="104"/>
      <c r="C30" s="123"/>
      <c r="D30" s="117"/>
      <c r="E30" s="120"/>
      <c r="F30" s="121"/>
      <c r="G30" s="120"/>
      <c r="H30" s="122"/>
      <c r="I30" s="123"/>
      <c r="J30" s="124"/>
      <c r="K30" s="118"/>
      <c r="L30" s="118"/>
      <c r="M30" s="119"/>
      <c r="N30" s="125"/>
      <c r="O30" s="119"/>
      <c r="P30" s="40"/>
      <c r="Q30" s="40"/>
      <c r="R30" s="40"/>
      <c r="S30" s="40"/>
    </row>
    <row r="31" spans="1:19" s="17" customFormat="1" x14ac:dyDescent="0.25">
      <c r="A31" s="95"/>
      <c r="B31" s="104"/>
      <c r="C31" s="123"/>
      <c r="D31" s="117"/>
      <c r="E31" s="120"/>
      <c r="F31" s="121"/>
      <c r="G31" s="120"/>
      <c r="H31" s="122"/>
      <c r="I31" s="123"/>
      <c r="J31" s="124"/>
      <c r="K31" s="118"/>
      <c r="L31" s="118"/>
      <c r="M31" s="119"/>
      <c r="N31" s="125"/>
      <c r="O31" s="119"/>
      <c r="P31" s="40"/>
      <c r="Q31" s="40"/>
      <c r="R31" s="40"/>
      <c r="S31" s="40"/>
    </row>
    <row r="32" spans="1:19" s="17" customFormat="1" x14ac:dyDescent="0.25">
      <c r="A32" s="94"/>
      <c r="B32" s="105"/>
      <c r="C32" s="128"/>
      <c r="D32" s="129"/>
      <c r="E32" s="130"/>
      <c r="F32" s="130"/>
      <c r="G32" s="130"/>
      <c r="H32" s="122"/>
      <c r="I32" s="123"/>
      <c r="J32" s="120"/>
      <c r="K32" s="118"/>
      <c r="L32" s="118"/>
      <c r="M32" s="114"/>
      <c r="N32" s="115"/>
      <c r="O32" s="119"/>
      <c r="P32" s="40"/>
      <c r="Q32" s="40"/>
      <c r="R32" s="40"/>
      <c r="S32" s="40"/>
    </row>
    <row r="33" spans="1:19" s="73" customFormat="1" x14ac:dyDescent="0.25">
      <c r="A33" s="94"/>
      <c r="B33" s="105"/>
      <c r="C33" s="128"/>
      <c r="D33" s="129"/>
      <c r="E33" s="130"/>
      <c r="F33" s="130"/>
      <c r="G33" s="130"/>
      <c r="H33" s="122"/>
      <c r="I33" s="126"/>
      <c r="J33" s="127"/>
      <c r="K33" s="114"/>
      <c r="L33" s="114"/>
      <c r="M33" s="114"/>
      <c r="N33" s="115"/>
      <c r="O33" s="116"/>
      <c r="P33" s="56"/>
      <c r="Q33" s="56"/>
      <c r="R33" s="56"/>
      <c r="S33" s="56"/>
    </row>
    <row r="34" spans="1:19" s="17" customFormat="1" x14ac:dyDescent="0.25">
      <c r="A34" s="95"/>
      <c r="B34" s="104"/>
      <c r="C34" s="123"/>
      <c r="D34" s="117"/>
      <c r="E34" s="120"/>
      <c r="F34" s="121"/>
      <c r="G34" s="120"/>
      <c r="H34" s="122"/>
      <c r="I34" s="123"/>
      <c r="J34" s="124"/>
      <c r="K34" s="118"/>
      <c r="L34" s="118"/>
      <c r="M34" s="119"/>
      <c r="N34" s="125"/>
      <c r="O34" s="119"/>
      <c r="P34" s="40"/>
      <c r="Q34" s="40"/>
      <c r="R34" s="40"/>
      <c r="S34" s="40"/>
    </row>
    <row r="35" spans="1:19" s="17" customFormat="1" x14ac:dyDescent="0.25">
      <c r="A35" s="95"/>
      <c r="B35" s="104"/>
      <c r="C35" s="123"/>
      <c r="D35" s="117"/>
      <c r="E35" s="120"/>
      <c r="F35" s="121"/>
      <c r="G35" s="120"/>
      <c r="H35" s="122"/>
      <c r="I35" s="123"/>
      <c r="J35" s="124"/>
      <c r="K35" s="118"/>
      <c r="L35" s="118"/>
      <c r="M35" s="119"/>
      <c r="N35" s="125"/>
      <c r="O35" s="119"/>
      <c r="P35" s="40"/>
      <c r="Q35" s="40"/>
      <c r="R35" s="40"/>
      <c r="S35" s="40"/>
    </row>
    <row r="36" spans="1:19" s="17" customFormat="1" x14ac:dyDescent="0.25">
      <c r="A36" s="95"/>
      <c r="B36" s="104"/>
      <c r="C36" s="123"/>
      <c r="D36" s="117"/>
      <c r="E36" s="120"/>
      <c r="F36" s="121"/>
      <c r="G36" s="120"/>
      <c r="H36" s="122"/>
      <c r="I36" s="123"/>
      <c r="J36" s="124"/>
      <c r="K36" s="118"/>
      <c r="L36" s="118"/>
      <c r="M36" s="119"/>
      <c r="N36" s="125"/>
      <c r="O36" s="119"/>
      <c r="P36" s="40"/>
      <c r="Q36" s="40"/>
      <c r="R36" s="40"/>
      <c r="S36" s="40"/>
    </row>
    <row r="37" spans="1:19" s="17" customFormat="1" x14ac:dyDescent="0.25">
      <c r="A37" s="95"/>
      <c r="B37" s="104"/>
      <c r="C37" s="123"/>
      <c r="D37" s="117"/>
      <c r="E37" s="120"/>
      <c r="F37" s="121"/>
      <c r="G37" s="120"/>
      <c r="H37" s="122"/>
      <c r="I37" s="123"/>
      <c r="J37" s="124"/>
      <c r="K37" s="118"/>
      <c r="L37" s="118"/>
      <c r="M37" s="119"/>
      <c r="N37" s="125"/>
      <c r="O37" s="119"/>
      <c r="P37" s="40"/>
      <c r="Q37" s="40"/>
      <c r="R37" s="40"/>
      <c r="S37" s="40"/>
    </row>
    <row r="38" spans="1:19" s="17" customFormat="1" x14ac:dyDescent="0.25">
      <c r="A38" s="95"/>
      <c r="B38" s="104"/>
      <c r="C38" s="123"/>
      <c r="D38" s="117"/>
      <c r="E38" s="120"/>
      <c r="F38" s="121"/>
      <c r="G38" s="120"/>
      <c r="H38" s="122"/>
      <c r="I38" s="123"/>
      <c r="J38" s="124"/>
      <c r="K38" s="118"/>
      <c r="L38" s="118"/>
      <c r="M38" s="119"/>
      <c r="N38" s="125"/>
      <c r="O38" s="119"/>
      <c r="P38" s="40"/>
      <c r="Q38" s="40"/>
      <c r="R38" s="40"/>
      <c r="S38" s="40"/>
    </row>
    <row r="39" spans="1:19" s="17" customFormat="1" x14ac:dyDescent="0.25">
      <c r="A39" s="95"/>
      <c r="B39" s="104"/>
      <c r="C39" s="123"/>
      <c r="D39" s="117"/>
      <c r="E39" s="120"/>
      <c r="F39" s="121"/>
      <c r="G39" s="120"/>
      <c r="H39" s="122"/>
      <c r="I39" s="123"/>
      <c r="J39" s="124"/>
      <c r="K39" s="118"/>
      <c r="L39" s="118"/>
      <c r="M39" s="119"/>
      <c r="N39" s="125"/>
      <c r="O39" s="119"/>
      <c r="P39" s="40"/>
      <c r="Q39" s="40"/>
      <c r="R39" s="40"/>
      <c r="S39" s="40"/>
    </row>
    <row r="40" spans="1:19" s="17" customFormat="1" x14ac:dyDescent="0.25">
      <c r="A40" s="95"/>
      <c r="B40" s="104"/>
      <c r="C40" s="123"/>
      <c r="D40" s="117"/>
      <c r="E40" s="120"/>
      <c r="F40" s="121"/>
      <c r="G40" s="120"/>
      <c r="H40" s="122"/>
      <c r="I40" s="123"/>
      <c r="J40" s="124"/>
      <c r="K40" s="118"/>
      <c r="L40" s="118"/>
      <c r="M40" s="119"/>
      <c r="N40" s="125"/>
      <c r="O40" s="119"/>
      <c r="P40" s="40"/>
      <c r="Q40" s="40"/>
      <c r="R40" s="40"/>
      <c r="S40" s="40"/>
    </row>
    <row r="41" spans="1:19" s="17" customFormat="1" x14ac:dyDescent="0.25">
      <c r="A41" s="95"/>
      <c r="B41" s="104"/>
      <c r="C41" s="123"/>
      <c r="D41" s="117"/>
      <c r="E41" s="120"/>
      <c r="F41" s="121"/>
      <c r="G41" s="120"/>
      <c r="H41" s="122"/>
      <c r="I41" s="123"/>
      <c r="J41" s="124"/>
      <c r="K41" s="118"/>
      <c r="L41" s="118"/>
      <c r="M41" s="119"/>
      <c r="N41" s="125"/>
      <c r="O41" s="119"/>
      <c r="P41" s="40"/>
      <c r="Q41" s="40"/>
      <c r="R41" s="40"/>
      <c r="S41" s="40"/>
    </row>
    <row r="42" spans="1:19" s="17" customFormat="1" x14ac:dyDescent="0.25">
      <c r="A42" s="95"/>
      <c r="B42" s="104"/>
      <c r="C42" s="123"/>
      <c r="D42" s="117"/>
      <c r="E42" s="120"/>
      <c r="F42" s="121"/>
      <c r="G42" s="120"/>
      <c r="H42" s="122"/>
      <c r="I42" s="123"/>
      <c r="J42" s="124"/>
      <c r="K42" s="118"/>
      <c r="L42" s="118"/>
      <c r="M42" s="119"/>
      <c r="N42" s="125"/>
      <c r="O42" s="119"/>
      <c r="P42" s="40"/>
      <c r="Q42" s="40"/>
      <c r="R42" s="40"/>
      <c r="S42" s="40"/>
    </row>
    <row r="43" spans="1:19" s="17" customFormat="1" x14ac:dyDescent="0.25">
      <c r="A43" s="95"/>
      <c r="B43" s="104"/>
      <c r="C43" s="123"/>
      <c r="D43" s="117"/>
      <c r="E43" s="120"/>
      <c r="F43" s="121"/>
      <c r="G43" s="120"/>
      <c r="H43" s="122"/>
      <c r="I43" s="123"/>
      <c r="J43" s="124"/>
      <c r="K43" s="118"/>
      <c r="L43" s="118"/>
      <c r="M43" s="119"/>
      <c r="N43" s="125"/>
      <c r="O43" s="119"/>
      <c r="P43" s="40"/>
      <c r="Q43" s="40"/>
      <c r="R43" s="40"/>
      <c r="S43" s="40"/>
    </row>
    <row r="44" spans="1:19" s="17" customFormat="1" x14ac:dyDescent="0.25">
      <c r="A44" s="95"/>
      <c r="B44" s="104"/>
      <c r="C44" s="123"/>
      <c r="D44" s="117"/>
      <c r="E44" s="120"/>
      <c r="F44" s="121"/>
      <c r="G44" s="120"/>
      <c r="H44" s="122"/>
      <c r="I44" s="123"/>
      <c r="J44" s="124"/>
      <c r="K44" s="118"/>
      <c r="L44" s="118"/>
      <c r="M44" s="119"/>
      <c r="N44" s="125"/>
      <c r="O44" s="119"/>
      <c r="P44" s="40"/>
      <c r="Q44" s="40"/>
      <c r="R44" s="40"/>
      <c r="S44" s="40"/>
    </row>
    <row r="45" spans="1:19" s="17" customFormat="1" x14ac:dyDescent="0.25">
      <c r="A45" s="94"/>
      <c r="B45" s="105"/>
      <c r="C45" s="128"/>
      <c r="D45" s="129"/>
      <c r="E45" s="130"/>
      <c r="F45" s="130"/>
      <c r="G45" s="130"/>
      <c r="H45" s="122"/>
      <c r="I45" s="123"/>
      <c r="J45" s="120"/>
      <c r="K45" s="118"/>
      <c r="L45" s="118"/>
      <c r="M45" s="114"/>
      <c r="N45" s="115"/>
      <c r="O45" s="119"/>
      <c r="P45" s="40"/>
      <c r="Q45" s="40"/>
      <c r="R45" s="40"/>
      <c r="S45" s="40"/>
    </row>
    <row r="46" spans="1:19" s="17" customFormat="1" x14ac:dyDescent="0.25">
      <c r="A46" s="94"/>
      <c r="B46" s="106"/>
      <c r="C46" s="128"/>
      <c r="D46" s="129"/>
      <c r="E46" s="130"/>
      <c r="F46" s="130"/>
      <c r="G46" s="130"/>
      <c r="H46" s="122"/>
      <c r="I46" s="126"/>
      <c r="J46" s="127"/>
      <c r="K46" s="114"/>
      <c r="L46" s="114"/>
      <c r="M46" s="114"/>
      <c r="N46" s="115"/>
      <c r="O46" s="116"/>
      <c r="P46" s="40"/>
      <c r="Q46" s="40"/>
      <c r="R46" s="40"/>
      <c r="S46" s="40"/>
    </row>
    <row r="47" spans="1:19" s="17" customFormat="1" ht="41.25" customHeight="1" x14ac:dyDescent="0.25">
      <c r="A47" s="95"/>
      <c r="B47" s="104"/>
      <c r="C47" s="123"/>
      <c r="D47" s="117"/>
      <c r="E47" s="120"/>
      <c r="F47" s="120"/>
      <c r="G47" s="117"/>
      <c r="H47" s="122"/>
      <c r="I47" s="123"/>
      <c r="J47" s="124"/>
      <c r="K47" s="118"/>
      <c r="L47" s="118"/>
      <c r="M47" s="119"/>
      <c r="N47" s="125"/>
      <c r="O47" s="119"/>
      <c r="P47" s="40"/>
      <c r="Q47" s="40"/>
      <c r="R47" s="40"/>
      <c r="S47" s="40"/>
    </row>
    <row r="48" spans="1:19" s="17" customFormat="1" x14ac:dyDescent="0.25">
      <c r="A48" s="95"/>
      <c r="B48" s="104"/>
      <c r="C48" s="123"/>
      <c r="D48" s="117"/>
      <c r="E48" s="120"/>
      <c r="F48" s="120"/>
      <c r="G48" s="117"/>
      <c r="H48" s="122"/>
      <c r="I48" s="123"/>
      <c r="J48" s="124"/>
      <c r="K48" s="118"/>
      <c r="L48" s="118"/>
      <c r="M48" s="119"/>
      <c r="N48" s="125"/>
      <c r="O48" s="119"/>
      <c r="P48" s="40"/>
      <c r="Q48" s="40"/>
      <c r="R48" s="40"/>
      <c r="S48" s="40"/>
    </row>
    <row r="49" spans="1:19" s="17" customFormat="1" x14ac:dyDescent="0.25">
      <c r="A49" s="95"/>
      <c r="B49" s="104"/>
      <c r="C49" s="123"/>
      <c r="D49" s="117"/>
      <c r="E49" s="120"/>
      <c r="F49" s="120"/>
      <c r="G49" s="117"/>
      <c r="H49" s="122"/>
      <c r="I49" s="123"/>
      <c r="J49" s="124"/>
      <c r="K49" s="118"/>
      <c r="L49" s="118"/>
      <c r="M49" s="119"/>
      <c r="N49" s="125"/>
      <c r="O49" s="119"/>
      <c r="P49" s="40"/>
      <c r="Q49" s="40"/>
      <c r="R49" s="40"/>
      <c r="S49" s="40"/>
    </row>
    <row r="50" spans="1:19" s="17" customFormat="1" x14ac:dyDescent="0.25">
      <c r="A50" s="95"/>
      <c r="B50" s="104"/>
      <c r="C50" s="123"/>
      <c r="D50" s="117"/>
      <c r="E50" s="120"/>
      <c r="F50" s="120"/>
      <c r="G50" s="117"/>
      <c r="H50" s="122"/>
      <c r="I50" s="123"/>
      <c r="J50" s="124"/>
      <c r="K50" s="118"/>
      <c r="L50" s="118"/>
      <c r="M50" s="119"/>
      <c r="N50" s="125"/>
      <c r="O50" s="119"/>
      <c r="P50" s="40"/>
      <c r="Q50" s="40"/>
      <c r="R50" s="40"/>
      <c r="S50" s="40"/>
    </row>
    <row r="51" spans="1:19" s="17" customFormat="1" x14ac:dyDescent="0.25">
      <c r="A51" s="95"/>
      <c r="B51" s="104"/>
      <c r="C51" s="123"/>
      <c r="D51" s="117"/>
      <c r="E51" s="120"/>
      <c r="F51" s="120"/>
      <c r="G51" s="117"/>
      <c r="H51" s="122"/>
      <c r="I51" s="123"/>
      <c r="J51" s="124"/>
      <c r="K51" s="118"/>
      <c r="L51" s="118"/>
      <c r="M51" s="119"/>
      <c r="N51" s="125"/>
      <c r="O51" s="119"/>
      <c r="P51" s="40"/>
      <c r="Q51" s="40"/>
      <c r="R51" s="40"/>
      <c r="S51" s="40"/>
    </row>
    <row r="52" spans="1:19" s="17" customFormat="1" x14ac:dyDescent="0.25">
      <c r="A52" s="95"/>
      <c r="B52" s="104"/>
      <c r="C52" s="123"/>
      <c r="D52" s="117"/>
      <c r="E52" s="120"/>
      <c r="F52" s="120"/>
      <c r="G52" s="117"/>
      <c r="H52" s="122"/>
      <c r="I52" s="123"/>
      <c r="J52" s="124"/>
      <c r="K52" s="118"/>
      <c r="L52" s="118"/>
      <c r="M52" s="119"/>
      <c r="N52" s="125"/>
      <c r="O52" s="119"/>
      <c r="P52" s="40"/>
      <c r="Q52" s="40"/>
      <c r="R52" s="40"/>
      <c r="S52" s="40"/>
    </row>
    <row r="53" spans="1:19" s="73" customFormat="1" x14ac:dyDescent="0.25">
      <c r="A53" s="94"/>
      <c r="B53" s="105"/>
      <c r="C53" s="128"/>
      <c r="D53" s="129"/>
      <c r="E53" s="130"/>
      <c r="F53" s="130"/>
      <c r="G53" s="130"/>
      <c r="H53" s="122"/>
      <c r="I53" s="126"/>
      <c r="J53" s="127"/>
      <c r="K53" s="114"/>
      <c r="L53" s="114"/>
      <c r="M53" s="114"/>
      <c r="N53" s="115"/>
      <c r="O53" s="116"/>
      <c r="P53" s="56"/>
      <c r="Q53" s="56"/>
      <c r="R53" s="56"/>
      <c r="S53" s="56"/>
    </row>
    <row r="54" spans="1:19" s="17" customFormat="1" x14ac:dyDescent="0.25">
      <c r="A54" s="95"/>
      <c r="B54" s="104"/>
      <c r="C54" s="127"/>
      <c r="D54" s="117"/>
      <c r="E54" s="120"/>
      <c r="F54" s="121"/>
      <c r="G54" s="120"/>
      <c r="H54" s="122"/>
      <c r="I54" s="123"/>
      <c r="J54" s="124"/>
      <c r="K54" s="118"/>
      <c r="L54" s="118"/>
      <c r="M54" s="119"/>
      <c r="N54" s="125"/>
      <c r="O54" s="119"/>
      <c r="P54" s="40"/>
      <c r="Q54" s="40"/>
      <c r="R54" s="40"/>
      <c r="S54" s="40"/>
    </row>
    <row r="55" spans="1:19" s="17" customFormat="1" x14ac:dyDescent="0.25">
      <c r="A55" s="95"/>
      <c r="B55" s="104"/>
      <c r="C55" s="127"/>
      <c r="D55" s="117"/>
      <c r="E55" s="120"/>
      <c r="F55" s="121"/>
      <c r="G55" s="120"/>
      <c r="H55" s="122"/>
      <c r="I55" s="123"/>
      <c r="J55" s="123"/>
      <c r="K55" s="118"/>
      <c r="L55" s="118"/>
      <c r="M55" s="119"/>
      <c r="N55" s="125"/>
      <c r="O55" s="119"/>
      <c r="P55" s="40"/>
      <c r="Q55" s="40"/>
      <c r="R55" s="40"/>
      <c r="S55" s="40"/>
    </row>
    <row r="56" spans="1:19" s="17" customFormat="1" x14ac:dyDescent="0.25">
      <c r="A56" s="95"/>
      <c r="B56" s="104"/>
      <c r="C56" s="127"/>
      <c r="D56" s="117"/>
      <c r="E56" s="120"/>
      <c r="F56" s="121"/>
      <c r="G56" s="120"/>
      <c r="H56" s="122"/>
      <c r="I56" s="123"/>
      <c r="J56" s="123"/>
      <c r="K56" s="118"/>
      <c r="L56" s="118"/>
      <c r="M56" s="119"/>
      <c r="N56" s="115"/>
      <c r="O56" s="119"/>
      <c r="P56" s="40"/>
      <c r="Q56" s="40"/>
      <c r="R56" s="40"/>
      <c r="S56" s="40"/>
    </row>
    <row r="57" spans="1:19" s="17" customFormat="1" x14ac:dyDescent="0.25">
      <c r="A57" s="95"/>
      <c r="B57" s="104"/>
      <c r="C57" s="123"/>
      <c r="D57" s="117"/>
      <c r="E57" s="120"/>
      <c r="F57" s="121"/>
      <c r="G57" s="120"/>
      <c r="H57" s="122"/>
      <c r="I57" s="123"/>
      <c r="J57" s="124"/>
      <c r="K57" s="118"/>
      <c r="L57" s="118"/>
      <c r="M57" s="119"/>
      <c r="N57" s="125"/>
      <c r="O57" s="119"/>
      <c r="P57" s="40"/>
      <c r="Q57" s="40"/>
      <c r="R57" s="40"/>
      <c r="S57" s="40"/>
    </row>
    <row r="58" spans="1:19" s="17" customFormat="1" x14ac:dyDescent="0.25">
      <c r="A58" s="95"/>
      <c r="B58" s="104"/>
      <c r="C58" s="123"/>
      <c r="D58" s="117"/>
      <c r="E58" s="120"/>
      <c r="F58" s="121"/>
      <c r="G58" s="120"/>
      <c r="H58" s="122"/>
      <c r="I58" s="123"/>
      <c r="J58" s="124"/>
      <c r="K58" s="118"/>
      <c r="L58" s="118"/>
      <c r="M58" s="119"/>
      <c r="N58" s="125"/>
      <c r="O58" s="119"/>
      <c r="P58" s="40"/>
      <c r="Q58" s="40"/>
      <c r="R58" s="40"/>
      <c r="S58" s="40"/>
    </row>
    <row r="59" spans="1:19" s="17" customFormat="1" x14ac:dyDescent="0.25">
      <c r="A59" s="95"/>
      <c r="B59" s="104"/>
      <c r="C59" s="127"/>
      <c r="D59" s="117"/>
      <c r="E59" s="120"/>
      <c r="F59" s="121"/>
      <c r="G59" s="120"/>
      <c r="H59" s="122"/>
      <c r="I59" s="123"/>
      <c r="J59" s="124"/>
      <c r="K59" s="118"/>
      <c r="L59" s="118"/>
      <c r="M59" s="119"/>
      <c r="N59" s="125"/>
      <c r="O59" s="119"/>
      <c r="P59" s="40"/>
      <c r="Q59" s="40"/>
      <c r="R59" s="40"/>
      <c r="S59" s="40"/>
    </row>
    <row r="60" spans="1:19" s="17" customFormat="1" x14ac:dyDescent="0.25">
      <c r="A60" s="95"/>
      <c r="B60" s="104"/>
      <c r="C60" s="127"/>
      <c r="D60" s="117"/>
      <c r="E60" s="120"/>
      <c r="F60" s="121"/>
      <c r="G60" s="120"/>
      <c r="H60" s="122"/>
      <c r="I60" s="123"/>
      <c r="J60" s="123"/>
      <c r="K60" s="118"/>
      <c r="L60" s="118"/>
      <c r="M60" s="119"/>
      <c r="N60" s="125"/>
      <c r="O60" s="119"/>
      <c r="P60" s="40"/>
      <c r="Q60" s="40"/>
      <c r="R60" s="40"/>
      <c r="S60" s="40"/>
    </row>
    <row r="61" spans="1:19" s="17" customFormat="1" x14ac:dyDescent="0.25">
      <c r="A61" s="95"/>
      <c r="B61" s="104"/>
      <c r="C61" s="127"/>
      <c r="D61" s="117"/>
      <c r="E61" s="120"/>
      <c r="F61" s="121"/>
      <c r="G61" s="120"/>
      <c r="H61" s="122"/>
      <c r="I61" s="123"/>
      <c r="J61" s="123"/>
      <c r="K61" s="118"/>
      <c r="L61" s="118"/>
      <c r="M61" s="114"/>
      <c r="N61" s="125"/>
      <c r="O61" s="119"/>
      <c r="P61" s="40"/>
      <c r="Q61" s="40"/>
      <c r="R61" s="40"/>
      <c r="S61" s="40"/>
    </row>
    <row r="62" spans="1:19" s="17" customFormat="1" x14ac:dyDescent="0.25">
      <c r="A62" s="95"/>
      <c r="B62" s="104"/>
      <c r="C62" s="127"/>
      <c r="D62" s="117"/>
      <c r="E62" s="120"/>
      <c r="F62" s="121"/>
      <c r="G62" s="120"/>
      <c r="H62" s="122"/>
      <c r="I62" s="123"/>
      <c r="J62" s="123"/>
      <c r="K62" s="118"/>
      <c r="L62" s="118"/>
      <c r="M62" s="114"/>
      <c r="N62" s="125"/>
      <c r="O62" s="119"/>
      <c r="P62" s="40"/>
      <c r="Q62" s="40"/>
      <c r="R62" s="40"/>
      <c r="S62" s="40"/>
    </row>
    <row r="63" spans="1:19" s="17" customFormat="1" x14ac:dyDescent="0.25">
      <c r="A63" s="44"/>
      <c r="B63" s="107"/>
      <c r="C63" s="114"/>
      <c r="D63" s="131"/>
      <c r="E63" s="115"/>
      <c r="F63" s="125"/>
      <c r="G63" s="115"/>
      <c r="H63" s="116"/>
      <c r="I63" s="119"/>
      <c r="J63" s="132"/>
      <c r="K63" s="118"/>
      <c r="L63" s="118"/>
      <c r="M63" s="114"/>
      <c r="N63" s="125"/>
      <c r="O63" s="119"/>
      <c r="P63" s="40"/>
      <c r="Q63" s="40"/>
      <c r="R63" s="40"/>
      <c r="S63" s="40"/>
    </row>
    <row r="64" spans="1:19" s="73" customFormat="1" x14ac:dyDescent="0.25">
      <c r="A64" s="90"/>
      <c r="B64" s="108"/>
      <c r="C64" s="133"/>
      <c r="D64" s="134"/>
      <c r="E64" s="135"/>
      <c r="F64" s="135"/>
      <c r="G64" s="135"/>
      <c r="H64" s="116"/>
      <c r="I64" s="136"/>
      <c r="J64" s="114"/>
      <c r="K64" s="114"/>
      <c r="L64" s="114"/>
      <c r="M64" s="114"/>
      <c r="N64" s="115"/>
      <c r="O64" s="116"/>
      <c r="P64" s="56"/>
      <c r="Q64" s="56"/>
      <c r="R64" s="56"/>
      <c r="S64" s="56"/>
    </row>
    <row r="65" spans="1:19" s="17" customFormat="1" x14ac:dyDescent="0.25">
      <c r="A65" s="46"/>
      <c r="B65" s="107"/>
      <c r="C65" s="114"/>
      <c r="D65" s="131"/>
      <c r="E65" s="115"/>
      <c r="F65" s="125"/>
      <c r="G65" s="115"/>
      <c r="H65" s="116"/>
      <c r="I65" s="119"/>
      <c r="J65" s="132"/>
      <c r="K65" s="118"/>
      <c r="L65" s="118"/>
      <c r="M65" s="114"/>
      <c r="N65" s="125"/>
      <c r="O65" s="119"/>
      <c r="P65" s="40"/>
      <c r="Q65" s="40"/>
      <c r="R65" s="40"/>
      <c r="S65" s="40"/>
    </row>
    <row r="66" spans="1:19" s="17" customFormat="1" x14ac:dyDescent="0.25">
      <c r="A66" s="46"/>
      <c r="B66" s="107"/>
      <c r="C66" s="114"/>
      <c r="D66" s="131"/>
      <c r="E66" s="115"/>
      <c r="F66" s="125"/>
      <c r="G66" s="115"/>
      <c r="H66" s="116"/>
      <c r="I66" s="119"/>
      <c r="J66" s="132"/>
      <c r="K66" s="118"/>
      <c r="L66" s="118"/>
      <c r="M66" s="114"/>
      <c r="N66" s="125"/>
      <c r="O66" s="119"/>
      <c r="P66" s="40"/>
      <c r="Q66" s="40"/>
      <c r="R66" s="40"/>
      <c r="S66" s="40"/>
    </row>
    <row r="67" spans="1:19" s="17" customFormat="1" x14ac:dyDescent="0.25">
      <c r="A67" s="46"/>
      <c r="B67" s="107"/>
      <c r="C67" s="114"/>
      <c r="D67" s="131"/>
      <c r="E67" s="115"/>
      <c r="F67" s="125"/>
      <c r="G67" s="115"/>
      <c r="H67" s="116"/>
      <c r="I67" s="119"/>
      <c r="J67" s="132"/>
      <c r="K67" s="118"/>
      <c r="L67" s="118"/>
      <c r="M67" s="114"/>
      <c r="N67" s="125"/>
      <c r="O67" s="119"/>
      <c r="P67" s="40"/>
      <c r="Q67" s="40"/>
      <c r="R67" s="40"/>
      <c r="S67" s="40"/>
    </row>
    <row r="68" spans="1:19" s="17" customFormat="1" x14ac:dyDescent="0.25">
      <c r="A68" s="46"/>
      <c r="B68" s="107"/>
      <c r="C68" s="114"/>
      <c r="D68" s="131"/>
      <c r="E68" s="115"/>
      <c r="F68" s="125"/>
      <c r="G68" s="115"/>
      <c r="H68" s="116"/>
      <c r="I68" s="119"/>
      <c r="J68" s="132"/>
      <c r="K68" s="118"/>
      <c r="L68" s="118"/>
      <c r="M68" s="114"/>
      <c r="N68" s="125"/>
      <c r="O68" s="119"/>
      <c r="P68" s="40"/>
      <c r="Q68" s="40"/>
      <c r="R68" s="40"/>
      <c r="S68" s="40"/>
    </row>
    <row r="69" spans="1:19" s="17" customFormat="1" x14ac:dyDescent="0.25">
      <c r="A69" s="46"/>
      <c r="B69" s="107"/>
      <c r="C69" s="114"/>
      <c r="D69" s="131"/>
      <c r="E69" s="115"/>
      <c r="F69" s="125"/>
      <c r="G69" s="115"/>
      <c r="H69" s="116"/>
      <c r="I69" s="115"/>
      <c r="J69" s="115"/>
      <c r="K69" s="118"/>
      <c r="L69" s="118"/>
      <c r="M69" s="114"/>
      <c r="N69" s="125"/>
      <c r="O69" s="119"/>
      <c r="P69" s="40"/>
      <c r="Q69" s="40"/>
      <c r="R69" s="40"/>
      <c r="S69" s="40"/>
    </row>
    <row r="70" spans="1:19" s="17" customFormat="1" x14ac:dyDescent="0.25">
      <c r="A70" s="46"/>
      <c r="B70" s="107"/>
      <c r="C70" s="114"/>
      <c r="D70" s="131"/>
      <c r="E70" s="115"/>
      <c r="F70" s="125"/>
      <c r="G70" s="115"/>
      <c r="H70" s="116"/>
      <c r="I70" s="115"/>
      <c r="J70" s="115"/>
      <c r="K70" s="118"/>
      <c r="L70" s="118"/>
      <c r="M70" s="114"/>
      <c r="N70" s="125"/>
      <c r="O70" s="119"/>
      <c r="P70" s="40"/>
      <c r="Q70" s="40"/>
      <c r="R70" s="40"/>
      <c r="S70" s="40"/>
    </row>
    <row r="71" spans="1:19" s="17" customFormat="1" x14ac:dyDescent="0.25">
      <c r="A71" s="46"/>
      <c r="B71" s="107"/>
      <c r="C71" s="114"/>
      <c r="D71" s="131"/>
      <c r="E71" s="115"/>
      <c r="F71" s="125"/>
      <c r="G71" s="115"/>
      <c r="H71" s="116"/>
      <c r="I71" s="132"/>
      <c r="J71" s="115"/>
      <c r="K71" s="118"/>
      <c r="L71" s="118"/>
      <c r="M71" s="119"/>
      <c r="N71" s="125"/>
      <c r="O71" s="119"/>
      <c r="P71" s="40"/>
      <c r="Q71" s="40"/>
      <c r="R71" s="40"/>
      <c r="S71" s="40"/>
    </row>
    <row r="72" spans="1:19" s="17" customFormat="1" x14ac:dyDescent="0.25">
      <c r="A72" s="46"/>
      <c r="B72" s="107"/>
      <c r="C72" s="114"/>
      <c r="D72" s="131"/>
      <c r="E72" s="115"/>
      <c r="F72" s="125"/>
      <c r="G72" s="115"/>
      <c r="H72" s="116"/>
      <c r="I72" s="132"/>
      <c r="J72" s="115"/>
      <c r="K72" s="118"/>
      <c r="L72" s="118"/>
      <c r="M72" s="119"/>
      <c r="N72" s="125"/>
      <c r="O72" s="119"/>
      <c r="P72" s="40"/>
      <c r="Q72" s="40"/>
      <c r="R72" s="40"/>
      <c r="S72" s="40"/>
    </row>
    <row r="73" spans="1:19" s="17" customFormat="1" x14ac:dyDescent="0.25">
      <c r="A73" s="46"/>
      <c r="B73" s="107"/>
      <c r="C73" s="114"/>
      <c r="D73" s="131"/>
      <c r="E73" s="115"/>
      <c r="F73" s="125"/>
      <c r="G73" s="115"/>
      <c r="H73" s="116"/>
      <c r="I73" s="132"/>
      <c r="J73" s="119"/>
      <c r="K73" s="118"/>
      <c r="L73" s="118"/>
      <c r="M73" s="119"/>
      <c r="N73" s="125"/>
      <c r="O73" s="119"/>
      <c r="P73" s="40"/>
      <c r="Q73" s="40"/>
      <c r="R73" s="40"/>
      <c r="S73" s="40"/>
    </row>
    <row r="74" spans="1:19" s="17" customFormat="1" x14ac:dyDescent="0.25">
      <c r="A74" s="46"/>
      <c r="B74" s="107"/>
      <c r="C74" s="119"/>
      <c r="D74" s="131"/>
      <c r="E74" s="115"/>
      <c r="F74" s="125"/>
      <c r="G74" s="115"/>
      <c r="H74" s="116"/>
      <c r="I74" s="132"/>
      <c r="J74" s="119"/>
      <c r="K74" s="118"/>
      <c r="L74" s="118"/>
      <c r="M74" s="119"/>
      <c r="N74" s="125"/>
      <c r="O74" s="119"/>
      <c r="P74" s="40"/>
      <c r="Q74" s="40"/>
      <c r="R74" s="40"/>
      <c r="S74" s="40"/>
    </row>
    <row r="75" spans="1:19" s="17" customFormat="1" x14ac:dyDescent="0.25">
      <c r="A75" s="46"/>
      <c r="B75" s="107"/>
      <c r="C75" s="119"/>
      <c r="D75" s="131"/>
      <c r="E75" s="115"/>
      <c r="F75" s="125"/>
      <c r="G75" s="115"/>
      <c r="H75" s="116"/>
      <c r="I75" s="132"/>
      <c r="J75" s="119"/>
      <c r="K75" s="118"/>
      <c r="L75" s="118"/>
      <c r="M75" s="119"/>
      <c r="N75" s="125"/>
      <c r="O75" s="119"/>
      <c r="P75" s="40"/>
      <c r="Q75" s="40"/>
      <c r="R75" s="40"/>
      <c r="S75" s="40"/>
    </row>
    <row r="76" spans="1:19" s="33" customFormat="1" x14ac:dyDescent="0.25">
      <c r="A76" s="46"/>
      <c r="B76" s="107"/>
      <c r="C76" s="119"/>
      <c r="D76" s="131"/>
      <c r="E76" s="115"/>
      <c r="F76" s="125"/>
      <c r="G76" s="115"/>
      <c r="H76" s="116"/>
      <c r="I76" s="119"/>
      <c r="J76" s="119"/>
      <c r="K76" s="119"/>
      <c r="L76" s="119"/>
      <c r="M76" s="119"/>
      <c r="N76" s="119"/>
      <c r="O76" s="119"/>
      <c r="P76" s="45"/>
      <c r="Q76" s="45"/>
      <c r="R76" s="45"/>
      <c r="S76" s="45"/>
    </row>
    <row r="77" spans="1:19" s="73" customFormat="1" x14ac:dyDescent="0.25">
      <c r="A77" s="90"/>
      <c r="B77" s="108"/>
      <c r="C77" s="133"/>
      <c r="D77" s="134"/>
      <c r="E77" s="135"/>
      <c r="F77" s="135"/>
      <c r="G77" s="135"/>
      <c r="H77" s="116"/>
      <c r="I77" s="136"/>
      <c r="J77" s="114"/>
      <c r="K77" s="114"/>
      <c r="L77" s="114"/>
      <c r="M77" s="114"/>
      <c r="N77" s="115"/>
      <c r="O77" s="116"/>
      <c r="P77" s="56"/>
      <c r="Q77" s="56"/>
      <c r="R77" s="56"/>
      <c r="S77" s="56"/>
    </row>
    <row r="78" spans="1:19" s="17" customFormat="1" x14ac:dyDescent="0.25">
      <c r="A78" s="35"/>
      <c r="B78" s="109"/>
      <c r="C78" s="119"/>
      <c r="D78" s="119"/>
      <c r="E78" s="115"/>
      <c r="F78" s="125"/>
      <c r="G78" s="115"/>
      <c r="H78" s="116"/>
      <c r="I78" s="119"/>
      <c r="J78" s="119"/>
      <c r="K78" s="119"/>
      <c r="L78" s="119"/>
      <c r="M78" s="119"/>
      <c r="N78" s="119"/>
      <c r="O78" s="119"/>
      <c r="P78" s="40"/>
      <c r="Q78" s="40"/>
      <c r="R78" s="40"/>
      <c r="S78" s="40"/>
    </row>
    <row r="79" spans="1:19" s="17" customFormat="1" x14ac:dyDescent="0.25">
      <c r="A79" s="35"/>
      <c r="B79" s="109"/>
      <c r="C79" s="119"/>
      <c r="D79" s="119"/>
      <c r="E79" s="115"/>
      <c r="F79" s="125"/>
      <c r="G79" s="115"/>
      <c r="H79" s="116"/>
      <c r="I79" s="119"/>
      <c r="J79" s="119"/>
      <c r="K79" s="119"/>
      <c r="L79" s="119"/>
      <c r="M79" s="119"/>
      <c r="N79" s="119"/>
      <c r="O79" s="119"/>
      <c r="P79" s="40"/>
      <c r="Q79" s="40"/>
      <c r="R79" s="40"/>
      <c r="S79" s="40"/>
    </row>
    <row r="80" spans="1:19" s="17" customFormat="1" x14ac:dyDescent="0.25">
      <c r="A80" s="35"/>
      <c r="B80" s="109"/>
      <c r="C80" s="119"/>
      <c r="D80" s="119"/>
      <c r="E80" s="115"/>
      <c r="F80" s="125"/>
      <c r="G80" s="115"/>
      <c r="H80" s="116"/>
      <c r="I80" s="119"/>
      <c r="J80" s="119"/>
      <c r="K80" s="119"/>
      <c r="L80" s="119"/>
      <c r="M80" s="119"/>
      <c r="N80" s="119"/>
      <c r="O80" s="119"/>
      <c r="P80" s="40"/>
      <c r="Q80" s="40"/>
      <c r="R80" s="40"/>
      <c r="S80" s="40"/>
    </row>
    <row r="81" spans="1:19" s="17" customFormat="1" x14ac:dyDescent="0.25">
      <c r="A81" s="35"/>
      <c r="B81" s="109"/>
      <c r="C81" s="119"/>
      <c r="D81" s="119"/>
      <c r="E81" s="115"/>
      <c r="F81" s="125"/>
      <c r="G81" s="115"/>
      <c r="H81" s="116"/>
      <c r="I81" s="119"/>
      <c r="J81" s="119"/>
      <c r="K81" s="119"/>
      <c r="L81" s="119"/>
      <c r="M81" s="119"/>
      <c r="N81" s="119"/>
      <c r="O81" s="119"/>
      <c r="P81" s="40"/>
      <c r="Q81" s="40"/>
      <c r="R81" s="40"/>
      <c r="S81" s="40"/>
    </row>
    <row r="82" spans="1:19" s="73" customFormat="1" x14ac:dyDescent="0.25">
      <c r="A82" s="90"/>
      <c r="B82" s="108"/>
      <c r="C82" s="133"/>
      <c r="D82" s="134"/>
      <c r="E82" s="135"/>
      <c r="F82" s="135"/>
      <c r="G82" s="135"/>
      <c r="H82" s="116"/>
      <c r="I82" s="136"/>
      <c r="J82" s="114"/>
      <c r="K82" s="114"/>
      <c r="L82" s="114"/>
      <c r="M82" s="114"/>
      <c r="N82" s="115"/>
      <c r="O82" s="116"/>
      <c r="P82" s="56"/>
      <c r="Q82" s="56"/>
      <c r="R82" s="56"/>
      <c r="S82" s="56"/>
    </row>
    <row r="83" spans="1:19" s="17" customFormat="1" x14ac:dyDescent="0.25">
      <c r="A83" s="35"/>
      <c r="B83" s="109"/>
      <c r="C83" s="119"/>
      <c r="D83" s="119"/>
      <c r="E83" s="115"/>
      <c r="F83" s="125"/>
      <c r="G83" s="115"/>
      <c r="H83" s="116"/>
      <c r="I83" s="119"/>
      <c r="J83" s="119"/>
      <c r="K83" s="119"/>
      <c r="L83" s="119"/>
      <c r="M83" s="119"/>
      <c r="N83" s="119"/>
      <c r="O83" s="119"/>
      <c r="P83" s="40"/>
      <c r="Q83" s="40"/>
      <c r="R83" s="40"/>
      <c r="S83" s="40"/>
    </row>
    <row r="84" spans="1:19" s="17" customFormat="1" x14ac:dyDescent="0.25">
      <c r="A84" s="35"/>
      <c r="B84" s="109"/>
      <c r="C84" s="119"/>
      <c r="D84" s="119"/>
      <c r="E84" s="115"/>
      <c r="F84" s="125"/>
      <c r="G84" s="115"/>
      <c r="H84" s="116"/>
      <c r="I84" s="119"/>
      <c r="J84" s="119"/>
      <c r="K84" s="119"/>
      <c r="L84" s="119"/>
      <c r="M84" s="119"/>
      <c r="N84" s="119"/>
      <c r="O84" s="119"/>
      <c r="P84" s="40"/>
      <c r="Q84" s="40"/>
      <c r="R84" s="40"/>
      <c r="S84" s="40"/>
    </row>
    <row r="85" spans="1:19" s="17" customFormat="1" x14ac:dyDescent="0.25">
      <c r="A85" s="35"/>
      <c r="B85" s="109"/>
      <c r="C85" s="119"/>
      <c r="D85" s="119"/>
      <c r="E85" s="115"/>
      <c r="F85" s="125"/>
      <c r="G85" s="115"/>
      <c r="H85" s="116"/>
      <c r="I85" s="119"/>
      <c r="J85" s="119"/>
      <c r="K85" s="119"/>
      <c r="L85" s="119"/>
      <c r="M85" s="119"/>
      <c r="N85" s="119"/>
      <c r="O85" s="119"/>
      <c r="P85" s="40"/>
      <c r="Q85" s="40"/>
      <c r="R85" s="40"/>
      <c r="S85" s="40"/>
    </row>
    <row r="86" spans="1:19" s="17" customFormat="1" x14ac:dyDescent="0.25">
      <c r="A86" s="35"/>
      <c r="B86" s="109"/>
      <c r="C86" s="119"/>
      <c r="D86" s="119"/>
      <c r="E86" s="115"/>
      <c r="F86" s="125"/>
      <c r="G86" s="115"/>
      <c r="H86" s="116"/>
      <c r="I86" s="119"/>
      <c r="J86" s="119"/>
      <c r="K86" s="119"/>
      <c r="L86" s="119"/>
      <c r="M86" s="119"/>
      <c r="N86" s="119"/>
      <c r="O86" s="119"/>
      <c r="P86" s="40"/>
      <c r="Q86" s="40"/>
      <c r="R86" s="40"/>
      <c r="S86" s="40"/>
    </row>
    <row r="87" spans="1:19" s="17" customFormat="1" x14ac:dyDescent="0.25">
      <c r="A87" s="35"/>
      <c r="B87" s="109"/>
      <c r="C87" s="119"/>
      <c r="D87" s="119"/>
      <c r="E87" s="115"/>
      <c r="F87" s="125"/>
      <c r="G87" s="115"/>
      <c r="H87" s="116"/>
      <c r="I87" s="119"/>
      <c r="J87" s="119"/>
      <c r="K87" s="119"/>
      <c r="L87" s="119"/>
      <c r="M87" s="119"/>
      <c r="N87" s="119"/>
      <c r="O87" s="119"/>
      <c r="P87" s="40"/>
      <c r="Q87" s="40"/>
      <c r="R87" s="40"/>
      <c r="S87" s="40"/>
    </row>
    <row r="88" spans="1:19" s="17" customFormat="1" x14ac:dyDescent="0.25">
      <c r="A88" s="35"/>
      <c r="B88" s="39"/>
      <c r="C88" s="110"/>
      <c r="D88" s="110"/>
      <c r="E88" s="111"/>
      <c r="F88" s="49"/>
      <c r="G88" s="111"/>
      <c r="H88" s="112"/>
      <c r="I88" s="110"/>
      <c r="J88" s="110"/>
      <c r="K88" s="110"/>
      <c r="L88" s="110"/>
      <c r="M88" s="110"/>
      <c r="N88" s="110"/>
      <c r="O88" s="40"/>
      <c r="P88" s="40"/>
      <c r="Q88" s="40"/>
      <c r="R88" s="40"/>
      <c r="S88" s="40"/>
    </row>
    <row r="89" spans="1:19" s="17" customFormat="1" x14ac:dyDescent="0.25">
      <c r="A89" s="35"/>
      <c r="B89" s="39"/>
      <c r="C89" s="36"/>
      <c r="D89" s="36"/>
      <c r="E89" s="41"/>
      <c r="F89" s="49"/>
      <c r="G89" s="41"/>
      <c r="H89" s="54"/>
      <c r="I89" s="36"/>
      <c r="J89" s="36"/>
      <c r="K89" s="36"/>
      <c r="L89" s="36"/>
      <c r="M89" s="36"/>
      <c r="N89" s="36"/>
      <c r="O89" s="40"/>
      <c r="P89" s="40"/>
      <c r="Q89" s="40"/>
      <c r="R89" s="40"/>
      <c r="S89" s="40"/>
    </row>
    <row r="90" spans="1:19" s="73" customFormat="1" x14ac:dyDescent="0.25">
      <c r="A90" s="67"/>
      <c r="B90" s="68"/>
      <c r="C90" s="68"/>
      <c r="D90" s="32"/>
      <c r="E90" s="63"/>
      <c r="F90" s="51"/>
      <c r="G90" s="51"/>
      <c r="H90" s="77"/>
      <c r="I90" s="69"/>
      <c r="J90" s="70"/>
      <c r="K90" s="70"/>
      <c r="L90" s="70"/>
      <c r="M90" s="71"/>
      <c r="N90" s="84"/>
    </row>
    <row r="91" spans="1:19" s="17" customFormat="1" x14ac:dyDescent="0.25">
      <c r="A91" s="34"/>
      <c r="B91" s="15"/>
      <c r="C91" s="16"/>
      <c r="D91" s="16"/>
      <c r="E91" s="47"/>
      <c r="F91" s="50"/>
      <c r="G91" s="42"/>
      <c r="H91" s="77"/>
      <c r="I91" s="16"/>
      <c r="J91" s="16"/>
      <c r="K91" s="16"/>
      <c r="L91" s="16"/>
      <c r="M91" s="16"/>
      <c r="N91" s="16"/>
    </row>
    <row r="92" spans="1:19" s="17" customFormat="1" x14ac:dyDescent="0.25">
      <c r="A92" s="34"/>
      <c r="B92" s="15"/>
      <c r="C92" s="16"/>
      <c r="D92" s="16"/>
      <c r="E92" s="47"/>
      <c r="F92" s="50"/>
      <c r="G92" s="42"/>
      <c r="H92" s="77"/>
      <c r="I92" s="16"/>
      <c r="J92" s="16"/>
      <c r="K92" s="16"/>
      <c r="L92" s="16"/>
      <c r="M92" s="16"/>
      <c r="N92" s="16"/>
    </row>
    <row r="93" spans="1:19" s="17" customFormat="1" x14ac:dyDescent="0.25">
      <c r="A93" s="34"/>
      <c r="B93" s="15"/>
      <c r="C93" s="16"/>
      <c r="D93" s="16"/>
      <c r="E93" s="47"/>
      <c r="F93" s="50"/>
      <c r="G93" s="42"/>
      <c r="H93" s="77"/>
      <c r="I93" s="16"/>
      <c r="J93" s="16"/>
      <c r="K93" s="16"/>
      <c r="L93" s="16"/>
      <c r="M93" s="16"/>
      <c r="N93" s="16"/>
    </row>
    <row r="94" spans="1:19" s="17" customFormat="1" x14ac:dyDescent="0.25">
      <c r="A94" s="34"/>
      <c r="B94" s="15"/>
      <c r="C94" s="16"/>
      <c r="D94" s="16"/>
      <c r="E94" s="47"/>
      <c r="F94" s="50"/>
      <c r="G94" s="42"/>
      <c r="H94" s="77"/>
      <c r="I94" s="16"/>
      <c r="J94" s="16"/>
      <c r="K94" s="16"/>
      <c r="L94" s="16"/>
      <c r="M94" s="16"/>
      <c r="N94" s="16"/>
    </row>
    <row r="95" spans="1:19" s="17" customFormat="1" x14ac:dyDescent="0.25">
      <c r="A95" s="34"/>
      <c r="B95" s="15"/>
      <c r="C95" s="16"/>
      <c r="D95" s="16"/>
      <c r="E95" s="47"/>
      <c r="F95" s="50"/>
      <c r="G95" s="42"/>
      <c r="H95" s="77"/>
      <c r="I95" s="16"/>
      <c r="J95" s="16"/>
      <c r="K95" s="16"/>
      <c r="L95" s="16"/>
      <c r="M95" s="16"/>
      <c r="N95" s="16"/>
    </row>
    <row r="96" spans="1:19" s="17" customFormat="1" x14ac:dyDescent="0.25">
      <c r="A96" s="34"/>
      <c r="B96" s="15"/>
      <c r="C96" s="16"/>
      <c r="D96" s="16"/>
      <c r="E96" s="47"/>
      <c r="F96" s="50"/>
      <c r="G96" s="42"/>
      <c r="H96" s="77"/>
      <c r="I96" s="16"/>
      <c r="J96" s="16"/>
      <c r="K96" s="16"/>
      <c r="L96" s="16"/>
      <c r="M96" s="16"/>
      <c r="N96" s="16"/>
    </row>
    <row r="97" spans="1:15" s="17" customFormat="1" x14ac:dyDescent="0.25">
      <c r="A97" s="34"/>
      <c r="B97" s="15"/>
      <c r="C97" s="16"/>
      <c r="D97" s="16"/>
      <c r="E97" s="47"/>
      <c r="F97" s="50"/>
      <c r="G97" s="42"/>
      <c r="H97" s="77"/>
      <c r="I97" s="16"/>
      <c r="J97" s="16"/>
      <c r="K97" s="16"/>
      <c r="L97" s="16"/>
      <c r="M97" s="16"/>
      <c r="N97" s="16"/>
    </row>
    <row r="98" spans="1:15" s="17" customFormat="1" x14ac:dyDescent="0.25">
      <c r="A98" s="34"/>
      <c r="B98" s="15"/>
      <c r="C98" s="16"/>
      <c r="D98" s="16"/>
      <c r="E98" s="47"/>
      <c r="F98" s="50"/>
      <c r="G98" s="42"/>
      <c r="H98" s="77"/>
      <c r="I98" s="16"/>
      <c r="J98" s="16"/>
      <c r="K98" s="16"/>
      <c r="L98" s="16"/>
      <c r="M98" s="16"/>
      <c r="N98" s="16"/>
    </row>
    <row r="99" spans="1:15" s="38" customFormat="1" x14ac:dyDescent="0.25">
      <c r="A99" s="35"/>
      <c r="B99" s="39"/>
      <c r="C99" s="36"/>
      <c r="D99" s="36"/>
      <c r="E99" s="48"/>
      <c r="F99" s="49"/>
      <c r="G99" s="42"/>
      <c r="H99" s="77"/>
      <c r="I99" s="37"/>
      <c r="J99" s="37"/>
      <c r="K99" s="37"/>
      <c r="L99" s="37"/>
      <c r="M99" s="37"/>
      <c r="N99" s="37"/>
    </row>
    <row r="100" spans="1:15" s="38" customFormat="1" x14ac:dyDescent="0.25">
      <c r="A100" s="35"/>
      <c r="B100" s="39"/>
      <c r="C100" s="36"/>
      <c r="D100" s="36"/>
      <c r="E100" s="48"/>
      <c r="F100" s="49"/>
      <c r="G100" s="65"/>
      <c r="H100" s="77"/>
      <c r="I100" s="37"/>
      <c r="J100" s="37"/>
      <c r="K100" s="37"/>
      <c r="L100" s="37"/>
      <c r="M100" s="37"/>
      <c r="N100" s="37"/>
    </row>
    <row r="101" spans="1:15" s="74" customFormat="1" x14ac:dyDescent="0.25">
      <c r="A101" s="67"/>
      <c r="B101" s="68"/>
      <c r="C101" s="68"/>
      <c r="D101" s="32"/>
      <c r="E101" s="63"/>
      <c r="F101" s="51"/>
      <c r="G101" s="51"/>
      <c r="H101" s="91"/>
      <c r="I101" s="69"/>
      <c r="J101" s="70"/>
      <c r="K101" s="70"/>
      <c r="L101" s="70"/>
      <c r="M101" s="71"/>
      <c r="N101" s="78"/>
    </row>
    <row r="102" spans="1:15" s="17" customFormat="1" x14ac:dyDescent="0.25">
      <c r="A102" s="29"/>
      <c r="B102" s="76"/>
      <c r="C102" s="76"/>
      <c r="D102" s="14"/>
      <c r="E102" s="52"/>
      <c r="F102" s="43"/>
      <c r="G102" s="26"/>
      <c r="H102" s="77"/>
      <c r="I102" s="52"/>
      <c r="J102" s="79"/>
      <c r="K102" s="79"/>
      <c r="L102" s="79"/>
      <c r="M102" s="80"/>
      <c r="N102" s="81"/>
      <c r="O102" s="82"/>
    </row>
    <row r="103" spans="1:15" s="17" customFormat="1" x14ac:dyDescent="0.25">
      <c r="A103" s="29"/>
      <c r="B103" s="76"/>
      <c r="C103" s="76"/>
      <c r="D103" s="14"/>
      <c r="E103" s="52"/>
      <c r="F103" s="43"/>
      <c r="G103" s="26"/>
      <c r="H103" s="77"/>
      <c r="I103" s="52"/>
      <c r="J103" s="79"/>
      <c r="K103" s="79"/>
      <c r="L103" s="79"/>
      <c r="M103" s="80"/>
      <c r="N103" s="81"/>
      <c r="O103" s="82"/>
    </row>
    <row r="104" spans="1:15" s="17" customFormat="1" x14ac:dyDescent="0.25">
      <c r="A104" s="29"/>
      <c r="B104" s="76"/>
      <c r="C104" s="76"/>
      <c r="D104" s="14"/>
      <c r="E104" s="52"/>
      <c r="F104" s="43"/>
      <c r="G104" s="26"/>
      <c r="H104" s="77"/>
      <c r="I104" s="52"/>
      <c r="J104" s="79"/>
      <c r="K104" s="79"/>
      <c r="L104" s="79"/>
      <c r="M104" s="80"/>
      <c r="N104" s="81"/>
      <c r="O104" s="82"/>
    </row>
    <row r="105" spans="1:15" s="17" customFormat="1" x14ac:dyDescent="0.25">
      <c r="A105" s="29"/>
      <c r="B105" s="76"/>
      <c r="C105" s="76"/>
      <c r="D105" s="14"/>
      <c r="E105" s="52"/>
      <c r="F105" s="43"/>
      <c r="G105" s="26"/>
      <c r="H105" s="77"/>
      <c r="I105" s="52"/>
      <c r="J105" s="79"/>
      <c r="K105" s="79"/>
      <c r="L105" s="79"/>
      <c r="M105" s="80"/>
      <c r="N105" s="81"/>
      <c r="O105" s="82"/>
    </row>
    <row r="106" spans="1:15" s="17" customFormat="1" ht="27.95" customHeight="1" x14ac:dyDescent="0.25">
      <c r="A106" s="29"/>
      <c r="B106" s="76"/>
      <c r="C106" s="76"/>
      <c r="D106" s="14"/>
      <c r="E106" s="52"/>
      <c r="F106" s="43"/>
      <c r="G106" s="26"/>
      <c r="H106" s="77"/>
      <c r="I106" s="52"/>
      <c r="J106" s="79"/>
      <c r="K106" s="79"/>
      <c r="L106" s="79"/>
      <c r="M106" s="83"/>
      <c r="N106" s="83"/>
      <c r="O106" s="82"/>
    </row>
    <row r="107" spans="1:15" s="17" customFormat="1" x14ac:dyDescent="0.25">
      <c r="A107" s="29"/>
      <c r="B107" s="76"/>
      <c r="C107" s="76"/>
      <c r="D107" s="14"/>
      <c r="E107" s="52"/>
      <c r="F107" s="43"/>
      <c r="G107" s="26"/>
      <c r="H107" s="77"/>
      <c r="I107" s="52"/>
      <c r="J107" s="79"/>
      <c r="K107" s="79"/>
      <c r="L107" s="79"/>
      <c r="M107" s="83"/>
      <c r="N107" s="83"/>
      <c r="O107" s="82"/>
    </row>
    <row r="108" spans="1:15" s="74" customFormat="1" x14ac:dyDescent="0.25">
      <c r="A108" s="67"/>
      <c r="B108" s="68"/>
      <c r="C108" s="68"/>
      <c r="D108" s="32"/>
      <c r="E108" s="63"/>
      <c r="F108" s="51"/>
      <c r="G108" s="51"/>
      <c r="H108" s="91"/>
      <c r="I108" s="69"/>
      <c r="J108" s="70"/>
      <c r="K108" s="70"/>
      <c r="L108" s="70"/>
      <c r="M108" s="71"/>
      <c r="N108" s="84"/>
    </row>
    <row r="109" spans="1:15" s="17" customFormat="1" x14ac:dyDescent="0.25">
      <c r="A109" s="29"/>
      <c r="B109" s="15"/>
      <c r="C109" s="15"/>
      <c r="D109" s="14"/>
      <c r="E109" s="52"/>
      <c r="F109" s="43"/>
      <c r="G109" s="42"/>
      <c r="H109" s="77"/>
      <c r="I109" s="52"/>
      <c r="J109" s="85"/>
      <c r="K109" s="83"/>
      <c r="L109" s="83"/>
      <c r="M109" s="83"/>
      <c r="N109" s="83"/>
      <c r="O109" s="82"/>
    </row>
    <row r="110" spans="1:15" s="17" customFormat="1" x14ac:dyDescent="0.25">
      <c r="A110" s="29"/>
      <c r="B110" s="15"/>
      <c r="C110" s="15"/>
      <c r="D110" s="14"/>
      <c r="E110" s="52"/>
      <c r="F110" s="43"/>
      <c r="G110" s="42"/>
      <c r="H110" s="77"/>
      <c r="I110" s="52"/>
      <c r="J110" s="85"/>
      <c r="K110" s="83"/>
      <c r="L110" s="83"/>
      <c r="M110" s="83"/>
      <c r="N110" s="83"/>
      <c r="O110" s="82"/>
    </row>
    <row r="111" spans="1:15" s="17" customFormat="1" x14ac:dyDescent="0.25">
      <c r="A111" s="29"/>
      <c r="B111" s="15"/>
      <c r="C111" s="15"/>
      <c r="D111" s="14"/>
      <c r="E111" s="52"/>
      <c r="F111" s="43"/>
      <c r="G111" s="42"/>
      <c r="H111" s="77"/>
      <c r="I111" s="52"/>
      <c r="J111" s="85"/>
      <c r="K111" s="83"/>
      <c r="L111" s="83"/>
      <c r="M111" s="83"/>
      <c r="N111" s="83"/>
      <c r="O111" s="82"/>
    </row>
    <row r="112" spans="1:15" s="17" customFormat="1" x14ac:dyDescent="0.25">
      <c r="A112" s="29"/>
      <c r="B112" s="15"/>
      <c r="C112" s="15"/>
      <c r="D112" s="14"/>
      <c r="E112" s="52"/>
      <c r="F112" s="43"/>
      <c r="G112" s="42"/>
      <c r="H112" s="77"/>
      <c r="I112" s="55"/>
      <c r="J112" s="83"/>
      <c r="K112" s="79"/>
      <c r="L112" s="79"/>
      <c r="M112" s="83"/>
      <c r="N112" s="83"/>
      <c r="O112" s="82"/>
    </row>
    <row r="113" spans="1:15" s="17" customFormat="1" x14ac:dyDescent="0.25">
      <c r="A113" s="29"/>
      <c r="B113" s="83"/>
      <c r="C113" s="83"/>
      <c r="D113" s="14"/>
      <c r="E113" s="55"/>
      <c r="F113" s="43"/>
      <c r="G113" s="42"/>
      <c r="H113" s="77"/>
      <c r="I113" s="55"/>
      <c r="J113" s="79"/>
      <c r="K113" s="79"/>
      <c r="L113" s="79"/>
      <c r="M113" s="83"/>
      <c r="N113" s="83"/>
      <c r="O113" s="82"/>
    </row>
    <row r="114" spans="1:15" x14ac:dyDescent="0.25">
      <c r="A114" s="67"/>
      <c r="B114" s="68"/>
      <c r="C114" s="68"/>
      <c r="D114" s="32"/>
      <c r="E114" s="63"/>
      <c r="F114" s="51"/>
      <c r="G114" s="51"/>
      <c r="H114" s="91"/>
      <c r="I114" s="69"/>
      <c r="J114" s="70"/>
      <c r="K114" s="70"/>
      <c r="L114" s="70"/>
      <c r="M114" s="71"/>
      <c r="N114" s="72"/>
    </row>
    <row r="115" spans="1:15" x14ac:dyDescent="0.25">
      <c r="A115" s="29"/>
      <c r="B115" s="76"/>
      <c r="C115" s="76"/>
      <c r="D115" s="14"/>
      <c r="E115" s="30"/>
      <c r="F115" s="43"/>
      <c r="G115" s="26"/>
      <c r="H115" s="77"/>
      <c r="I115" s="86"/>
      <c r="J115" s="79"/>
      <c r="K115" s="79"/>
      <c r="L115" s="79"/>
      <c r="M115" s="80"/>
      <c r="N115" s="81"/>
    </row>
    <row r="116" spans="1:15" x14ac:dyDescent="0.25">
      <c r="A116" s="29"/>
      <c r="B116" s="76"/>
      <c r="C116" s="76"/>
      <c r="D116" s="14"/>
      <c r="E116" s="30"/>
      <c r="F116" s="43"/>
      <c r="G116" s="26"/>
      <c r="H116" s="77"/>
      <c r="I116" s="86"/>
      <c r="J116" s="79"/>
      <c r="K116" s="79"/>
      <c r="L116" s="79"/>
      <c r="M116" s="80"/>
      <c r="N116" s="81"/>
    </row>
    <row r="117" spans="1:15" x14ac:dyDescent="0.25">
      <c r="A117" s="29"/>
      <c r="B117" s="76"/>
      <c r="C117" s="76"/>
      <c r="D117" s="14"/>
      <c r="E117" s="30"/>
      <c r="F117" s="43"/>
      <c r="G117" s="26"/>
      <c r="H117" s="77"/>
      <c r="I117" s="86"/>
      <c r="J117" s="79"/>
      <c r="K117" s="79"/>
      <c r="L117" s="79"/>
      <c r="M117" s="80"/>
      <c r="N117" s="81"/>
    </row>
    <row r="118" spans="1:15" x14ac:dyDescent="0.25">
      <c r="A118" s="29"/>
      <c r="B118" s="76"/>
      <c r="C118" s="76"/>
      <c r="D118" s="14"/>
      <c r="E118" s="30"/>
      <c r="F118" s="43"/>
      <c r="G118" s="26"/>
      <c r="H118" s="77"/>
      <c r="I118" s="16"/>
      <c r="J118" s="16"/>
      <c r="K118" s="16"/>
      <c r="L118" s="16"/>
      <c r="M118" s="16"/>
      <c r="N118" s="16"/>
    </row>
    <row r="119" spans="1:15" x14ac:dyDescent="0.25">
      <c r="A119" s="29"/>
      <c r="B119" s="76"/>
      <c r="C119" s="76"/>
      <c r="D119" s="14"/>
      <c r="E119" s="30"/>
      <c r="F119" s="43"/>
      <c r="G119" s="26"/>
      <c r="H119" s="77"/>
      <c r="I119" s="16"/>
      <c r="J119" s="16"/>
      <c r="K119" s="16"/>
      <c r="L119" s="16"/>
      <c r="M119" s="16"/>
      <c r="N119" s="16"/>
    </row>
    <row r="120" spans="1:15" x14ac:dyDescent="0.25">
      <c r="A120" s="34"/>
      <c r="B120" s="76"/>
      <c r="C120" s="76"/>
      <c r="D120" s="14"/>
      <c r="E120" s="30"/>
      <c r="F120" s="43"/>
      <c r="G120" s="26"/>
      <c r="H120" s="77"/>
      <c r="I120" s="16"/>
      <c r="J120" s="16"/>
      <c r="K120" s="16"/>
      <c r="L120" s="16"/>
      <c r="M120" s="16"/>
      <c r="N120" s="16"/>
    </row>
    <row r="121" spans="1:15" x14ac:dyDescent="0.25">
      <c r="A121" s="34"/>
      <c r="B121" s="76"/>
      <c r="C121" s="76"/>
      <c r="D121" s="14"/>
      <c r="E121" s="30"/>
      <c r="F121" s="43"/>
      <c r="G121" s="26"/>
      <c r="H121" s="77"/>
      <c r="I121" s="16"/>
      <c r="J121" s="16"/>
      <c r="K121" s="16"/>
      <c r="L121" s="16"/>
      <c r="M121" s="16"/>
      <c r="N121" s="16"/>
    </row>
    <row r="122" spans="1:15" x14ac:dyDescent="0.25">
      <c r="A122" s="34"/>
      <c r="B122" s="76"/>
      <c r="C122" s="76"/>
      <c r="D122" s="14"/>
      <c r="E122" s="30"/>
      <c r="F122" s="43"/>
      <c r="G122" s="26"/>
      <c r="H122" s="77"/>
      <c r="I122" s="16"/>
      <c r="J122" s="16"/>
      <c r="K122" s="16"/>
      <c r="L122" s="16"/>
      <c r="M122" s="16"/>
      <c r="N122" s="16"/>
    </row>
    <row r="123" spans="1:15" x14ac:dyDescent="0.25">
      <c r="A123" s="67"/>
      <c r="B123" s="68"/>
      <c r="C123" s="68"/>
      <c r="D123" s="32"/>
      <c r="E123" s="63"/>
      <c r="F123" s="51"/>
      <c r="G123" s="51"/>
      <c r="H123" s="77"/>
      <c r="I123" s="69"/>
      <c r="J123" s="70"/>
      <c r="K123" s="70"/>
      <c r="L123" s="70"/>
      <c r="M123" s="71"/>
      <c r="N123" s="72"/>
    </row>
    <row r="124" spans="1:15" x14ac:dyDescent="0.25">
      <c r="A124" s="29"/>
      <c r="B124" s="76"/>
      <c r="C124" s="76"/>
      <c r="D124" s="14"/>
      <c r="E124" s="30"/>
      <c r="F124" s="43"/>
      <c r="G124" s="26"/>
      <c r="H124" s="14"/>
      <c r="I124" s="86"/>
      <c r="J124" s="79"/>
      <c r="K124" s="79"/>
      <c r="L124" s="79"/>
      <c r="M124" s="80"/>
      <c r="N124" s="81"/>
    </row>
    <row r="125" spans="1:15" s="73" customFormat="1" x14ac:dyDescent="0.25">
      <c r="A125" s="67"/>
      <c r="B125" s="68"/>
      <c r="C125" s="68"/>
      <c r="D125" s="32"/>
      <c r="E125" s="63"/>
      <c r="F125" s="51"/>
      <c r="G125" s="51"/>
      <c r="H125" s="77"/>
      <c r="I125" s="69"/>
      <c r="J125" s="70"/>
      <c r="K125" s="70"/>
      <c r="L125" s="70"/>
      <c r="M125" s="71"/>
      <c r="N125" s="72"/>
    </row>
    <row r="126" spans="1:15" s="17" customFormat="1" x14ac:dyDescent="0.25">
      <c r="A126" s="29"/>
      <c r="B126" s="76"/>
      <c r="C126" s="76"/>
      <c r="D126" s="14"/>
      <c r="E126" s="30"/>
      <c r="F126" s="43"/>
      <c r="G126" s="26"/>
      <c r="H126" s="14"/>
      <c r="I126" s="86"/>
      <c r="J126" s="79"/>
      <c r="K126" s="79"/>
      <c r="L126" s="79"/>
      <c r="M126" s="80"/>
      <c r="N126" s="81"/>
      <c r="O126" s="82"/>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C19" zoomScale="115" zoomScaleNormal="115" workbookViewId="0">
      <selection activeCell="D30" sqref="D30"/>
    </sheetView>
  </sheetViews>
  <sheetFormatPr defaultColWidth="10.85546875" defaultRowHeight="12.75" x14ac:dyDescent="0.25"/>
  <cols>
    <col min="1" max="1" width="16.42578125" style="97" customWidth="1"/>
    <col min="2" max="3" width="15.42578125" style="97" customWidth="1"/>
    <col min="4" max="4" width="16.85546875" style="97" customWidth="1"/>
    <col min="5" max="5" width="17" style="97" customWidth="1"/>
    <col min="6" max="7" width="22.42578125" style="97" customWidth="1"/>
    <col min="8" max="8" width="16.28515625" style="97" customWidth="1"/>
    <col min="9" max="9" width="15.42578125" style="97" customWidth="1"/>
    <col min="10" max="10" width="23" style="97" customWidth="1"/>
    <col min="11" max="11" width="12.28515625" style="92" bestFit="1" customWidth="1"/>
    <col min="12" max="12" width="10.85546875" style="92"/>
    <col min="13" max="13" width="14" style="92" customWidth="1"/>
    <col min="14" max="16384" width="10.85546875" style="92"/>
  </cols>
  <sheetData>
    <row r="1" spans="1:13" ht="38.25" x14ac:dyDescent="0.25">
      <c r="A1" s="187" t="s">
        <v>2</v>
      </c>
      <c r="B1" s="188" t="s">
        <v>8</v>
      </c>
      <c r="C1" s="188" t="s">
        <v>635</v>
      </c>
      <c r="D1" s="188" t="s">
        <v>34</v>
      </c>
      <c r="E1" s="189" t="s">
        <v>35</v>
      </c>
      <c r="F1" s="189" t="s">
        <v>85</v>
      </c>
      <c r="G1" s="190" t="s">
        <v>87</v>
      </c>
      <c r="H1" s="188" t="s">
        <v>636</v>
      </c>
      <c r="I1" s="191" t="s">
        <v>36</v>
      </c>
      <c r="J1" s="192" t="s">
        <v>72</v>
      </c>
      <c r="L1" s="137" t="s">
        <v>64</v>
      </c>
      <c r="M1" s="176"/>
    </row>
    <row r="2" spans="1:13" ht="15" x14ac:dyDescent="0.25">
      <c r="A2" s="96" t="s">
        <v>41</v>
      </c>
      <c r="B2" s="96" t="s">
        <v>14</v>
      </c>
      <c r="C2" s="193">
        <f>Lydia!G4+Advances!G8</f>
        <v>3628000</v>
      </c>
      <c r="D2" s="194">
        <f>'Personal Recieved'!D9+'Balance UGX'!M2</f>
        <v>4047000</v>
      </c>
      <c r="E2" s="194">
        <f>GETPIVOTDATA("Sum of Spent  in national currency (UGX)",'Personal Costs'!$A$3,"Name","Lydia")</f>
        <v>4186000</v>
      </c>
      <c r="F2" s="194"/>
      <c r="G2" s="193"/>
      <c r="H2" s="195">
        <f>Lydia!G179+Advances!H8</f>
        <v>3489000</v>
      </c>
      <c r="I2" s="196">
        <f>C2+D2-E2+F2-G2</f>
        <v>3489000</v>
      </c>
      <c r="J2" s="197">
        <f>H2-I2</f>
        <v>0</v>
      </c>
      <c r="K2" s="92" t="s">
        <v>15</v>
      </c>
      <c r="L2" s="96" t="s">
        <v>41</v>
      </c>
      <c r="M2" s="138">
        <f>GETPIVOTDATA("Spent  in national currency (UGX)",'Airtime summary'!$A$42,"Name","Lydia")</f>
        <v>230000</v>
      </c>
    </row>
    <row r="3" spans="1:13" ht="15" x14ac:dyDescent="0.25">
      <c r="A3" s="96" t="s">
        <v>165</v>
      </c>
      <c r="B3" s="96" t="s">
        <v>14</v>
      </c>
      <c r="C3" s="193">
        <f>Gaspard!G4</f>
        <v>0</v>
      </c>
      <c r="D3" s="194">
        <f>'Personal Recieved'!D5+'Balance UGX'!M3</f>
        <v>852000</v>
      </c>
      <c r="E3" s="194">
        <f>GETPIVOTDATA("Sum of Spent  in national currency (UGX)",'Personal Costs'!$A$3,"Name","Gaspard")</f>
        <v>852000</v>
      </c>
      <c r="F3" s="194"/>
      <c r="G3" s="193"/>
      <c r="H3" s="195">
        <f>Gaspard!G59</f>
        <v>0</v>
      </c>
      <c r="I3" s="196">
        <f t="shared" ref="I3:I9" si="0">C3+D3-E3+F3-G3</f>
        <v>0</v>
      </c>
      <c r="J3" s="197">
        <f t="shared" ref="J3:J5" si="1">H3-I3</f>
        <v>0</v>
      </c>
      <c r="L3" s="96" t="s">
        <v>165</v>
      </c>
      <c r="M3" s="138">
        <f>GETPIVOTDATA("Spent  in national currency (UGX)",'Airtime summary'!$A$42,"Name","Gaspard")</f>
        <v>80000</v>
      </c>
    </row>
    <row r="4" spans="1:13" ht="15" x14ac:dyDescent="0.25">
      <c r="A4" s="96" t="s">
        <v>167</v>
      </c>
      <c r="B4" s="96" t="s">
        <v>14</v>
      </c>
      <c r="C4" s="193">
        <f>Rens!G4</f>
        <v>0</v>
      </c>
      <c r="D4" s="194">
        <f>'Personal Recieved'!D11+'Balance UGX'!M4</f>
        <v>2152850</v>
      </c>
      <c r="E4" s="194">
        <f>GETPIVOTDATA("Sum of Spent  in national currency (UGX)",'Personal Costs'!$A$3,"Name","Rens")</f>
        <v>2152850</v>
      </c>
      <c r="F4" s="194"/>
      <c r="G4" s="193"/>
      <c r="H4" s="195">
        <f>Rens!G70</f>
        <v>0</v>
      </c>
      <c r="I4" s="196">
        <f>C4+D4-E4+F4-G4</f>
        <v>0</v>
      </c>
      <c r="J4" s="197">
        <f t="shared" si="1"/>
        <v>0</v>
      </c>
      <c r="L4" s="96" t="s">
        <v>167</v>
      </c>
      <c r="M4" s="138">
        <f>GETPIVOTDATA("Spent  in national currency (UGX)",'Airtime summary'!$A$42,"Name","Rens")</f>
        <v>120000</v>
      </c>
    </row>
    <row r="5" spans="1:13" ht="15" x14ac:dyDescent="0.25">
      <c r="A5" s="96" t="s">
        <v>169</v>
      </c>
      <c r="B5" s="96" t="s">
        <v>14</v>
      </c>
      <c r="C5" s="193">
        <f>Rebecca!G4</f>
        <v>0</v>
      </c>
      <c r="D5" s="194">
        <f>'Personal Recieved'!D10+'Balance UGX'!M5</f>
        <v>450500</v>
      </c>
      <c r="E5" s="194">
        <f>GETPIVOTDATA("Sum of Spent  in national currency (UGX)",'Personal Costs'!$A$3,"Name","Rebeca")</f>
        <v>450500</v>
      </c>
      <c r="F5" s="194"/>
      <c r="G5" s="193"/>
      <c r="H5" s="195">
        <f>Rebecca!G20</f>
        <v>0</v>
      </c>
      <c r="I5" s="196">
        <f t="shared" si="0"/>
        <v>0</v>
      </c>
      <c r="J5" s="197">
        <f t="shared" si="1"/>
        <v>0</v>
      </c>
      <c r="L5" s="96" t="s">
        <v>169</v>
      </c>
      <c r="M5" s="138">
        <f>GETPIVOTDATA("Spent  in national currency (UGX)",'Airtime summary'!$A$42,"Name","Rebeca")</f>
        <v>100000</v>
      </c>
    </row>
    <row r="6" spans="1:13" ht="15" x14ac:dyDescent="0.25">
      <c r="A6" s="96" t="s">
        <v>128</v>
      </c>
      <c r="B6" s="96" t="s">
        <v>111</v>
      </c>
      <c r="C6" s="193">
        <f>Grace!G4</f>
        <v>277000</v>
      </c>
      <c r="D6" s="194">
        <f>'Personal Recieved'!D6+'Balance UGX'!M6</f>
        <v>581000</v>
      </c>
      <c r="E6" s="194">
        <f>GETPIVOTDATA("Sum of Spent  in national currency (UGX)",'Personal Costs'!$A$3,"Name","Grace")</f>
        <v>825800</v>
      </c>
      <c r="F6" s="194"/>
      <c r="G6" s="193"/>
      <c r="H6" s="195">
        <f>Grace!G38</f>
        <v>32200</v>
      </c>
      <c r="I6" s="196">
        <f t="shared" si="0"/>
        <v>32200</v>
      </c>
      <c r="J6" s="197">
        <f t="shared" ref="J6:J10" si="2">H6-I6</f>
        <v>0</v>
      </c>
      <c r="L6" s="96" t="s">
        <v>128</v>
      </c>
      <c r="M6" s="138">
        <f>GETPIVOTDATA("Spent  in national currency (UGX)",'Airtime summary'!$A$42,"Name","Grace")</f>
        <v>140000</v>
      </c>
    </row>
    <row r="7" spans="1:13" ht="15" x14ac:dyDescent="0.25">
      <c r="A7" s="96" t="s">
        <v>166</v>
      </c>
      <c r="B7" s="96" t="s">
        <v>111</v>
      </c>
      <c r="C7" s="193">
        <f>Stacey!G4</f>
        <v>-86000</v>
      </c>
      <c r="D7" s="194">
        <f>'Personal Recieved'!D12+'Balance UGX'!M7</f>
        <v>1135000</v>
      </c>
      <c r="E7" s="194">
        <f>GETPIVOTDATA("Sum of Spent  in national currency (UGX)",'Personal Costs'!$A$3,"Name","Stacey")</f>
        <v>1049000</v>
      </c>
      <c r="F7" s="194"/>
      <c r="G7" s="193"/>
      <c r="H7" s="195">
        <f>Stacey!G88</f>
        <v>0</v>
      </c>
      <c r="I7" s="196">
        <f t="shared" si="0"/>
        <v>0</v>
      </c>
      <c r="J7" s="197">
        <f t="shared" si="2"/>
        <v>0</v>
      </c>
      <c r="L7" s="96" t="s">
        <v>166</v>
      </c>
      <c r="M7" s="138">
        <f>GETPIVOTDATA("Spent  in national currency (UGX)",'Airtime summary'!$A$42,"Name","Stacey")</f>
        <v>85000</v>
      </c>
    </row>
    <row r="8" spans="1:13" ht="15" x14ac:dyDescent="0.25">
      <c r="A8" s="96" t="s">
        <v>127</v>
      </c>
      <c r="B8" s="96" t="s">
        <v>121</v>
      </c>
      <c r="C8" s="193">
        <f>'i18'!G4</f>
        <v>63000</v>
      </c>
      <c r="D8" s="194">
        <f>'Personal Recieved'!D8+'Balance UGX'!M8</f>
        <v>1361000</v>
      </c>
      <c r="E8" s="194">
        <f>GETPIVOTDATA("Sum of Spent  in national currency (UGX)",'Personal Costs'!$A$3,"Name","i18")</f>
        <v>1458000</v>
      </c>
      <c r="F8" s="194"/>
      <c r="G8" s="193"/>
      <c r="H8" s="195">
        <f>'i18'!G108</f>
        <v>-34000</v>
      </c>
      <c r="I8" s="196">
        <f t="shared" si="0"/>
        <v>-34000</v>
      </c>
      <c r="J8" s="197">
        <f t="shared" si="2"/>
        <v>0</v>
      </c>
      <c r="L8" s="96" t="s">
        <v>127</v>
      </c>
      <c r="M8" s="138">
        <f>GETPIVOTDATA("Spent  in national currency (UGX)",'Airtime summary'!$A$42,"Name","i18")</f>
        <v>105000</v>
      </c>
    </row>
    <row r="9" spans="1:13" ht="15" x14ac:dyDescent="0.25">
      <c r="A9" s="96" t="s">
        <v>168</v>
      </c>
      <c r="B9" s="96" t="s">
        <v>121</v>
      </c>
      <c r="C9" s="193">
        <f>'i07'!G4</f>
        <v>0</v>
      </c>
      <c r="D9" s="194">
        <f>'Personal Recieved'!D7+'Balance UGX'!M9</f>
        <v>1382400</v>
      </c>
      <c r="E9" s="194">
        <f>GETPIVOTDATA("Sum of Spent  in national currency (UGX)",'Personal Costs'!$A$3,"Name","i07")</f>
        <v>1151500</v>
      </c>
      <c r="F9" s="194"/>
      <c r="G9" s="193"/>
      <c r="H9" s="195">
        <f>'i07'!G127</f>
        <v>230900</v>
      </c>
      <c r="I9" s="196">
        <f t="shared" si="0"/>
        <v>230900</v>
      </c>
      <c r="J9" s="197">
        <f t="shared" si="2"/>
        <v>0</v>
      </c>
      <c r="L9" s="96" t="s">
        <v>168</v>
      </c>
      <c r="M9" s="138">
        <f>GETPIVOTDATA("Spent  in national currency (UGX)",'Airtime summary'!$A$42,"Name","i07")</f>
        <v>125000</v>
      </c>
    </row>
    <row r="10" spans="1:13" ht="15" x14ac:dyDescent="0.25">
      <c r="A10" s="96" t="s">
        <v>63</v>
      </c>
      <c r="B10" s="166"/>
      <c r="C10" s="193">
        <f>'Airtime summary'!G4</f>
        <v>135000</v>
      </c>
      <c r="D10" s="194"/>
      <c r="E10" s="194"/>
      <c r="F10" s="194"/>
      <c r="G10" s="193"/>
      <c r="H10" s="195">
        <f>'Airtime summary'!G38</f>
        <v>40000</v>
      </c>
      <c r="I10" s="196">
        <f>'Airtime summary'!G39</f>
        <v>40000</v>
      </c>
      <c r="J10" s="197">
        <f t="shared" si="2"/>
        <v>0</v>
      </c>
      <c r="L10" s="177" t="s">
        <v>63</v>
      </c>
      <c r="M10" s="176"/>
    </row>
    <row r="11" spans="1:13" s="93" customFormat="1" ht="15" x14ac:dyDescent="0.25">
      <c r="A11" s="198"/>
      <c r="B11" s="199"/>
      <c r="C11" s="200"/>
      <c r="D11" s="200"/>
      <c r="E11" s="201"/>
      <c r="F11" s="275" t="s">
        <v>86</v>
      </c>
      <c r="G11" s="276" t="s">
        <v>71</v>
      </c>
      <c r="H11" s="200"/>
      <c r="I11" s="202"/>
      <c r="J11" s="197"/>
      <c r="L11"/>
      <c r="M11" s="245">
        <f>SUM(M2:M9)</f>
        <v>985000</v>
      </c>
    </row>
    <row r="12" spans="1:13" x14ac:dyDescent="0.2">
      <c r="A12" s="203" t="s">
        <v>73</v>
      </c>
      <c r="B12" s="204"/>
      <c r="C12" s="205">
        <f>SUM(C2:C11)</f>
        <v>4017000</v>
      </c>
      <c r="D12" s="205">
        <f>SUM(D2:D11)</f>
        <v>11961750</v>
      </c>
      <c r="E12" s="205">
        <f>SUM(E2:E11)</f>
        <v>12125650</v>
      </c>
      <c r="F12" s="204"/>
      <c r="G12" s="206"/>
      <c r="H12" s="207">
        <f>SUM(H2:H11)</f>
        <v>3758100</v>
      </c>
      <c r="I12" s="208">
        <f>SUM(I2:I11)</f>
        <v>3758100</v>
      </c>
      <c r="J12" s="209">
        <f>H12-I12</f>
        <v>0</v>
      </c>
    </row>
    <row r="13" spans="1:13" x14ac:dyDescent="0.2">
      <c r="A13" s="210"/>
      <c r="B13" s="211"/>
      <c r="C13" s="212"/>
      <c r="D13" s="213"/>
      <c r="E13" s="213"/>
      <c r="F13" s="213"/>
      <c r="G13" s="213"/>
      <c r="H13" s="212"/>
      <c r="I13" s="214"/>
      <c r="J13" s="197"/>
    </row>
    <row r="14" spans="1:13" x14ac:dyDescent="0.2">
      <c r="A14" s="215" t="s">
        <v>74</v>
      </c>
      <c r="B14" s="216"/>
      <c r="C14" s="217">
        <f>'Bank reconciliation UGX'!D11</f>
        <v>60838197</v>
      </c>
      <c r="D14" s="253">
        <v>0</v>
      </c>
      <c r="E14" s="217">
        <f>GETPIVOTDATA("Sum of Spent  in national currency (UGX)",'Personal Costs'!$A$3,"Name","Bank UGX")</f>
        <v>4000</v>
      </c>
      <c r="F14" s="217"/>
      <c r="G14" s="217">
        <f>'Bank reconciliation UGX'!E12+'Bank reconciliation UGX'!E13</f>
        <v>23364627</v>
      </c>
      <c r="H14" s="253">
        <f>'Bank reconciliation UGX'!D42</f>
        <v>37469570</v>
      </c>
      <c r="I14" s="218">
        <f>C14+D14-E14+F14-G14</f>
        <v>37469570</v>
      </c>
      <c r="J14" s="197">
        <f>H14-I14</f>
        <v>0</v>
      </c>
    </row>
    <row r="15" spans="1:13" x14ac:dyDescent="0.2">
      <c r="A15" s="215" t="s">
        <v>90</v>
      </c>
      <c r="B15" s="216"/>
      <c r="C15" s="217">
        <f>'UGX-Operational Account'!D14</f>
        <v>6450747</v>
      </c>
      <c r="D15" s="253">
        <v>0</v>
      </c>
      <c r="E15" s="217">
        <f>GETPIVOTDATA("Sum of Spent  in national currency (UGX)",'Personal Costs'!$A$3,"Name","Bank Opp")</f>
        <v>4968128</v>
      </c>
      <c r="F15" s="217">
        <f>'UGX-Operational Account'!D16+'UGX-Operational Account'!D20</f>
        <v>23364627</v>
      </c>
      <c r="G15" s="217">
        <f>'UGX-Operational Account'!E17+'UGX-Operational Account'!E21</f>
        <v>10259000</v>
      </c>
      <c r="H15" s="253">
        <f>'UGX-Operational Account'!D52</f>
        <v>14588246</v>
      </c>
      <c r="I15" s="218">
        <f>C15+D15-E15+F15-G15</f>
        <v>14588246</v>
      </c>
      <c r="J15" s="197">
        <f>H15-I15</f>
        <v>0</v>
      </c>
    </row>
    <row r="16" spans="1:13" x14ac:dyDescent="0.2">
      <c r="A16" s="219" t="s">
        <v>75</v>
      </c>
      <c r="B16" s="220"/>
      <c r="C16" s="220">
        <f t="shared" ref="C16:I16" si="3">SUM(C14:C15)</f>
        <v>67288944</v>
      </c>
      <c r="D16" s="220">
        <f t="shared" si="3"/>
        <v>0</v>
      </c>
      <c r="E16" s="345">
        <f t="shared" si="3"/>
        <v>4972128</v>
      </c>
      <c r="F16" s="220">
        <f t="shared" si="3"/>
        <v>23364627</v>
      </c>
      <c r="G16" s="220">
        <f t="shared" si="3"/>
        <v>33623627</v>
      </c>
      <c r="H16" s="220">
        <f t="shared" si="3"/>
        <v>52057816</v>
      </c>
      <c r="I16" s="221">
        <f t="shared" si="3"/>
        <v>52057816</v>
      </c>
      <c r="J16" s="222">
        <f>H16-I16</f>
        <v>0</v>
      </c>
    </row>
    <row r="17" spans="1:11" x14ac:dyDescent="0.2">
      <c r="A17" s="223" t="s">
        <v>76</v>
      </c>
      <c r="B17" s="224"/>
      <c r="C17" s="224"/>
      <c r="D17" s="283"/>
      <c r="E17" s="344"/>
      <c r="F17" s="224"/>
      <c r="G17" s="224"/>
      <c r="H17" s="224"/>
      <c r="I17" s="225"/>
      <c r="J17" s="226"/>
    </row>
    <row r="18" spans="1:11" ht="13.5" thickBot="1" x14ac:dyDescent="0.25">
      <c r="A18" s="227"/>
      <c r="B18" s="228"/>
      <c r="C18" s="228"/>
      <c r="D18" s="228"/>
      <c r="E18" s="228"/>
      <c r="F18" s="228"/>
      <c r="G18" s="228"/>
      <c r="H18" s="228"/>
      <c r="I18" s="229"/>
      <c r="J18" s="197"/>
    </row>
    <row r="19" spans="1:11" ht="13.5" thickBot="1" x14ac:dyDescent="0.25">
      <c r="A19" s="230" t="s">
        <v>77</v>
      </c>
      <c r="B19" s="231"/>
      <c r="C19" s="231"/>
      <c r="D19" s="231"/>
      <c r="E19" s="231">
        <f>E12+E16</f>
        <v>17097778</v>
      </c>
      <c r="F19" s="231"/>
      <c r="G19" s="231"/>
      <c r="H19" s="231"/>
      <c r="I19" s="232"/>
      <c r="J19" s="233"/>
    </row>
    <row r="20" spans="1:11" x14ac:dyDescent="0.2">
      <c r="A20" s="234"/>
      <c r="B20" s="235"/>
      <c r="C20" s="235"/>
      <c r="D20" s="235"/>
      <c r="E20" s="235"/>
      <c r="F20" s="235"/>
      <c r="G20" s="235"/>
      <c r="H20" s="235"/>
      <c r="I20" s="236"/>
      <c r="J20" s="197"/>
    </row>
    <row r="21" spans="1:11" ht="15.75" x14ac:dyDescent="0.25">
      <c r="A21" s="237" t="s">
        <v>37</v>
      </c>
      <c r="B21" s="238"/>
      <c r="C21" s="239">
        <f>'UGX Cash Box June 24'!G3</f>
        <v>8690526</v>
      </c>
      <c r="D21" s="240">
        <f>'Personal Recieved'!C15</f>
        <v>3128650</v>
      </c>
      <c r="E21" s="240">
        <f>GETPIVOTDATA("Sum of spent in national currency (Ugx)",'Personal Recieved'!$A$3)</f>
        <v>14995400</v>
      </c>
      <c r="F21" s="240">
        <f>'UGX-Operational Account'!E17+'UGX-Operational Account'!E21</f>
        <v>10259000</v>
      </c>
      <c r="G21" s="240">
        <v>0</v>
      </c>
      <c r="H21" s="240">
        <f>'UGX Cash Box June 24'!G151</f>
        <v>7082776</v>
      </c>
      <c r="I21" s="241">
        <f>C21+D21-E21+F21</f>
        <v>7082776</v>
      </c>
      <c r="J21" s="197">
        <f t="shared" ref="J21" si="4">H21-I21</f>
        <v>0</v>
      </c>
      <c r="K21" s="247"/>
    </row>
    <row r="22" spans="1:11" ht="16.5" thickBot="1" x14ac:dyDescent="0.3">
      <c r="A22" s="242"/>
      <c r="B22" s="243"/>
      <c r="C22" s="243"/>
      <c r="D22" s="243"/>
      <c r="E22" s="243"/>
      <c r="F22" s="243"/>
      <c r="G22" s="243"/>
      <c r="H22" s="243"/>
      <c r="I22" s="243"/>
      <c r="J22" s="343"/>
      <c r="K22" s="248"/>
    </row>
    <row r="23" spans="1:11" ht="15.75" x14ac:dyDescent="0.25">
      <c r="A23" s="178"/>
      <c r="B23" s="179"/>
      <c r="C23" s="179"/>
      <c r="D23" s="895" t="s">
        <v>38</v>
      </c>
      <c r="E23" s="895"/>
      <c r="F23" s="179"/>
      <c r="G23" s="179"/>
      <c r="H23" s="179"/>
      <c r="I23" s="250"/>
      <c r="J23" s="251"/>
      <c r="K23" s="249"/>
    </row>
    <row r="24" spans="1:11" ht="47.25" x14ac:dyDescent="0.25">
      <c r="A24" s="181"/>
      <c r="B24" s="182"/>
      <c r="C24" s="182" t="s">
        <v>638</v>
      </c>
      <c r="D24" s="182" t="s">
        <v>65</v>
      </c>
      <c r="E24" s="182" t="s">
        <v>66</v>
      </c>
      <c r="F24" s="182"/>
      <c r="G24" s="182"/>
      <c r="H24" s="182" t="s">
        <v>639</v>
      </c>
      <c r="I24" s="182" t="s">
        <v>67</v>
      </c>
      <c r="J24" s="183" t="s">
        <v>68</v>
      </c>
    </row>
    <row r="25" spans="1:11" ht="32.25" thickBot="1" x14ac:dyDescent="0.3">
      <c r="A25" s="184" t="s">
        <v>69</v>
      </c>
      <c r="B25" s="185"/>
      <c r="C25" s="185">
        <f>C21+C16+C12</f>
        <v>79996470</v>
      </c>
      <c r="D25" s="185">
        <f>D14</f>
        <v>0</v>
      </c>
      <c r="E25" s="185">
        <f>E19</f>
        <v>17097778</v>
      </c>
      <c r="F25" s="761"/>
      <c r="G25" s="185">
        <f>G2</f>
        <v>0</v>
      </c>
      <c r="H25" s="185">
        <f>H21+H16+H12</f>
        <v>62898692</v>
      </c>
      <c r="I25" s="185">
        <f>C25+D25-E25</f>
        <v>62898692</v>
      </c>
      <c r="J25" s="186">
        <f>G25+H25-I25</f>
        <v>0</v>
      </c>
      <c r="K25" s="252"/>
    </row>
    <row r="27" spans="1:11" x14ac:dyDescent="0.25">
      <c r="K27" s="97"/>
    </row>
    <row r="29" spans="1:11" x14ac:dyDescent="0.25">
      <c r="G29" s="376"/>
    </row>
    <row r="186" spans="1:15" x14ac:dyDescent="0.25">
      <c r="A186" s="246"/>
      <c r="B186" s="246"/>
      <c r="C186" s="246"/>
      <c r="D186" s="246"/>
      <c r="E186" s="246"/>
      <c r="F186" s="246"/>
      <c r="G186" s="246"/>
      <c r="H186" s="246"/>
      <c r="I186" s="246"/>
      <c r="J186" s="246"/>
      <c r="K186" s="282"/>
      <c r="L186" s="282"/>
      <c r="M186" s="282"/>
      <c r="N186" s="282"/>
      <c r="O186" s="282"/>
    </row>
    <row r="187" spans="1:15" x14ac:dyDescent="0.25">
      <c r="A187" s="246"/>
      <c r="B187" s="246"/>
      <c r="C187" s="246"/>
      <c r="D187" s="246"/>
      <c r="E187" s="246"/>
      <c r="F187" s="246"/>
      <c r="G187" s="246"/>
      <c r="H187" s="246"/>
      <c r="I187" s="246"/>
      <c r="J187" s="246"/>
      <c r="K187" s="282"/>
      <c r="L187" s="282"/>
      <c r="M187" s="282"/>
      <c r="N187" s="282"/>
      <c r="O187" s="282"/>
    </row>
    <row r="188" spans="1:15" x14ac:dyDescent="0.25">
      <c r="A188" s="246"/>
      <c r="B188" s="246"/>
      <c r="C188" s="246"/>
      <c r="D188" s="246"/>
      <c r="E188" s="246"/>
      <c r="F188" s="246"/>
      <c r="G188" s="246"/>
      <c r="H188" s="246"/>
      <c r="I188" s="246"/>
      <c r="J188" s="246"/>
      <c r="K188" s="282"/>
      <c r="L188" s="282"/>
      <c r="M188" s="282"/>
      <c r="N188" s="282"/>
      <c r="O188" s="282"/>
    </row>
    <row r="189" spans="1:15" x14ac:dyDescent="0.25">
      <c r="A189" s="246"/>
      <c r="B189" s="246"/>
      <c r="C189" s="246"/>
      <c r="D189" s="246"/>
      <c r="E189" s="246"/>
      <c r="F189" s="246"/>
      <c r="G189" s="246"/>
      <c r="H189" s="246"/>
      <c r="I189" s="246"/>
      <c r="J189" s="246"/>
      <c r="K189" s="282"/>
      <c r="L189" s="282"/>
      <c r="M189" s="282"/>
      <c r="N189" s="282"/>
      <c r="O189" s="282"/>
    </row>
    <row r="190" spans="1:15" x14ac:dyDescent="0.25">
      <c r="A190" s="246"/>
      <c r="B190" s="246"/>
      <c r="C190" s="246"/>
      <c r="D190" s="246"/>
      <c r="E190" s="246"/>
      <c r="F190" s="246"/>
      <c r="G190" s="246"/>
      <c r="H190" s="246"/>
      <c r="I190" s="246"/>
      <c r="J190" s="246"/>
      <c r="K190" s="282"/>
      <c r="L190" s="282"/>
      <c r="M190" s="282"/>
      <c r="N190" s="282"/>
      <c r="O190" s="282"/>
    </row>
    <row r="191" spans="1:15" x14ac:dyDescent="0.25">
      <c r="A191" s="246"/>
      <c r="B191" s="246"/>
      <c r="C191" s="246"/>
      <c r="D191" s="246"/>
      <c r="E191" s="246"/>
      <c r="F191" s="246"/>
      <c r="G191" s="246"/>
      <c r="H191" s="246"/>
      <c r="I191" s="246"/>
      <c r="J191" s="246"/>
      <c r="K191" s="282"/>
      <c r="L191" s="282"/>
      <c r="M191" s="282"/>
      <c r="N191" s="282"/>
      <c r="O191" s="282"/>
    </row>
    <row r="192" spans="1:15" x14ac:dyDescent="0.25">
      <c r="A192" s="246"/>
      <c r="B192" s="246"/>
      <c r="C192" s="246"/>
      <c r="D192" s="246"/>
      <c r="E192" s="246"/>
      <c r="F192" s="246"/>
      <c r="G192" s="246"/>
      <c r="H192" s="246"/>
      <c r="I192" s="246"/>
      <c r="J192" s="246"/>
      <c r="K192" s="282"/>
      <c r="L192" s="282"/>
      <c r="M192" s="282"/>
      <c r="N192" s="282"/>
      <c r="O192" s="282"/>
    </row>
    <row r="193" spans="1:15" x14ac:dyDescent="0.25">
      <c r="A193" s="246"/>
      <c r="B193" s="246"/>
      <c r="C193" s="246"/>
      <c r="D193" s="246"/>
      <c r="E193" s="246"/>
      <c r="F193" s="246"/>
      <c r="G193" s="246"/>
      <c r="H193" s="246"/>
      <c r="I193" s="246"/>
      <c r="J193" s="246"/>
      <c r="K193" s="282"/>
      <c r="L193" s="282"/>
      <c r="M193" s="282"/>
      <c r="N193" s="282"/>
      <c r="O193" s="282"/>
    </row>
    <row r="194" spans="1:15" x14ac:dyDescent="0.25">
      <c r="A194" s="246"/>
      <c r="B194" s="246"/>
      <c r="C194" s="246"/>
      <c r="D194" s="246"/>
      <c r="E194" s="246"/>
      <c r="F194" s="246"/>
      <c r="G194" s="246"/>
      <c r="H194" s="246"/>
      <c r="I194" s="246"/>
      <c r="J194" s="246"/>
      <c r="K194" s="282"/>
      <c r="L194" s="282"/>
      <c r="M194" s="282"/>
      <c r="N194" s="282"/>
      <c r="O194" s="282"/>
    </row>
    <row r="195" spans="1:15" x14ac:dyDescent="0.25">
      <c r="A195" s="246"/>
      <c r="B195" s="246"/>
      <c r="C195" s="246"/>
      <c r="D195" s="246"/>
      <c r="E195" s="246"/>
      <c r="F195" s="246"/>
      <c r="G195" s="246"/>
      <c r="H195" s="246"/>
      <c r="I195" s="246"/>
      <c r="J195" s="246"/>
      <c r="K195" s="282"/>
      <c r="L195" s="282"/>
      <c r="M195" s="282"/>
      <c r="N195" s="282"/>
      <c r="O195" s="282"/>
    </row>
    <row r="196" spans="1:15" x14ac:dyDescent="0.25">
      <c r="A196" s="246"/>
      <c r="B196" s="246"/>
      <c r="C196" s="246"/>
      <c r="D196" s="246"/>
      <c r="E196" s="246"/>
      <c r="F196" s="246"/>
      <c r="G196" s="246"/>
      <c r="H196" s="246"/>
      <c r="I196" s="246"/>
      <c r="J196" s="246"/>
      <c r="K196" s="282"/>
      <c r="L196" s="282"/>
      <c r="M196" s="282"/>
      <c r="N196" s="282"/>
      <c r="O196" s="282"/>
    </row>
    <row r="197" spans="1:15" x14ac:dyDescent="0.25">
      <c r="A197" s="246"/>
      <c r="B197" s="246"/>
      <c r="C197" s="246"/>
      <c r="D197" s="246"/>
      <c r="E197" s="246"/>
      <c r="F197" s="246"/>
      <c r="G197" s="246"/>
      <c r="H197" s="246"/>
      <c r="I197" s="246"/>
      <c r="J197" s="246"/>
      <c r="K197" s="282"/>
      <c r="L197" s="282"/>
      <c r="M197" s="282"/>
      <c r="N197" s="282"/>
      <c r="O197" s="282"/>
    </row>
    <row r="198" spans="1:15" x14ac:dyDescent="0.25">
      <c r="A198" s="246"/>
      <c r="B198" s="246"/>
      <c r="C198" s="246"/>
      <c r="D198" s="246"/>
      <c r="E198" s="246"/>
      <c r="F198" s="246"/>
      <c r="G198" s="246"/>
      <c r="H198" s="246"/>
      <c r="I198" s="246"/>
      <c r="J198" s="246"/>
      <c r="K198" s="282"/>
      <c r="L198" s="282"/>
      <c r="M198" s="282"/>
      <c r="N198" s="282"/>
      <c r="O198" s="282"/>
    </row>
    <row r="199" spans="1:15" x14ac:dyDescent="0.25">
      <c r="A199" s="246"/>
      <c r="B199" s="246"/>
      <c r="C199" s="246"/>
      <c r="D199" s="246"/>
      <c r="E199" s="246"/>
      <c r="F199" s="246"/>
      <c r="G199" s="246"/>
      <c r="H199" s="246"/>
      <c r="I199" s="246"/>
      <c r="J199" s="246"/>
      <c r="K199" s="282"/>
      <c r="L199" s="282"/>
      <c r="M199" s="282"/>
      <c r="N199" s="282"/>
      <c r="O199" s="282"/>
    </row>
    <row r="200" spans="1:15" x14ac:dyDescent="0.25">
      <c r="A200" s="246"/>
      <c r="B200" s="246"/>
      <c r="C200" s="246"/>
      <c r="D200" s="246"/>
      <c r="E200" s="246"/>
      <c r="F200" s="246"/>
      <c r="G200" s="246"/>
      <c r="H200" s="246"/>
      <c r="I200" s="246"/>
      <c r="J200" s="246"/>
      <c r="K200" s="282"/>
      <c r="L200" s="282"/>
      <c r="M200" s="282"/>
      <c r="N200" s="282"/>
      <c r="O200" s="282"/>
    </row>
    <row r="201" spans="1:15" x14ac:dyDescent="0.25">
      <c r="A201" s="246"/>
      <c r="B201" s="246"/>
      <c r="C201" s="246"/>
      <c r="D201" s="246"/>
      <c r="E201" s="246"/>
      <c r="F201" s="246"/>
      <c r="G201" s="246"/>
      <c r="H201" s="246"/>
      <c r="I201" s="246"/>
      <c r="J201" s="246"/>
      <c r="K201" s="282"/>
      <c r="L201" s="282"/>
      <c r="M201" s="282"/>
      <c r="N201" s="282"/>
      <c r="O201" s="282"/>
    </row>
    <row r="202" spans="1:15" x14ac:dyDescent="0.25">
      <c r="A202" s="246"/>
      <c r="B202" s="246"/>
      <c r="C202" s="246"/>
      <c r="D202" s="246"/>
      <c r="E202" s="246"/>
      <c r="F202" s="246"/>
      <c r="G202" s="246"/>
      <c r="H202" s="246"/>
      <c r="I202" s="246"/>
      <c r="J202" s="246"/>
      <c r="K202" s="282"/>
      <c r="L202" s="282"/>
      <c r="M202" s="282"/>
      <c r="N202" s="282"/>
      <c r="O202" s="282"/>
    </row>
    <row r="203" spans="1:15" x14ac:dyDescent="0.25">
      <c r="A203" s="246"/>
      <c r="B203" s="246"/>
      <c r="C203" s="246"/>
      <c r="D203" s="246"/>
      <c r="E203" s="246"/>
      <c r="F203" s="246"/>
      <c r="G203" s="246"/>
      <c r="H203" s="246"/>
      <c r="I203" s="246"/>
      <c r="J203" s="246"/>
      <c r="K203" s="282"/>
      <c r="L203" s="282"/>
      <c r="M203" s="282"/>
      <c r="N203" s="282"/>
      <c r="O203" s="282"/>
    </row>
    <row r="204" spans="1:15" x14ac:dyDescent="0.25">
      <c r="A204" s="246"/>
      <c r="B204" s="246"/>
      <c r="C204" s="246"/>
      <c r="D204" s="246"/>
      <c r="E204" s="246"/>
      <c r="F204" s="246"/>
      <c r="G204" s="246"/>
      <c r="H204" s="246"/>
      <c r="I204" s="246"/>
      <c r="J204" s="246"/>
      <c r="K204" s="282"/>
      <c r="L204" s="282"/>
      <c r="M204" s="282"/>
      <c r="N204" s="282"/>
      <c r="O204" s="282"/>
    </row>
    <row r="205" spans="1:15" x14ac:dyDescent="0.25">
      <c r="A205" s="246"/>
      <c r="B205" s="246"/>
      <c r="C205" s="246"/>
      <c r="D205" s="246"/>
      <c r="E205" s="246"/>
      <c r="F205" s="246"/>
      <c r="G205" s="246"/>
      <c r="H205" s="246"/>
      <c r="I205" s="246"/>
      <c r="J205" s="246"/>
      <c r="K205" s="282"/>
      <c r="L205" s="282"/>
      <c r="M205" s="282"/>
      <c r="N205" s="282"/>
      <c r="O205" s="282"/>
    </row>
    <row r="206" spans="1:15" x14ac:dyDescent="0.25">
      <c r="A206" s="246"/>
      <c r="B206" s="246"/>
      <c r="C206" s="246"/>
      <c r="D206" s="246"/>
      <c r="E206" s="246"/>
      <c r="F206" s="246"/>
      <c r="G206" s="246"/>
      <c r="H206" s="246"/>
      <c r="I206" s="246"/>
      <c r="J206" s="246"/>
      <c r="K206" s="282"/>
      <c r="L206" s="282"/>
      <c r="M206" s="282"/>
      <c r="N206" s="282"/>
      <c r="O206" s="282"/>
    </row>
    <row r="207" spans="1:15" x14ac:dyDescent="0.25">
      <c r="A207" s="246"/>
      <c r="B207" s="246"/>
      <c r="C207" s="246"/>
      <c r="D207" s="246"/>
      <c r="E207" s="246"/>
      <c r="F207" s="246"/>
      <c r="G207" s="246"/>
      <c r="H207" s="246"/>
      <c r="I207" s="246"/>
      <c r="J207" s="246"/>
      <c r="K207" s="282"/>
      <c r="L207" s="282"/>
      <c r="M207" s="282"/>
      <c r="N207" s="282"/>
      <c r="O207" s="282"/>
    </row>
    <row r="208" spans="1:15" x14ac:dyDescent="0.25">
      <c r="A208" s="246"/>
      <c r="B208" s="246"/>
      <c r="C208" s="246"/>
      <c r="D208" s="246"/>
      <c r="E208" s="246"/>
      <c r="F208" s="246"/>
      <c r="G208" s="246"/>
      <c r="H208" s="246"/>
      <c r="I208" s="246"/>
      <c r="J208" s="246"/>
      <c r="K208" s="282"/>
      <c r="L208" s="282"/>
      <c r="M208" s="282"/>
      <c r="N208" s="282"/>
      <c r="O208" s="282"/>
    </row>
    <row r="209" spans="1:15" x14ac:dyDescent="0.25">
      <c r="A209" s="246"/>
      <c r="B209" s="246"/>
      <c r="C209" s="246"/>
      <c r="D209" s="246"/>
      <c r="E209" s="246"/>
      <c r="F209" s="246"/>
      <c r="G209" s="246"/>
      <c r="H209" s="246"/>
      <c r="I209" s="246"/>
      <c r="J209" s="246"/>
      <c r="K209" s="282"/>
      <c r="L209" s="282"/>
      <c r="M209" s="282"/>
      <c r="N209" s="282"/>
      <c r="O209" s="282"/>
    </row>
    <row r="210" spans="1:15" x14ac:dyDescent="0.25">
      <c r="A210" s="246"/>
      <c r="B210" s="246"/>
      <c r="C210" s="246"/>
      <c r="D210" s="246"/>
      <c r="E210" s="246"/>
      <c r="F210" s="246"/>
      <c r="G210" s="246"/>
      <c r="H210" s="246"/>
      <c r="I210" s="246"/>
      <c r="J210" s="246"/>
      <c r="K210" s="282"/>
      <c r="L210" s="282"/>
      <c r="M210" s="282"/>
      <c r="N210" s="282"/>
      <c r="O210" s="282"/>
    </row>
    <row r="211" spans="1:15" x14ac:dyDescent="0.25">
      <c r="A211" s="246"/>
      <c r="B211" s="246"/>
      <c r="C211" s="246"/>
      <c r="D211" s="246"/>
      <c r="E211" s="246"/>
      <c r="F211" s="246"/>
      <c r="G211" s="246"/>
      <c r="H211" s="246"/>
      <c r="I211" s="246"/>
      <c r="J211" s="246"/>
      <c r="K211" s="282"/>
      <c r="L211" s="282"/>
      <c r="M211" s="282"/>
      <c r="N211" s="282"/>
      <c r="O211" s="282"/>
    </row>
    <row r="212" spans="1:15" x14ac:dyDescent="0.25">
      <c r="A212" s="246"/>
      <c r="B212" s="246"/>
      <c r="C212" s="246"/>
      <c r="D212" s="246"/>
      <c r="E212" s="246"/>
      <c r="F212" s="246"/>
      <c r="G212" s="246"/>
      <c r="H212" s="246"/>
      <c r="I212" s="246"/>
      <c r="J212" s="246"/>
      <c r="K212" s="282"/>
      <c r="L212" s="282"/>
      <c r="M212" s="282"/>
      <c r="N212" s="282"/>
      <c r="O212" s="282"/>
    </row>
    <row r="213" spans="1:15" x14ac:dyDescent="0.25">
      <c r="A213" s="246"/>
      <c r="B213" s="246"/>
      <c r="C213" s="246"/>
      <c r="D213" s="246"/>
      <c r="E213" s="246"/>
      <c r="F213" s="246"/>
      <c r="G213" s="246"/>
      <c r="H213" s="246"/>
      <c r="I213" s="246"/>
      <c r="J213" s="246"/>
      <c r="K213" s="282"/>
      <c r="L213" s="282"/>
      <c r="M213" s="282"/>
      <c r="N213" s="282"/>
      <c r="O213" s="282"/>
    </row>
    <row r="214" spans="1:15" x14ac:dyDescent="0.25">
      <c r="A214" s="246"/>
      <c r="B214" s="246"/>
      <c r="C214" s="246"/>
      <c r="D214" s="246"/>
      <c r="E214" s="246"/>
      <c r="F214" s="246"/>
      <c r="G214" s="246"/>
      <c r="H214" s="246"/>
      <c r="I214" s="246"/>
      <c r="J214" s="246"/>
      <c r="K214" s="282"/>
      <c r="L214" s="282"/>
      <c r="M214" s="282"/>
      <c r="N214" s="282"/>
      <c r="O214" s="282"/>
    </row>
    <row r="215" spans="1:15" x14ac:dyDescent="0.25">
      <c r="A215" s="246"/>
      <c r="B215" s="246"/>
      <c r="C215" s="246"/>
      <c r="D215" s="246"/>
      <c r="E215" s="246"/>
      <c r="F215" s="246"/>
      <c r="G215" s="246"/>
      <c r="H215" s="246"/>
      <c r="I215" s="246"/>
      <c r="J215" s="246"/>
      <c r="K215" s="282"/>
      <c r="L215" s="282"/>
      <c r="M215" s="282"/>
      <c r="N215" s="282"/>
      <c r="O215" s="282"/>
    </row>
    <row r="216" spans="1:15" x14ac:dyDescent="0.25">
      <c r="A216" s="246"/>
      <c r="B216" s="246"/>
      <c r="C216" s="246"/>
      <c r="D216" s="246"/>
      <c r="E216" s="246"/>
      <c r="F216" s="246"/>
      <c r="G216" s="246"/>
      <c r="H216" s="246"/>
      <c r="I216" s="246"/>
      <c r="J216" s="246"/>
      <c r="K216" s="282"/>
      <c r="L216" s="282"/>
      <c r="M216" s="282"/>
      <c r="N216" s="282"/>
      <c r="O216" s="282"/>
    </row>
    <row r="217" spans="1:15" x14ac:dyDescent="0.25">
      <c r="A217" s="246"/>
      <c r="B217" s="246"/>
      <c r="C217" s="246"/>
      <c r="D217" s="246"/>
      <c r="E217" s="246"/>
      <c r="F217" s="246"/>
      <c r="G217" s="246"/>
      <c r="H217" s="246"/>
      <c r="I217" s="246"/>
      <c r="J217" s="246"/>
      <c r="K217" s="282"/>
      <c r="L217" s="282"/>
      <c r="M217" s="282"/>
      <c r="N217" s="282"/>
      <c r="O217" s="282"/>
    </row>
    <row r="218" spans="1:15" x14ac:dyDescent="0.25">
      <c r="A218" s="246"/>
      <c r="B218" s="246"/>
      <c r="C218" s="246"/>
      <c r="D218" s="246"/>
      <c r="E218" s="246"/>
      <c r="F218" s="246"/>
      <c r="G218" s="246"/>
      <c r="H218" s="246"/>
      <c r="I218" s="246"/>
      <c r="J218" s="246"/>
      <c r="K218" s="282"/>
      <c r="L218" s="282"/>
      <c r="M218" s="282"/>
      <c r="N218" s="282"/>
      <c r="O218" s="282"/>
    </row>
    <row r="219" spans="1:15" x14ac:dyDescent="0.25">
      <c r="A219" s="246"/>
      <c r="B219" s="246"/>
      <c r="C219" s="246"/>
      <c r="D219" s="246"/>
      <c r="E219" s="246"/>
      <c r="F219" s="246"/>
      <c r="G219" s="246"/>
      <c r="H219" s="246"/>
      <c r="I219" s="246"/>
      <c r="J219" s="246"/>
      <c r="K219" s="282"/>
      <c r="L219" s="282"/>
      <c r="M219" s="282"/>
      <c r="N219" s="282"/>
      <c r="O219" s="282"/>
    </row>
    <row r="220" spans="1:15" x14ac:dyDescent="0.25">
      <c r="A220" s="246"/>
      <c r="B220" s="246"/>
      <c r="C220" s="246"/>
      <c r="D220" s="246"/>
      <c r="E220" s="246"/>
      <c r="F220" s="246"/>
      <c r="G220" s="246"/>
      <c r="H220" s="246"/>
      <c r="I220" s="246"/>
      <c r="J220" s="246"/>
      <c r="K220" s="282"/>
      <c r="L220" s="282"/>
      <c r="M220" s="282"/>
      <c r="N220" s="282"/>
      <c r="O220" s="282"/>
    </row>
    <row r="221" spans="1:15" x14ac:dyDescent="0.25">
      <c r="A221" s="246"/>
      <c r="B221" s="246"/>
      <c r="C221" s="246"/>
      <c r="D221" s="246"/>
      <c r="E221" s="246"/>
      <c r="F221" s="246"/>
      <c r="G221" s="246"/>
      <c r="H221" s="246"/>
      <c r="I221" s="246"/>
      <c r="J221" s="246"/>
      <c r="K221" s="282"/>
      <c r="L221" s="282"/>
      <c r="M221" s="282"/>
      <c r="N221" s="282"/>
      <c r="O221" s="282"/>
    </row>
    <row r="222" spans="1:15" x14ac:dyDescent="0.25">
      <c r="A222" s="246"/>
      <c r="B222" s="246"/>
      <c r="C222" s="246"/>
      <c r="D222" s="246"/>
      <c r="E222" s="246"/>
      <c r="F222" s="246"/>
      <c r="G222" s="246"/>
      <c r="H222" s="246"/>
      <c r="I222" s="246"/>
      <c r="J222" s="246"/>
      <c r="K222" s="282"/>
      <c r="L222" s="282"/>
      <c r="M222" s="282"/>
      <c r="N222" s="282"/>
      <c r="O222" s="282"/>
    </row>
    <row r="223" spans="1:15" x14ac:dyDescent="0.25">
      <c r="A223" s="246"/>
      <c r="B223" s="246"/>
      <c r="C223" s="246"/>
      <c r="D223" s="246"/>
      <c r="E223" s="246"/>
      <c r="F223" s="246"/>
      <c r="G223" s="246"/>
      <c r="H223" s="246"/>
      <c r="I223" s="246"/>
      <c r="J223" s="246"/>
      <c r="K223" s="282"/>
      <c r="L223" s="282"/>
      <c r="M223" s="282"/>
      <c r="N223" s="282"/>
      <c r="O223" s="282"/>
    </row>
    <row r="224" spans="1:15" x14ac:dyDescent="0.25">
      <c r="A224" s="246"/>
      <c r="B224" s="246"/>
      <c r="C224" s="246"/>
      <c r="D224" s="246"/>
      <c r="E224" s="246"/>
      <c r="F224" s="246"/>
      <c r="G224" s="246"/>
      <c r="H224" s="246"/>
      <c r="I224" s="246"/>
      <c r="J224" s="246"/>
      <c r="K224" s="282"/>
      <c r="L224" s="282"/>
      <c r="M224" s="282"/>
      <c r="N224" s="282"/>
      <c r="O224" s="282"/>
    </row>
    <row r="225" spans="1:15" x14ac:dyDescent="0.25">
      <c r="A225" s="246"/>
      <c r="B225" s="246"/>
      <c r="C225" s="246"/>
      <c r="D225" s="246"/>
      <c r="E225" s="246"/>
      <c r="F225" s="246"/>
      <c r="G225" s="246"/>
      <c r="H225" s="246"/>
      <c r="I225" s="246"/>
      <c r="J225" s="246"/>
      <c r="K225" s="282"/>
      <c r="L225" s="282"/>
      <c r="M225" s="282"/>
      <c r="N225" s="282"/>
      <c r="O225" s="282"/>
    </row>
    <row r="226" spans="1:15" x14ac:dyDescent="0.25">
      <c r="A226" s="246"/>
      <c r="B226" s="246"/>
      <c r="C226" s="246"/>
      <c r="D226" s="246"/>
      <c r="E226" s="246"/>
      <c r="F226" s="246"/>
      <c r="G226" s="246"/>
      <c r="H226" s="246"/>
      <c r="I226" s="246"/>
      <c r="J226" s="246"/>
      <c r="K226" s="282"/>
      <c r="L226" s="282"/>
      <c r="M226" s="282"/>
      <c r="N226" s="282"/>
      <c r="O226" s="282"/>
    </row>
    <row r="227" spans="1:15" x14ac:dyDescent="0.25">
      <c r="A227" s="246"/>
      <c r="B227" s="246"/>
      <c r="C227" s="246"/>
      <c r="D227" s="246"/>
      <c r="E227" s="246"/>
      <c r="F227" s="246"/>
      <c r="G227" s="246"/>
      <c r="H227" s="246"/>
      <c r="I227" s="246"/>
      <c r="J227" s="246"/>
      <c r="K227" s="282"/>
      <c r="L227" s="282"/>
      <c r="M227" s="282"/>
      <c r="N227" s="282"/>
      <c r="O227" s="282"/>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9" workbookViewId="0">
      <selection activeCell="G21" sqref="G21"/>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87" t="s">
        <v>2</v>
      </c>
      <c r="B1" s="188" t="s">
        <v>8</v>
      </c>
      <c r="C1" s="188" t="s">
        <v>637</v>
      </c>
      <c r="D1" s="188" t="s">
        <v>34</v>
      </c>
      <c r="E1" s="189" t="s">
        <v>35</v>
      </c>
      <c r="F1" s="189" t="s">
        <v>70</v>
      </c>
      <c r="G1" s="190" t="s">
        <v>71</v>
      </c>
      <c r="H1" s="188" t="s">
        <v>636</v>
      </c>
      <c r="I1" s="191" t="s">
        <v>36</v>
      </c>
      <c r="J1" s="192" t="s">
        <v>72</v>
      </c>
      <c r="K1" s="92"/>
    </row>
    <row r="2" spans="1:11" x14ac:dyDescent="0.25">
      <c r="A2" s="96" t="s">
        <v>41</v>
      </c>
      <c r="B2" s="96" t="s">
        <v>14</v>
      </c>
      <c r="C2" s="193">
        <v>0</v>
      </c>
      <c r="D2" s="194">
        <v>0</v>
      </c>
      <c r="E2" s="194"/>
      <c r="F2" s="194"/>
      <c r="G2" s="193"/>
      <c r="H2" s="195">
        <v>0</v>
      </c>
      <c r="I2" s="196">
        <f>C2+D2-E2</f>
        <v>0</v>
      </c>
      <c r="J2" s="197">
        <f>H2-I2</f>
        <v>0</v>
      </c>
      <c r="K2" s="92" t="s">
        <v>15</v>
      </c>
    </row>
    <row r="3" spans="1:11" x14ac:dyDescent="0.25">
      <c r="A3" s="96" t="s">
        <v>128</v>
      </c>
      <c r="B3" s="96" t="s">
        <v>111</v>
      </c>
      <c r="C3" s="193">
        <v>0</v>
      </c>
      <c r="D3" s="194">
        <v>0</v>
      </c>
      <c r="E3" s="194"/>
      <c r="F3" s="194"/>
      <c r="G3" s="193"/>
      <c r="H3" s="195">
        <v>0</v>
      </c>
      <c r="I3" s="196">
        <f t="shared" ref="I3:I6" si="0">C3+D3-E3</f>
        <v>0</v>
      </c>
      <c r="J3" s="197">
        <f t="shared" ref="J3" si="1">H3-I3</f>
        <v>0</v>
      </c>
      <c r="K3" s="92"/>
    </row>
    <row r="4" spans="1:11" x14ac:dyDescent="0.25">
      <c r="A4" s="96" t="s">
        <v>127</v>
      </c>
      <c r="B4" s="96" t="s">
        <v>111</v>
      </c>
      <c r="C4" s="193">
        <v>0</v>
      </c>
      <c r="D4" s="194">
        <v>0</v>
      </c>
      <c r="E4" s="194"/>
      <c r="F4" s="194"/>
      <c r="G4" s="193"/>
      <c r="H4" s="195">
        <v>0</v>
      </c>
      <c r="I4" s="196">
        <f t="shared" si="0"/>
        <v>0</v>
      </c>
      <c r="J4" s="197">
        <f t="shared" ref="J4:J6" si="2">H4-I4</f>
        <v>0</v>
      </c>
      <c r="K4" s="92"/>
    </row>
    <row r="5" spans="1:11" x14ac:dyDescent="0.25">
      <c r="A5" s="96" t="s">
        <v>136</v>
      </c>
      <c r="B5" s="96" t="s">
        <v>121</v>
      </c>
      <c r="C5" s="193">
        <v>0</v>
      </c>
      <c r="D5" s="194">
        <v>0</v>
      </c>
      <c r="E5" s="194"/>
      <c r="F5" s="194"/>
      <c r="G5" s="193"/>
      <c r="H5" s="195">
        <v>0</v>
      </c>
      <c r="I5" s="196">
        <v>0</v>
      </c>
      <c r="J5" s="197">
        <f t="shared" si="2"/>
        <v>0</v>
      </c>
      <c r="K5" s="92"/>
    </row>
    <row r="6" spans="1:11" x14ac:dyDescent="0.25">
      <c r="A6" s="96" t="s">
        <v>63</v>
      </c>
      <c r="B6" s="166"/>
      <c r="C6" s="193">
        <v>0</v>
      </c>
      <c r="D6" s="194">
        <v>0</v>
      </c>
      <c r="E6" s="194"/>
      <c r="F6" s="194"/>
      <c r="G6" s="193"/>
      <c r="H6" s="195">
        <v>0</v>
      </c>
      <c r="I6" s="196">
        <f t="shared" si="0"/>
        <v>0</v>
      </c>
      <c r="J6" s="197">
        <f t="shared" si="2"/>
        <v>0</v>
      </c>
      <c r="K6" s="92"/>
    </row>
    <row r="7" spans="1:11" x14ac:dyDescent="0.25">
      <c r="A7" s="198"/>
      <c r="B7" s="199"/>
      <c r="C7" s="200"/>
      <c r="D7" s="200"/>
      <c r="E7" s="201"/>
      <c r="F7" s="201"/>
      <c r="G7" s="200"/>
      <c r="H7" s="200"/>
      <c r="I7" s="202"/>
      <c r="J7" s="197"/>
      <c r="K7" s="93"/>
    </row>
    <row r="8" spans="1:11" x14ac:dyDescent="0.25">
      <c r="A8" s="203" t="s">
        <v>73</v>
      </c>
      <c r="B8" s="204"/>
      <c r="C8" s="205">
        <f>SUM(C2:C7)</f>
        <v>0</v>
      </c>
      <c r="D8" s="205">
        <f>SUM(D2:D7)</f>
        <v>0</v>
      </c>
      <c r="E8" s="205">
        <f>SUM(E2:E7)</f>
        <v>0</v>
      </c>
      <c r="F8" s="204"/>
      <c r="G8" s="206"/>
      <c r="H8" s="207">
        <f>SUM(H2:H7)</f>
        <v>0</v>
      </c>
      <c r="I8" s="208">
        <f>SUM(I2:I7)</f>
        <v>0</v>
      </c>
      <c r="J8" s="209">
        <f>H8-I8</f>
        <v>0</v>
      </c>
      <c r="K8" s="92"/>
    </row>
    <row r="9" spans="1:11" x14ac:dyDescent="0.25">
      <c r="A9" s="210"/>
      <c r="B9" s="211"/>
      <c r="C9" s="212"/>
      <c r="D9" s="213"/>
      <c r="E9" s="213"/>
      <c r="F9" s="213"/>
      <c r="G9" s="213"/>
      <c r="H9" s="212"/>
      <c r="I9" s="214"/>
      <c r="J9" s="209"/>
      <c r="K9" s="92"/>
    </row>
    <row r="10" spans="1:11" x14ac:dyDescent="0.25">
      <c r="A10" s="215" t="s">
        <v>78</v>
      </c>
      <c r="B10" s="216"/>
      <c r="C10" s="217">
        <f>'Bank reconciliation USD'!D14</f>
        <v>-306.08999999999997</v>
      </c>
      <c r="D10" s="217">
        <f>'Bank reconciliation USD'!D15</f>
        <v>28581</v>
      </c>
      <c r="E10" s="217">
        <f>GETPIVOTDATA("Sum of Spent in $",'Personal Costs'!$A$3,"Name","Bank USD")</f>
        <v>13.95</v>
      </c>
      <c r="F10" s="217"/>
      <c r="G10" s="217">
        <v>0</v>
      </c>
      <c r="H10" s="614">
        <f>'Bank reconciliation USD'!D41</f>
        <v>28260.959999999999</v>
      </c>
      <c r="I10" s="218">
        <f>C10+D10-E10+F10-G10</f>
        <v>28260.959999999999</v>
      </c>
      <c r="J10" s="197">
        <f t="shared" ref="J10:J11" si="3">H10-I10</f>
        <v>0</v>
      </c>
      <c r="K10" s="92"/>
    </row>
    <row r="11" spans="1:11" x14ac:dyDescent="0.25">
      <c r="A11" s="219" t="s">
        <v>75</v>
      </c>
      <c r="B11" s="220"/>
      <c r="C11" s="220">
        <f t="shared" ref="C11:I11" si="4">SUM(C10:C10)</f>
        <v>-306.08999999999997</v>
      </c>
      <c r="D11" s="220">
        <f t="shared" si="4"/>
        <v>28581</v>
      </c>
      <c r="E11" s="220">
        <f t="shared" si="4"/>
        <v>13.95</v>
      </c>
      <c r="F11" s="220">
        <f t="shared" si="4"/>
        <v>0</v>
      </c>
      <c r="G11" s="220">
        <f t="shared" si="4"/>
        <v>0</v>
      </c>
      <c r="H11" s="220">
        <f t="shared" si="4"/>
        <v>28260.959999999999</v>
      </c>
      <c r="I11" s="221">
        <f t="shared" si="4"/>
        <v>28260.959999999999</v>
      </c>
      <c r="J11" s="197">
        <f t="shared" si="3"/>
        <v>0</v>
      </c>
      <c r="K11" s="92"/>
    </row>
    <row r="12" spans="1:11" x14ac:dyDescent="0.25">
      <c r="A12" s="223" t="s">
        <v>76</v>
      </c>
      <c r="B12" s="224"/>
      <c r="C12" s="224"/>
      <c r="D12" s="224"/>
      <c r="E12" s="224"/>
      <c r="F12" s="224">
        <f>F11+F16</f>
        <v>0</v>
      </c>
      <c r="G12" s="224">
        <f>G11</f>
        <v>0</v>
      </c>
      <c r="H12" s="224"/>
      <c r="I12" s="225"/>
      <c r="J12" s="226"/>
      <c r="K12" s="92"/>
    </row>
    <row r="13" spans="1:11" ht="15.75" thickBot="1" x14ac:dyDescent="0.3">
      <c r="A13" s="227"/>
      <c r="B13" s="228"/>
      <c r="C13" s="228"/>
      <c r="D13" s="228"/>
      <c r="E13" s="228"/>
      <c r="F13" s="228"/>
      <c r="G13" s="228"/>
      <c r="H13" s="228"/>
      <c r="I13" s="229"/>
      <c r="J13" s="197"/>
      <c r="K13" s="92"/>
    </row>
    <row r="14" spans="1:11" ht="15.75" thickBot="1" x14ac:dyDescent="0.3">
      <c r="A14" s="230" t="s">
        <v>77</v>
      </c>
      <c r="B14" s="231"/>
      <c r="C14" s="231"/>
      <c r="D14" s="231"/>
      <c r="E14" s="231">
        <f>E8+E11</f>
        <v>13.95</v>
      </c>
      <c r="F14" s="231"/>
      <c r="G14" s="231"/>
      <c r="H14" s="231"/>
      <c r="I14" s="232"/>
      <c r="J14" s="233"/>
      <c r="K14" s="92"/>
    </row>
    <row r="15" spans="1:11" ht="15.75" thickBot="1" x14ac:dyDescent="0.3">
      <c r="A15" s="234"/>
      <c r="B15" s="235"/>
      <c r="C15" s="235"/>
      <c r="D15" s="235"/>
      <c r="E15" s="235"/>
      <c r="F15" s="235"/>
      <c r="G15" s="235"/>
      <c r="H15" s="235"/>
      <c r="I15" s="236"/>
      <c r="J15" s="197"/>
      <c r="K15" s="92"/>
    </row>
    <row r="16" spans="1:11" ht="15.75" x14ac:dyDescent="0.25">
      <c r="A16" s="237" t="s">
        <v>37</v>
      </c>
      <c r="B16" s="238"/>
      <c r="C16" s="239">
        <f>'USD-cash box '!G4</f>
        <v>5</v>
      </c>
      <c r="D16" s="240">
        <v>0</v>
      </c>
      <c r="E16" s="240">
        <v>0</v>
      </c>
      <c r="F16" s="240">
        <v>0</v>
      </c>
      <c r="G16" s="240">
        <v>0</v>
      </c>
      <c r="H16" s="240">
        <f>'USD-cash box '!G5</f>
        <v>5</v>
      </c>
      <c r="I16" s="241">
        <f>C16+D16-E16+F16-G16</f>
        <v>5</v>
      </c>
      <c r="J16" s="197">
        <f t="shared" ref="J16" si="5">H16-I16</f>
        <v>0</v>
      </c>
      <c r="K16" s="180"/>
    </row>
    <row r="17" spans="1:11" ht="15" customHeight="1" thickBot="1" x14ac:dyDescent="0.3">
      <c r="A17" s="242"/>
      <c r="B17" s="243"/>
      <c r="C17" s="243"/>
      <c r="D17" s="243"/>
      <c r="E17" s="243"/>
      <c r="F17" s="243"/>
      <c r="G17" s="243"/>
      <c r="H17" s="243"/>
      <c r="I17" s="243"/>
      <c r="J17" s="244"/>
      <c r="K17" s="183" t="s">
        <v>68</v>
      </c>
    </row>
    <row r="18" spans="1:11" ht="16.5" thickBot="1" x14ac:dyDescent="0.3">
      <c r="A18" s="178"/>
      <c r="B18" s="179"/>
      <c r="C18" s="179"/>
      <c r="D18" s="895" t="s">
        <v>38</v>
      </c>
      <c r="E18" s="895"/>
      <c r="F18" s="179"/>
      <c r="G18" s="179"/>
      <c r="H18" s="179"/>
      <c r="I18" s="179"/>
      <c r="J18" s="180"/>
      <c r="K18" s="186">
        <f>I18-J18</f>
        <v>0</v>
      </c>
    </row>
    <row r="19" spans="1:11" ht="48" thickBot="1" x14ac:dyDescent="0.3">
      <c r="A19" s="181"/>
      <c r="B19" s="182"/>
      <c r="C19" s="182" t="s">
        <v>638</v>
      </c>
      <c r="D19" s="182" t="s">
        <v>81</v>
      </c>
      <c r="E19" s="182" t="s">
        <v>82</v>
      </c>
      <c r="F19" s="182"/>
      <c r="G19" s="182"/>
      <c r="H19" s="182" t="s">
        <v>639</v>
      </c>
      <c r="I19" s="182" t="s">
        <v>67</v>
      </c>
      <c r="J19" s="417" t="s">
        <v>68</v>
      </c>
      <c r="K19" s="92"/>
    </row>
    <row r="20" spans="1:11" ht="32.25" thickBot="1" x14ac:dyDescent="0.3">
      <c r="A20" s="295" t="s">
        <v>69</v>
      </c>
      <c r="B20" s="296"/>
      <c r="C20" s="296">
        <f>C16+C11+C8</f>
        <v>-301.08999999999997</v>
      </c>
      <c r="D20" s="296">
        <f>D11</f>
        <v>28581</v>
      </c>
      <c r="E20" s="296">
        <f>E14</f>
        <v>13.95</v>
      </c>
      <c r="F20" s="296"/>
      <c r="G20" s="296">
        <f>G10</f>
        <v>0</v>
      </c>
      <c r="H20" s="296">
        <f>H16+H11+H8</f>
        <v>28265.96</v>
      </c>
      <c r="I20" s="416">
        <f>C20+D20-E20-G20</f>
        <v>28265.96</v>
      </c>
      <c r="J20" s="419">
        <f>H20-I20</f>
        <v>0</v>
      </c>
      <c r="K20" s="92"/>
    </row>
    <row r="21" spans="1:11" x14ac:dyDescent="0.25">
      <c r="A21" s="297"/>
      <c r="B21" s="297"/>
      <c r="C21" s="297"/>
      <c r="D21" s="297"/>
      <c r="E21" s="297"/>
      <c r="F21" s="297"/>
      <c r="G21" s="297"/>
      <c r="H21" s="297"/>
      <c r="I21" s="298"/>
      <c r="J21" s="418"/>
    </row>
    <row r="22" spans="1:11" x14ac:dyDescent="0.25">
      <c r="A22" s="297"/>
      <c r="B22" s="297"/>
      <c r="C22" s="297"/>
      <c r="D22" s="297"/>
      <c r="E22" s="297"/>
      <c r="F22" s="297"/>
      <c r="G22" s="299"/>
      <c r="H22" s="299"/>
      <c r="I22" s="298"/>
      <c r="J22" s="98"/>
    </row>
    <row r="23" spans="1:11" x14ac:dyDescent="0.25">
      <c r="A23" s="299"/>
      <c r="B23" s="299"/>
      <c r="C23" s="297"/>
      <c r="D23" s="299"/>
      <c r="E23" s="299"/>
      <c r="F23" s="297"/>
      <c r="G23" s="297"/>
      <c r="H23" s="297"/>
      <c r="I23" s="298"/>
      <c r="J23" s="98"/>
    </row>
    <row r="24" spans="1:11" x14ac:dyDescent="0.25">
      <c r="A24" s="297"/>
      <c r="B24" s="297"/>
      <c r="C24" s="299"/>
      <c r="D24" s="297"/>
      <c r="E24" s="297"/>
      <c r="F24" s="299"/>
      <c r="G24" s="300"/>
      <c r="H24" s="300"/>
      <c r="I24" s="298"/>
      <c r="J24" s="98"/>
    </row>
    <row r="25" spans="1:11" x14ac:dyDescent="0.25">
      <c r="A25" s="300"/>
      <c r="B25" s="300"/>
      <c r="C25" s="300"/>
      <c r="D25" s="300"/>
      <c r="E25" s="300"/>
      <c r="F25" s="300"/>
      <c r="G25" s="300"/>
      <c r="H25" s="300"/>
      <c r="I25" s="301"/>
      <c r="J25" s="98"/>
    </row>
    <row r="26" spans="1:11" x14ac:dyDescent="0.25">
      <c r="A26" s="300"/>
      <c r="B26" s="300"/>
      <c r="C26" s="300"/>
      <c r="D26" s="302"/>
      <c r="E26" s="302"/>
      <c r="F26" s="303"/>
      <c r="G26" s="300"/>
      <c r="H26" s="300"/>
      <c r="I26" s="301"/>
      <c r="J26" s="98"/>
    </row>
    <row r="27" spans="1:11" x14ac:dyDescent="0.25">
      <c r="A27" s="300"/>
      <c r="B27" s="300"/>
      <c r="C27" s="300"/>
      <c r="D27" s="302"/>
      <c r="E27" s="302"/>
      <c r="F27" s="303"/>
      <c r="G27" s="300"/>
      <c r="H27" s="300"/>
      <c r="I27" s="301"/>
      <c r="J27" s="98"/>
    </row>
    <row r="28" spans="1:11" x14ac:dyDescent="0.25">
      <c r="A28" s="300"/>
      <c r="B28" s="300"/>
      <c r="C28" s="300"/>
      <c r="D28" s="302"/>
      <c r="E28" s="302"/>
      <c r="F28" s="303"/>
      <c r="G28" s="300"/>
      <c r="H28" s="300"/>
      <c r="I28" s="301"/>
      <c r="J28" s="98"/>
    </row>
    <row r="29" spans="1:11" x14ac:dyDescent="0.25">
      <c r="A29" s="304"/>
      <c r="B29" s="304"/>
      <c r="C29" s="304"/>
      <c r="D29" s="304"/>
      <c r="E29" s="304"/>
      <c r="F29" s="304"/>
      <c r="G29" s="304"/>
      <c r="H29" s="304"/>
      <c r="I29" s="98"/>
      <c r="J29" s="98"/>
    </row>
    <row r="30" spans="1:11" x14ac:dyDescent="0.25">
      <c r="A30" s="98"/>
      <c r="B30" s="98"/>
      <c r="C30" s="98"/>
      <c r="D30" s="98"/>
      <c r="E30" s="98"/>
      <c r="F30" s="98"/>
      <c r="G30" s="98"/>
      <c r="H30" s="98"/>
      <c r="I30" s="98"/>
      <c r="J30" s="98"/>
    </row>
    <row r="31" spans="1:11" x14ac:dyDescent="0.25">
      <c r="A31" s="98"/>
      <c r="B31" s="98"/>
      <c r="C31" s="98"/>
      <c r="D31" s="98"/>
      <c r="E31" s="98"/>
      <c r="F31" s="98"/>
      <c r="G31" s="98"/>
      <c r="H31" s="98"/>
      <c r="I31" s="98"/>
      <c r="J31" s="98"/>
    </row>
    <row r="32" spans="1:11" x14ac:dyDescent="0.25">
      <c r="A32" s="98"/>
      <c r="B32" s="98"/>
      <c r="C32" s="98"/>
      <c r="D32" s="98"/>
      <c r="E32" s="98"/>
      <c r="F32" s="98"/>
      <c r="G32" s="98"/>
      <c r="H32" s="98"/>
      <c r="I32" s="98"/>
      <c r="J32" s="98"/>
    </row>
    <row r="33" spans="1:10" x14ac:dyDescent="0.25">
      <c r="A33" s="98"/>
      <c r="B33" s="98"/>
      <c r="C33" s="98"/>
      <c r="D33" s="98"/>
      <c r="E33" s="98"/>
      <c r="F33" s="98"/>
      <c r="G33" s="98"/>
      <c r="H33" s="98"/>
      <c r="I33" s="98"/>
      <c r="J33" s="98"/>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topLeftCell="A10" zoomScale="125" workbookViewId="0">
      <selection activeCell="I21" sqref="I21:J21"/>
    </sheetView>
  </sheetViews>
  <sheetFormatPr defaultColWidth="16" defaultRowHeight="12.75" x14ac:dyDescent="0.2"/>
  <cols>
    <col min="1" max="1" width="9.5703125" style="3" customWidth="1"/>
    <col min="2" max="2" width="8.140625" style="3" customWidth="1"/>
    <col min="3" max="3" width="28.7109375" style="3" customWidth="1"/>
    <col min="4" max="4" width="9.5703125" style="19" customWidth="1"/>
    <col min="5" max="5" width="10.140625" style="19" customWidth="1"/>
    <col min="6" max="6" width="3.7109375" style="3" customWidth="1"/>
    <col min="7" max="7" width="10.42578125" style="3" customWidth="1"/>
    <col min="8" max="8" width="3.28515625" style="3" bestFit="1" customWidth="1"/>
    <col min="9" max="9" width="29.28515625" style="3" customWidth="1"/>
    <col min="10" max="10" width="9.42578125" style="19" customWidth="1"/>
    <col min="11" max="11" width="10.28515625" style="19"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03"/>
      <c r="B1" s="903"/>
      <c r="C1" s="903"/>
      <c r="D1" s="903"/>
      <c r="E1" s="903"/>
      <c r="F1" s="903"/>
      <c r="G1" s="903"/>
      <c r="H1" s="903"/>
      <c r="I1" s="903"/>
      <c r="J1" s="903"/>
      <c r="K1" s="903"/>
    </row>
    <row r="2" spans="1:11" x14ac:dyDescent="0.2">
      <c r="A2" s="428"/>
      <c r="B2" s="428"/>
      <c r="C2" s="428"/>
      <c r="D2" s="429"/>
      <c r="E2" s="429"/>
      <c r="F2" s="428"/>
      <c r="G2" s="428"/>
      <c r="H2" s="428"/>
      <c r="I2" s="428"/>
      <c r="J2" s="429"/>
      <c r="K2" s="429"/>
    </row>
    <row r="3" spans="1:11" x14ac:dyDescent="0.2">
      <c r="A3" s="427" t="s">
        <v>16</v>
      </c>
      <c r="B3" s="426"/>
      <c r="C3" s="426"/>
      <c r="D3" s="430"/>
      <c r="E3" s="430"/>
      <c r="F3" s="426"/>
      <c r="G3" s="426"/>
      <c r="H3" s="426"/>
      <c r="I3" s="426"/>
      <c r="J3" s="430"/>
      <c r="K3" s="430"/>
    </row>
    <row r="4" spans="1:11" x14ac:dyDescent="0.2">
      <c r="A4" s="427" t="s">
        <v>19</v>
      </c>
      <c r="B4" s="427"/>
      <c r="C4" s="427" t="s">
        <v>18</v>
      </c>
      <c r="D4" s="431"/>
      <c r="E4" s="432"/>
      <c r="F4" s="427"/>
      <c r="G4" s="427"/>
      <c r="H4" s="427"/>
      <c r="I4" s="426"/>
      <c r="J4" s="430"/>
      <c r="K4" s="430"/>
    </row>
    <row r="5" spans="1:11" x14ac:dyDescent="0.2">
      <c r="A5" s="427" t="s">
        <v>80</v>
      </c>
      <c r="B5" s="427"/>
      <c r="C5" s="487" t="s">
        <v>96</v>
      </c>
      <c r="D5" s="432"/>
      <c r="E5" s="432"/>
      <c r="F5" s="427"/>
      <c r="G5" s="427"/>
      <c r="H5" s="427"/>
      <c r="I5" s="426"/>
      <c r="J5" s="430"/>
      <c r="K5" s="430"/>
    </row>
    <row r="6" spans="1:11" x14ac:dyDescent="0.2">
      <c r="A6" s="427"/>
      <c r="B6" s="427"/>
      <c r="C6" s="433">
        <v>2024</v>
      </c>
      <c r="D6" s="432"/>
      <c r="E6" s="432"/>
      <c r="F6" s="427"/>
      <c r="G6" s="427"/>
      <c r="H6" s="427"/>
      <c r="I6" s="582"/>
      <c r="J6" s="583"/>
      <c r="K6" s="583"/>
    </row>
    <row r="7" spans="1:11" x14ac:dyDescent="0.2">
      <c r="A7" s="426"/>
      <c r="B7" s="427"/>
      <c r="C7" s="427"/>
      <c r="D7" s="432"/>
      <c r="E7" s="432"/>
      <c r="F7" s="427">
        <v>1</v>
      </c>
      <c r="G7" s="427"/>
      <c r="H7" s="427"/>
      <c r="I7" s="904"/>
      <c r="J7" s="904"/>
      <c r="K7" s="904"/>
    </row>
    <row r="8" spans="1:11" ht="15.75" customHeight="1" x14ac:dyDescent="0.2">
      <c r="A8" s="898" t="s">
        <v>155</v>
      </c>
      <c r="B8" s="898"/>
      <c r="C8" s="898"/>
      <c r="D8" s="898"/>
      <c r="E8" s="898"/>
      <c r="F8" s="436"/>
      <c r="G8" s="437"/>
      <c r="H8" s="427"/>
      <c r="I8" s="582"/>
      <c r="J8" s="583"/>
      <c r="K8" s="583"/>
    </row>
    <row r="9" spans="1:11" x14ac:dyDescent="0.2">
      <c r="A9" s="426"/>
      <c r="B9" s="426"/>
      <c r="C9" s="426"/>
      <c r="D9" s="430"/>
      <c r="E9" s="430"/>
      <c r="F9" s="426"/>
      <c r="G9" s="426"/>
      <c r="H9" s="426"/>
      <c r="I9" s="426"/>
      <c r="J9" s="430"/>
      <c r="K9" s="430"/>
    </row>
    <row r="10" spans="1:11" ht="13.5" thickBot="1" x14ac:dyDescent="0.25">
      <c r="A10" s="426"/>
      <c r="B10" s="426"/>
      <c r="C10" s="426"/>
      <c r="D10" s="430"/>
      <c r="E10" s="430"/>
      <c r="F10" s="426"/>
      <c r="G10" s="608"/>
      <c r="H10" s="608"/>
      <c r="I10" s="608"/>
      <c r="J10" s="609"/>
      <c r="K10" s="609"/>
    </row>
    <row r="11" spans="1:11" ht="12.75" customHeight="1" thickBot="1" x14ac:dyDescent="0.25">
      <c r="A11" s="899" t="s">
        <v>25</v>
      </c>
      <c r="B11" s="900"/>
      <c r="C11" s="900"/>
      <c r="D11" s="900"/>
      <c r="E11" s="901"/>
      <c r="F11" s="436"/>
      <c r="G11" s="902"/>
      <c r="H11" s="902"/>
      <c r="I11" s="902"/>
      <c r="J11" s="902"/>
      <c r="K11" s="902"/>
    </row>
    <row r="12" spans="1:11" x14ac:dyDescent="0.2">
      <c r="A12" s="488"/>
      <c r="B12" s="489"/>
      <c r="C12" s="489"/>
      <c r="D12" s="490"/>
      <c r="E12" s="491"/>
      <c r="F12" s="426"/>
      <c r="G12" s="610"/>
      <c r="H12" s="610"/>
      <c r="I12" s="610"/>
      <c r="J12" s="611"/>
      <c r="K12" s="611"/>
    </row>
    <row r="13" spans="1:11" s="6" customFormat="1" ht="13.5" thickBot="1" x14ac:dyDescent="0.25">
      <c r="A13" s="438" t="s">
        <v>0</v>
      </c>
      <c r="B13" s="439" t="s">
        <v>26</v>
      </c>
      <c r="C13" s="439" t="s">
        <v>27</v>
      </c>
      <c r="D13" s="440" t="s">
        <v>28</v>
      </c>
      <c r="E13" s="441" t="s">
        <v>29</v>
      </c>
      <c r="F13" s="442"/>
      <c r="G13" s="612"/>
      <c r="H13" s="612"/>
      <c r="I13" s="612"/>
      <c r="J13" s="613"/>
      <c r="K13" s="613"/>
    </row>
    <row r="14" spans="1:11" ht="12.75" customHeight="1" x14ac:dyDescent="0.2">
      <c r="A14" s="545">
        <v>45444</v>
      </c>
      <c r="B14" s="546"/>
      <c r="C14" s="547" t="s">
        <v>62</v>
      </c>
      <c r="D14" s="548">
        <v>-306.08999999999997</v>
      </c>
      <c r="E14" s="549"/>
      <c r="F14" s="309"/>
      <c r="G14" s="585"/>
      <c r="H14" s="586"/>
      <c r="I14" s="586"/>
      <c r="J14" s="587"/>
      <c r="K14" s="588"/>
    </row>
    <row r="15" spans="1:11" ht="12.75" customHeight="1" x14ac:dyDescent="0.2">
      <c r="A15" s="880">
        <v>45471</v>
      </c>
      <c r="B15" s="881">
        <v>1</v>
      </c>
      <c r="C15" s="882" t="s">
        <v>662</v>
      </c>
      <c r="D15" s="883">
        <v>28581</v>
      </c>
      <c r="E15" s="883"/>
      <c r="F15" s="309"/>
      <c r="G15" s="585"/>
      <c r="H15" s="586"/>
      <c r="I15" s="586"/>
      <c r="J15" s="587"/>
      <c r="K15" s="588"/>
    </row>
    <row r="16" spans="1:11" ht="12.75" customHeight="1" thickBot="1" x14ac:dyDescent="0.25">
      <c r="A16" s="875">
        <v>45473</v>
      </c>
      <c r="B16" s="876"/>
      <c r="C16" s="877" t="s">
        <v>46</v>
      </c>
      <c r="D16" s="878">
        <f>SUM(D14:D15)-SUM(E14:E15)</f>
        <v>28274.91</v>
      </c>
      <c r="E16" s="879"/>
      <c r="F16" s="550"/>
      <c r="G16" s="589"/>
      <c r="H16" s="586"/>
      <c r="I16" s="590"/>
      <c r="J16" s="591"/>
      <c r="K16" s="592"/>
    </row>
    <row r="17" spans="1:11" ht="12.75" customHeight="1" x14ac:dyDescent="0.2">
      <c r="A17" s="551"/>
      <c r="B17" s="552"/>
      <c r="C17" s="552"/>
      <c r="D17" s="553"/>
      <c r="E17" s="554"/>
      <c r="F17" s="5"/>
      <c r="G17" s="593"/>
      <c r="H17" s="593"/>
      <c r="I17" s="593"/>
      <c r="J17" s="594"/>
      <c r="K17" s="594"/>
    </row>
    <row r="18" spans="1:11" ht="12.75" customHeight="1" x14ac:dyDescent="0.2">
      <c r="A18" s="334"/>
      <c r="B18" s="10"/>
      <c r="C18" s="10"/>
      <c r="D18" s="18"/>
      <c r="E18" s="18"/>
      <c r="F18" s="584"/>
      <c r="G18" s="595"/>
      <c r="H18" s="596"/>
      <c r="I18" s="596"/>
      <c r="J18" s="597"/>
      <c r="K18" s="597"/>
    </row>
    <row r="19" spans="1:11" x14ac:dyDescent="0.2">
      <c r="G19" s="372"/>
      <c r="H19" s="372"/>
      <c r="I19" s="372"/>
      <c r="J19" s="598"/>
      <c r="K19" s="598"/>
    </row>
    <row r="20" spans="1:11" ht="18.75" x14ac:dyDescent="0.3">
      <c r="C20" s="99" t="s">
        <v>151</v>
      </c>
      <c r="G20" s="372"/>
      <c r="H20" s="372"/>
      <c r="I20" s="372"/>
      <c r="J20" s="598"/>
      <c r="K20" s="598"/>
    </row>
    <row r="21" spans="1:11" ht="18.75" x14ac:dyDescent="0.3">
      <c r="C21" s="581">
        <v>45444</v>
      </c>
      <c r="G21" s="372"/>
      <c r="H21" s="372"/>
      <c r="I21" s="372"/>
      <c r="J21" s="598"/>
      <c r="K21" s="598"/>
    </row>
    <row r="22" spans="1:11" x14ac:dyDescent="0.2">
      <c r="C22" s="905" t="s">
        <v>20</v>
      </c>
      <c r="D22" s="906"/>
      <c r="E22" s="907"/>
    </row>
    <row r="23" spans="1:11" x14ac:dyDescent="0.2">
      <c r="C23" s="434" t="s">
        <v>21</v>
      </c>
      <c r="D23" s="908" t="s">
        <v>31</v>
      </c>
      <c r="E23" s="909"/>
    </row>
    <row r="24" spans="1:11" x14ac:dyDescent="0.2">
      <c r="C24" s="434" t="s">
        <v>22</v>
      </c>
      <c r="D24" s="910" t="s">
        <v>32</v>
      </c>
      <c r="E24" s="911"/>
    </row>
    <row r="25" spans="1:11" x14ac:dyDescent="0.2">
      <c r="C25" s="435" t="s">
        <v>24</v>
      </c>
      <c r="D25" s="896" t="s">
        <v>33</v>
      </c>
      <c r="E25" s="897"/>
    </row>
    <row r="26" spans="1:11" ht="13.5" thickBot="1" x14ac:dyDescent="0.25">
      <c r="D26" s="561"/>
      <c r="E26" s="561"/>
    </row>
    <row r="27" spans="1:11" ht="13.5" thickBot="1" x14ac:dyDescent="0.25">
      <c r="A27" s="571" t="s">
        <v>0</v>
      </c>
      <c r="B27" s="578" t="s">
        <v>152</v>
      </c>
      <c r="C27" s="663" t="s">
        <v>5</v>
      </c>
      <c r="D27" s="665" t="s">
        <v>141</v>
      </c>
      <c r="E27" s="660"/>
      <c r="F27" s="372"/>
    </row>
    <row r="28" spans="1:11" ht="12.75" customHeight="1" x14ac:dyDescent="0.2">
      <c r="A28" s="572"/>
      <c r="B28" s="579"/>
      <c r="C28" s="575"/>
      <c r="D28" s="566"/>
      <c r="E28" s="598"/>
      <c r="F28" s="372"/>
    </row>
    <row r="29" spans="1:11" x14ac:dyDescent="0.2">
      <c r="A29" s="573"/>
      <c r="B29" s="569">
        <v>1</v>
      </c>
      <c r="C29" s="576" t="s">
        <v>142</v>
      </c>
      <c r="D29" s="567">
        <f>D16</f>
        <v>28274.91</v>
      </c>
      <c r="E29" s="598"/>
      <c r="F29" s="372"/>
    </row>
    <row r="30" spans="1:11" x14ac:dyDescent="0.2">
      <c r="A30" s="573"/>
      <c r="B30" s="569"/>
      <c r="C30" s="576"/>
      <c r="D30" s="567"/>
      <c r="E30" s="598"/>
      <c r="F30" s="372"/>
    </row>
    <row r="31" spans="1:11" x14ac:dyDescent="0.2">
      <c r="A31" s="573"/>
      <c r="B31" s="569"/>
      <c r="C31" s="576" t="s">
        <v>143</v>
      </c>
      <c r="D31" s="567"/>
      <c r="E31" s="598"/>
      <c r="F31" s="372"/>
    </row>
    <row r="32" spans="1:11" x14ac:dyDescent="0.2">
      <c r="A32" s="573"/>
      <c r="B32" s="569"/>
      <c r="C32" s="576" t="s">
        <v>144</v>
      </c>
      <c r="D32" s="567"/>
      <c r="E32" s="598"/>
      <c r="F32" s="372"/>
    </row>
    <row r="33" spans="1:6" x14ac:dyDescent="0.2">
      <c r="A33" s="573"/>
      <c r="B33" s="569"/>
      <c r="C33" s="576" t="s">
        <v>145</v>
      </c>
      <c r="D33" s="567"/>
      <c r="E33" s="598"/>
      <c r="F33" s="372"/>
    </row>
    <row r="34" spans="1:6" x14ac:dyDescent="0.2">
      <c r="A34" s="573"/>
      <c r="B34" s="569"/>
      <c r="C34" s="576"/>
      <c r="D34" s="567"/>
      <c r="E34" s="598"/>
      <c r="F34" s="372"/>
    </row>
    <row r="35" spans="1:6" x14ac:dyDescent="0.2">
      <c r="A35" s="573"/>
      <c r="B35" s="569"/>
      <c r="C35" s="576" t="s">
        <v>146</v>
      </c>
      <c r="D35" s="567"/>
      <c r="E35" s="598"/>
      <c r="F35" s="372"/>
    </row>
    <row r="36" spans="1:6" x14ac:dyDescent="0.2">
      <c r="A36" s="573"/>
      <c r="B36" s="569"/>
      <c r="C36" s="576" t="s">
        <v>147</v>
      </c>
      <c r="D36" s="567"/>
      <c r="E36" s="598"/>
      <c r="F36" s="372"/>
    </row>
    <row r="37" spans="1:6" x14ac:dyDescent="0.2">
      <c r="A37" s="574">
        <v>45471</v>
      </c>
      <c r="B37" s="569">
        <v>2</v>
      </c>
      <c r="C37" s="576" t="s">
        <v>684</v>
      </c>
      <c r="D37" s="567">
        <v>-8.6999999999999993</v>
      </c>
      <c r="E37" s="598"/>
      <c r="F37" s="372"/>
    </row>
    <row r="38" spans="1:6" x14ac:dyDescent="0.2">
      <c r="A38" s="573"/>
      <c r="B38" s="569">
        <v>3</v>
      </c>
      <c r="C38" s="576" t="s">
        <v>685</v>
      </c>
      <c r="D38" s="567">
        <v>-5.25</v>
      </c>
      <c r="E38" s="598"/>
      <c r="F38" s="372"/>
    </row>
    <row r="39" spans="1:6" ht="13.5" thickBot="1" x14ac:dyDescent="0.25">
      <c r="A39" s="574"/>
      <c r="B39" s="569"/>
      <c r="C39" s="576"/>
      <c r="D39" s="567"/>
      <c r="E39" s="598"/>
      <c r="F39" s="372"/>
    </row>
    <row r="40" spans="1:6" ht="13.5" thickBot="1" x14ac:dyDescent="0.25">
      <c r="A40" s="564">
        <v>45473</v>
      </c>
      <c r="B40" s="563"/>
      <c r="C40" s="664" t="s">
        <v>148</v>
      </c>
      <c r="D40" s="665">
        <f>SUM(D29:D39)</f>
        <v>28260.959999999999</v>
      </c>
      <c r="E40" s="661"/>
      <c r="F40" s="372"/>
    </row>
    <row r="41" spans="1:6" ht="13.5" thickBot="1" x14ac:dyDescent="0.25">
      <c r="C41" s="601" t="s">
        <v>148</v>
      </c>
      <c r="D41" s="665">
        <v>28260.959999999999</v>
      </c>
      <c r="E41" s="662"/>
      <c r="F41" s="372"/>
    </row>
    <row r="43" spans="1:6" x14ac:dyDescent="0.2">
      <c r="C43" s="3" t="s">
        <v>149</v>
      </c>
      <c r="D43" s="19">
        <f>D40-D41</f>
        <v>0</v>
      </c>
    </row>
    <row r="44" spans="1:6" x14ac:dyDescent="0.2">
      <c r="C44" s="3" t="s">
        <v>150</v>
      </c>
    </row>
  </sheetData>
  <mergeCells count="9">
    <mergeCell ref="D25:E25"/>
    <mergeCell ref="A8:E8"/>
    <mergeCell ref="A11:E11"/>
    <mergeCell ref="G11:K11"/>
    <mergeCell ref="A1:K1"/>
    <mergeCell ref="I7:K7"/>
    <mergeCell ref="C22:E22"/>
    <mergeCell ref="D23:E23"/>
    <mergeCell ref="D24:E24"/>
  </mergeCells>
  <pageMargins left="0.7" right="0.7" top="0.75" bottom="0.75" header="0.3" footer="0.3"/>
  <pageSetup paperSize="9" scale="65"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opLeftCell="A40" zoomScale="125" workbookViewId="0">
      <selection activeCell="G49" sqref="G49"/>
    </sheetView>
  </sheetViews>
  <sheetFormatPr defaultColWidth="16" defaultRowHeight="12.75" x14ac:dyDescent="0.2"/>
  <cols>
    <col min="1" max="1" width="9.28515625" style="3" customWidth="1"/>
    <col min="2" max="2" width="8.42578125" style="3" bestFit="1" customWidth="1"/>
    <col min="3" max="3" width="30.42578125" style="3" customWidth="1"/>
    <col min="4" max="4" width="14.57031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307" t="s">
        <v>16</v>
      </c>
      <c r="B1" s="309"/>
      <c r="C1" s="309"/>
      <c r="D1" s="309"/>
      <c r="E1" s="309"/>
      <c r="F1" s="309"/>
      <c r="G1" s="309"/>
      <c r="H1" s="309"/>
      <c r="I1" s="309"/>
      <c r="J1" s="309"/>
      <c r="K1" s="309"/>
      <c r="L1" s="444"/>
    </row>
    <row r="2" spans="1:12" x14ac:dyDescent="0.2">
      <c r="A2" s="307" t="s">
        <v>19</v>
      </c>
      <c r="B2" s="307"/>
      <c r="C2" s="307" t="s">
        <v>18</v>
      </c>
      <c r="D2" s="308"/>
      <c r="E2" s="307"/>
      <c r="F2" s="307"/>
      <c r="G2" s="307"/>
      <c r="H2" s="307"/>
      <c r="I2" s="309"/>
      <c r="J2" s="309"/>
      <c r="K2" s="309"/>
      <c r="L2" s="444"/>
    </row>
    <row r="3" spans="1:12" x14ac:dyDescent="0.2">
      <c r="A3" s="307" t="s">
        <v>80</v>
      </c>
      <c r="B3" s="307"/>
      <c r="C3" s="466" t="s">
        <v>96</v>
      </c>
      <c r="D3" s="307"/>
      <c r="E3" s="307"/>
      <c r="F3" s="307"/>
      <c r="G3" s="654"/>
      <c r="H3" s="654"/>
      <c r="I3" s="586"/>
      <c r="J3" s="586"/>
      <c r="K3" s="586"/>
      <c r="L3" s="444"/>
    </row>
    <row r="4" spans="1:12" x14ac:dyDescent="0.2">
      <c r="A4" s="309"/>
      <c r="B4" s="307"/>
      <c r="C4" s="398">
        <v>2024</v>
      </c>
      <c r="D4" s="307"/>
      <c r="E4" s="307"/>
      <c r="F4" s="307"/>
      <c r="G4" s="654"/>
      <c r="H4" s="654"/>
      <c r="I4" s="918"/>
      <c r="J4" s="918"/>
      <c r="K4" s="918"/>
      <c r="L4" s="444"/>
    </row>
    <row r="5" spans="1:12" x14ac:dyDescent="0.2">
      <c r="A5" s="309"/>
      <c r="B5" s="309"/>
      <c r="C5" s="309"/>
      <c r="D5" s="309"/>
      <c r="E5" s="309"/>
      <c r="F5" s="309"/>
      <c r="G5" s="586"/>
      <c r="H5" s="586"/>
      <c r="I5" s="586"/>
      <c r="J5" s="919"/>
      <c r="K5" s="919"/>
      <c r="L5" s="444"/>
    </row>
    <row r="6" spans="1:12" ht="12.75" customHeight="1" thickBot="1" x14ac:dyDescent="0.25">
      <c r="A6" s="309"/>
      <c r="B6" s="309"/>
      <c r="C6" s="309"/>
      <c r="D6" s="309"/>
      <c r="E6" s="309"/>
      <c r="F6" s="309"/>
      <c r="G6" s="586"/>
      <c r="H6" s="586"/>
      <c r="I6" s="607"/>
      <c r="J6" s="920"/>
      <c r="K6" s="920"/>
      <c r="L6" s="444"/>
    </row>
    <row r="7" spans="1:12" ht="15.75" customHeight="1" x14ac:dyDescent="0.2">
      <c r="A7" s="912" t="s">
        <v>156</v>
      </c>
      <c r="B7" s="913"/>
      <c r="C7" s="913"/>
      <c r="D7" s="913"/>
      <c r="E7" s="914"/>
      <c r="F7" s="527"/>
      <c r="G7" s="693"/>
      <c r="H7" s="694"/>
      <c r="I7" s="695"/>
      <c r="J7" s="695"/>
      <c r="K7" s="695"/>
      <c r="L7" s="444"/>
    </row>
    <row r="8" spans="1:12" ht="12.75" customHeight="1" x14ac:dyDescent="0.2">
      <c r="A8" s="915" t="s">
        <v>25</v>
      </c>
      <c r="B8" s="916"/>
      <c r="C8" s="916"/>
      <c r="D8" s="916"/>
      <c r="E8" s="917"/>
      <c r="F8" s="527"/>
      <c r="G8" s="916"/>
      <c r="H8" s="916"/>
      <c r="I8" s="916"/>
      <c r="J8" s="916"/>
      <c r="K8" s="916"/>
      <c r="L8" s="444"/>
    </row>
    <row r="9" spans="1:12" ht="13.5" thickBot="1" x14ac:dyDescent="0.25">
      <c r="A9" s="719"/>
      <c r="B9" s="720"/>
      <c r="C9" s="720"/>
      <c r="D9" s="720"/>
      <c r="E9" s="721"/>
      <c r="F9" s="714"/>
      <c r="G9" s="694"/>
      <c r="H9" s="694"/>
      <c r="I9" s="694"/>
      <c r="J9" s="694"/>
      <c r="K9" s="694"/>
      <c r="L9" s="444"/>
    </row>
    <row r="10" spans="1:12" s="6" customFormat="1" ht="13.5" thickBot="1" x14ac:dyDescent="0.25">
      <c r="A10" s="727" t="s">
        <v>0</v>
      </c>
      <c r="B10" s="722" t="s">
        <v>26</v>
      </c>
      <c r="C10" s="730" t="s">
        <v>27</v>
      </c>
      <c r="D10" s="722" t="s">
        <v>28</v>
      </c>
      <c r="E10" s="722" t="s">
        <v>29</v>
      </c>
      <c r="F10" s="715"/>
      <c r="G10" s="528"/>
      <c r="H10" s="528"/>
      <c r="I10" s="528"/>
      <c r="J10" s="528"/>
      <c r="K10" s="528"/>
    </row>
    <row r="11" spans="1:12" ht="12.75" customHeight="1" x14ac:dyDescent="0.2">
      <c r="A11" s="728">
        <v>45444</v>
      </c>
      <c r="B11" s="733"/>
      <c r="C11" s="731" t="s">
        <v>46</v>
      </c>
      <c r="D11" s="723">
        <v>60838197</v>
      </c>
      <c r="E11" s="724"/>
      <c r="F11" s="714"/>
      <c r="G11" s="696"/>
      <c r="H11" s="697"/>
      <c r="I11" s="529"/>
      <c r="J11" s="530"/>
      <c r="K11" s="698"/>
      <c r="L11" s="444"/>
    </row>
    <row r="12" spans="1:12" ht="12.75" customHeight="1" x14ac:dyDescent="0.2">
      <c r="A12" s="834">
        <v>45461</v>
      </c>
      <c r="B12" s="836">
        <v>1</v>
      </c>
      <c r="C12" s="835" t="s">
        <v>132</v>
      </c>
      <c r="D12" s="530"/>
      <c r="E12" s="833">
        <v>20664627</v>
      </c>
      <c r="F12" s="714"/>
      <c r="G12" s="696"/>
      <c r="H12" s="697"/>
      <c r="I12" s="529"/>
      <c r="J12" s="530"/>
      <c r="K12" s="698"/>
      <c r="L12" s="444"/>
    </row>
    <row r="13" spans="1:12" ht="12.75" customHeight="1" x14ac:dyDescent="0.2">
      <c r="A13" s="834">
        <v>45471</v>
      </c>
      <c r="B13" s="836">
        <v>2</v>
      </c>
      <c r="C13" s="835" t="s">
        <v>132</v>
      </c>
      <c r="D13" s="530"/>
      <c r="E13" s="833">
        <v>2700000</v>
      </c>
      <c r="F13" s="714"/>
      <c r="G13" s="696"/>
      <c r="H13" s="697"/>
      <c r="I13" s="529"/>
      <c r="J13" s="530"/>
      <c r="K13" s="698"/>
      <c r="L13" s="444"/>
    </row>
    <row r="14" spans="1:12" ht="12.75" customHeight="1" thickBot="1" x14ac:dyDescent="0.25">
      <c r="A14" s="830"/>
      <c r="B14" s="837"/>
      <c r="C14" s="533"/>
      <c r="D14" s="831"/>
      <c r="E14" s="832"/>
      <c r="F14" s="714"/>
      <c r="G14" s="696"/>
      <c r="H14" s="697"/>
      <c r="I14" s="529"/>
      <c r="J14" s="530"/>
      <c r="K14" s="698"/>
      <c r="L14" s="444"/>
    </row>
    <row r="15" spans="1:12" ht="13.5" thickBot="1" x14ac:dyDescent="0.25">
      <c r="A15" s="729"/>
      <c r="B15" s="734"/>
      <c r="C15" s="732" t="s">
        <v>62</v>
      </c>
      <c r="D15" s="725">
        <f>SUM(D11:D12)-SUM(E11:E13)</f>
        <v>37473570</v>
      </c>
      <c r="E15" s="726"/>
      <c r="F15" s="716"/>
      <c r="G15" s="699"/>
      <c r="H15" s="529"/>
      <c r="I15" s="700"/>
      <c r="J15" s="701"/>
      <c r="K15" s="702"/>
      <c r="L15" s="444"/>
    </row>
    <row r="16" spans="1:12" x14ac:dyDescent="0.2">
      <c r="A16" s="717"/>
      <c r="B16" s="717"/>
      <c r="C16" s="717"/>
      <c r="D16" s="717"/>
      <c r="E16" s="718"/>
      <c r="F16" s="673"/>
      <c r="G16" s="529"/>
      <c r="H16" s="529"/>
      <c r="I16" s="529"/>
      <c r="J16" s="529"/>
      <c r="K16" s="703"/>
      <c r="L16" s="444"/>
    </row>
    <row r="17" spans="1:15" x14ac:dyDescent="0.2">
      <c r="A17" s="529"/>
      <c r="B17" s="700"/>
      <c r="C17" s="700" t="s">
        <v>17</v>
      </c>
      <c r="D17" s="529"/>
      <c r="E17" s="529"/>
      <c r="F17" s="673"/>
      <c r="G17" s="529"/>
      <c r="H17" s="700"/>
      <c r="I17" s="700"/>
      <c r="J17" s="529"/>
      <c r="K17" s="704"/>
      <c r="L17" s="444"/>
    </row>
    <row r="18" spans="1:15" x14ac:dyDescent="0.2">
      <c r="A18" s="529"/>
      <c r="B18" s="700"/>
      <c r="C18" s="700"/>
      <c r="D18" s="529"/>
      <c r="E18" s="529"/>
      <c r="F18" s="673"/>
      <c r="G18" s="529"/>
      <c r="H18" s="700"/>
      <c r="I18" s="700"/>
      <c r="J18" s="529"/>
      <c r="K18" s="529"/>
      <c r="L18" s="444"/>
    </row>
    <row r="19" spans="1:15" x14ac:dyDescent="0.2">
      <c r="A19" s="557"/>
      <c r="B19" s="557"/>
      <c r="C19" s="705"/>
      <c r="D19" s="706"/>
      <c r="E19" s="707"/>
      <c r="F19" s="670"/>
      <c r="G19" s="557"/>
      <c r="H19" s="557"/>
      <c r="I19" s="705"/>
      <c r="J19" s="706"/>
      <c r="K19" s="707"/>
    </row>
    <row r="20" spans="1:15" x14ac:dyDescent="0.2">
      <c r="A20" s="557"/>
      <c r="B20" s="557"/>
      <c r="C20" s="558"/>
      <c r="D20" s="559"/>
      <c r="E20" s="707"/>
      <c r="F20" s="670"/>
      <c r="G20" s="557"/>
      <c r="H20" s="557"/>
      <c r="I20" s="558"/>
      <c r="J20" s="559"/>
      <c r="K20" s="707"/>
    </row>
    <row r="21" spans="1:15" ht="18.75" x14ac:dyDescent="0.3">
      <c r="A21" s="560"/>
      <c r="B21" s="560"/>
      <c r="C21" s="708" t="s">
        <v>153</v>
      </c>
      <c r="D21" s="657"/>
      <c r="E21" s="657"/>
      <c r="F21" s="670"/>
      <c r="G21" s="709"/>
      <c r="H21" s="709"/>
      <c r="I21" s="710"/>
      <c r="J21" s="711"/>
      <c r="K21" s="712"/>
    </row>
    <row r="22" spans="1:15" ht="19.5" thickBot="1" x14ac:dyDescent="0.35">
      <c r="A22" s="560"/>
      <c r="B22" s="560"/>
      <c r="C22" s="736">
        <v>45444</v>
      </c>
      <c r="D22" s="737"/>
      <c r="E22" s="737"/>
      <c r="F22" s="675"/>
      <c r="G22" s="675"/>
      <c r="H22" s="675"/>
      <c r="I22" s="675"/>
      <c r="J22" s="675"/>
      <c r="K22" s="675"/>
      <c r="L22" s="372"/>
      <c r="M22" s="372"/>
      <c r="N22" s="372"/>
      <c r="O22" s="372"/>
    </row>
    <row r="23" spans="1:15" x14ac:dyDescent="0.2">
      <c r="A23" s="560"/>
      <c r="B23" s="565"/>
      <c r="C23" s="921" t="s">
        <v>20</v>
      </c>
      <c r="D23" s="922"/>
      <c r="E23" s="923"/>
      <c r="F23" s="735"/>
      <c r="G23" s="675"/>
      <c r="H23" s="675"/>
      <c r="I23" s="675"/>
      <c r="J23" s="675"/>
      <c r="K23" s="675"/>
      <c r="L23" s="372"/>
      <c r="M23" s="372"/>
      <c r="N23" s="372"/>
      <c r="O23" s="372"/>
    </row>
    <row r="24" spans="1:15" x14ac:dyDescent="0.2">
      <c r="A24" s="560"/>
      <c r="B24" s="565"/>
      <c r="C24" s="739" t="s">
        <v>21</v>
      </c>
      <c r="D24" s="924" t="s">
        <v>31</v>
      </c>
      <c r="E24" s="925"/>
      <c r="F24" s="735"/>
      <c r="G24" s="675"/>
      <c r="H24" s="675"/>
      <c r="I24" s="675"/>
      <c r="J24" s="675"/>
      <c r="K24" s="675"/>
      <c r="L24" s="372"/>
      <c r="M24" s="372"/>
      <c r="N24" s="372"/>
      <c r="O24" s="372"/>
    </row>
    <row r="25" spans="1:15" ht="15" x14ac:dyDescent="0.2">
      <c r="A25" s="560"/>
      <c r="B25" s="565"/>
      <c r="C25" s="740" t="s">
        <v>22</v>
      </c>
      <c r="D25" s="926" t="s">
        <v>45</v>
      </c>
      <c r="E25" s="927"/>
      <c r="F25" s="735"/>
      <c r="G25" s="675"/>
      <c r="H25" s="675"/>
      <c r="I25" s="675"/>
      <c r="J25" s="675"/>
      <c r="K25" s="675"/>
      <c r="L25" s="372"/>
      <c r="M25" s="372"/>
      <c r="N25" s="372"/>
      <c r="O25" s="372"/>
    </row>
    <row r="26" spans="1:15" ht="21" customHeight="1" thickBot="1" x14ac:dyDescent="0.25">
      <c r="A26" s="560"/>
      <c r="B26" s="565"/>
      <c r="C26" s="741" t="s">
        <v>24</v>
      </c>
      <c r="D26" s="928" t="s">
        <v>33</v>
      </c>
      <c r="E26" s="929"/>
      <c r="F26" s="620"/>
      <c r="G26" s="709"/>
      <c r="H26" s="709"/>
      <c r="I26" s="709"/>
      <c r="J26" s="709"/>
      <c r="K26" s="709"/>
      <c r="L26" s="372"/>
      <c r="M26" s="372"/>
      <c r="N26" s="372"/>
      <c r="O26" s="372"/>
    </row>
    <row r="27" spans="1:15" ht="13.5" thickBot="1" x14ac:dyDescent="0.25">
      <c r="A27" s="744"/>
      <c r="B27" s="744"/>
      <c r="C27" s="745"/>
      <c r="D27" s="746"/>
      <c r="E27" s="738"/>
      <c r="F27" s="709"/>
      <c r="G27" s="709"/>
      <c r="H27" s="709"/>
      <c r="I27" s="709"/>
      <c r="J27" s="709"/>
      <c r="K27" s="709"/>
      <c r="L27" s="372"/>
      <c r="M27" s="372"/>
      <c r="N27" s="372"/>
      <c r="O27" s="372"/>
    </row>
    <row r="28" spans="1:15" ht="13.5" thickBot="1" x14ac:dyDescent="0.25">
      <c r="A28" s="751" t="s">
        <v>0</v>
      </c>
      <c r="B28" s="563" t="s">
        <v>152</v>
      </c>
      <c r="C28" s="563" t="s">
        <v>5</v>
      </c>
      <c r="D28" s="752" t="s">
        <v>141</v>
      </c>
      <c r="E28" s="681"/>
      <c r="F28" s="560"/>
      <c r="G28" s="560"/>
      <c r="H28" s="560"/>
      <c r="I28" s="560"/>
      <c r="J28" s="560"/>
      <c r="K28" s="560"/>
      <c r="L28" s="372"/>
      <c r="M28" s="372"/>
      <c r="N28" s="372"/>
      <c r="O28" s="372"/>
    </row>
    <row r="29" spans="1:15" x14ac:dyDescent="0.2">
      <c r="A29" s="750"/>
      <c r="B29" s="562"/>
      <c r="C29" s="666"/>
      <c r="D29" s="566"/>
      <c r="E29" s="677"/>
      <c r="F29" s="560"/>
      <c r="G29" s="560"/>
      <c r="H29" s="560"/>
      <c r="I29" s="560"/>
      <c r="J29" s="560"/>
      <c r="K29" s="560"/>
      <c r="L29" s="372"/>
      <c r="M29" s="372"/>
      <c r="N29" s="372"/>
      <c r="O29" s="372"/>
    </row>
    <row r="30" spans="1:15" x14ac:dyDescent="0.2">
      <c r="A30" s="748"/>
      <c r="B30" s="560">
        <v>1</v>
      </c>
      <c r="C30" s="565" t="s">
        <v>142</v>
      </c>
      <c r="D30" s="599">
        <f>D15</f>
        <v>37473570</v>
      </c>
      <c r="E30" s="677"/>
      <c r="F30" s="560"/>
      <c r="G30" s="560"/>
      <c r="H30" s="560"/>
      <c r="I30" s="560"/>
      <c r="J30" s="560"/>
      <c r="K30" s="560"/>
      <c r="L30" s="372"/>
      <c r="M30" s="372"/>
      <c r="N30" s="372"/>
      <c r="O30" s="372"/>
    </row>
    <row r="31" spans="1:15" x14ac:dyDescent="0.2">
      <c r="A31" s="748"/>
      <c r="B31" s="560"/>
      <c r="C31" s="565"/>
      <c r="D31" s="567"/>
      <c r="E31" s="677"/>
      <c r="F31" s="560"/>
      <c r="G31" s="560"/>
      <c r="H31" s="560"/>
      <c r="I31" s="560"/>
      <c r="J31" s="560"/>
      <c r="K31" s="560"/>
      <c r="L31" s="372"/>
      <c r="M31" s="372"/>
      <c r="N31" s="372"/>
      <c r="O31" s="372"/>
    </row>
    <row r="32" spans="1:15" x14ac:dyDescent="0.2">
      <c r="A32" s="748"/>
      <c r="B32" s="560"/>
      <c r="C32" s="565" t="s">
        <v>143</v>
      </c>
      <c r="D32" s="567"/>
      <c r="E32" s="677"/>
      <c r="F32" s="560"/>
      <c r="G32" s="560"/>
      <c r="H32" s="560"/>
      <c r="I32" s="560"/>
      <c r="J32" s="560"/>
      <c r="K32" s="560"/>
    </row>
    <row r="33" spans="1:11" x14ac:dyDescent="0.2">
      <c r="A33" s="748"/>
      <c r="B33" s="560"/>
      <c r="C33" s="565" t="s">
        <v>144</v>
      </c>
      <c r="D33" s="567">
        <v>0</v>
      </c>
      <c r="E33" s="677"/>
      <c r="F33" s="560"/>
      <c r="G33" s="560"/>
      <c r="H33" s="560"/>
      <c r="I33" s="560"/>
      <c r="J33" s="560"/>
      <c r="K33" s="560"/>
    </row>
    <row r="34" spans="1:11" x14ac:dyDescent="0.2">
      <c r="A34" s="748"/>
      <c r="B34" s="560"/>
      <c r="C34" s="565" t="s">
        <v>145</v>
      </c>
      <c r="D34" s="567">
        <v>0</v>
      </c>
      <c r="E34" s="677"/>
      <c r="F34" s="560"/>
      <c r="G34" s="560"/>
      <c r="H34" s="560"/>
      <c r="I34" s="560"/>
      <c r="J34" s="560"/>
      <c r="K34" s="560"/>
    </row>
    <row r="35" spans="1:11" x14ac:dyDescent="0.2">
      <c r="A35" s="748"/>
      <c r="B35" s="560"/>
      <c r="C35" s="565"/>
      <c r="D35" s="567"/>
      <c r="E35" s="677"/>
      <c r="F35" s="560"/>
      <c r="G35" s="560"/>
      <c r="H35" s="560"/>
      <c r="I35" s="560"/>
      <c r="J35" s="560"/>
      <c r="K35" s="560"/>
    </row>
    <row r="36" spans="1:11" x14ac:dyDescent="0.2">
      <c r="A36" s="748"/>
      <c r="B36" s="560"/>
      <c r="C36" s="565" t="s">
        <v>146</v>
      </c>
      <c r="D36" s="567"/>
      <c r="E36" s="677"/>
      <c r="F36" s="560"/>
      <c r="G36" s="560"/>
      <c r="H36" s="560"/>
      <c r="I36" s="560"/>
      <c r="J36" s="560"/>
      <c r="K36" s="560"/>
    </row>
    <row r="37" spans="1:11" x14ac:dyDescent="0.2">
      <c r="A37" s="748"/>
      <c r="B37" s="560"/>
      <c r="C37" s="753" t="s">
        <v>147</v>
      </c>
      <c r="D37" s="567"/>
      <c r="E37" s="677"/>
      <c r="F37" s="560"/>
      <c r="G37" s="560"/>
      <c r="H37" s="560"/>
      <c r="I37" s="560"/>
      <c r="J37" s="560"/>
      <c r="K37" s="560"/>
    </row>
    <row r="38" spans="1:11" x14ac:dyDescent="0.2">
      <c r="A38" s="749">
        <v>45461</v>
      </c>
      <c r="B38" s="560">
        <v>2</v>
      </c>
      <c r="C38" s="565" t="s">
        <v>154</v>
      </c>
      <c r="D38" s="567">
        <v>-2000</v>
      </c>
      <c r="E38" s="677"/>
      <c r="F38" s="560"/>
      <c r="G38" s="560"/>
      <c r="H38" s="560"/>
      <c r="I38" s="560"/>
      <c r="J38" s="560"/>
      <c r="K38" s="560"/>
    </row>
    <row r="39" spans="1:11" x14ac:dyDescent="0.2">
      <c r="A39" s="749">
        <v>45471</v>
      </c>
      <c r="B39" s="560">
        <v>3</v>
      </c>
      <c r="C39" s="565" t="s">
        <v>154</v>
      </c>
      <c r="D39" s="567">
        <v>-2000</v>
      </c>
      <c r="E39" s="677"/>
      <c r="F39" s="560"/>
      <c r="G39" s="560"/>
      <c r="H39" s="560"/>
      <c r="I39" s="560"/>
      <c r="J39" s="560"/>
      <c r="K39" s="560"/>
    </row>
    <row r="40" spans="1:11" x14ac:dyDescent="0.2">
      <c r="A40" s="749"/>
      <c r="B40" s="560"/>
      <c r="C40" s="565"/>
      <c r="D40" s="567"/>
      <c r="E40" s="677"/>
      <c r="F40" s="560"/>
      <c r="G40" s="560"/>
      <c r="H40" s="560"/>
      <c r="I40" s="560"/>
      <c r="J40" s="560"/>
      <c r="K40" s="560"/>
    </row>
    <row r="41" spans="1:11" ht="13.5" thickBot="1" x14ac:dyDescent="0.25">
      <c r="A41" s="755"/>
      <c r="B41" s="744"/>
      <c r="C41" s="756"/>
      <c r="D41" s="618"/>
      <c r="E41" s="677"/>
      <c r="F41" s="560"/>
      <c r="G41" s="560"/>
      <c r="H41" s="560"/>
      <c r="I41" s="560"/>
      <c r="J41" s="560"/>
      <c r="K41" s="560"/>
    </row>
    <row r="42" spans="1:11" ht="13.5" thickBot="1" x14ac:dyDescent="0.25">
      <c r="A42" s="564">
        <v>45446</v>
      </c>
      <c r="B42" s="563"/>
      <c r="C42" s="664" t="s">
        <v>148</v>
      </c>
      <c r="D42" s="665">
        <f>SUM(D29:D41)</f>
        <v>37469570</v>
      </c>
      <c r="E42" s="742"/>
      <c r="F42" s="560"/>
      <c r="G42" s="560"/>
      <c r="H42" s="560"/>
      <c r="I42" s="560"/>
      <c r="J42" s="560"/>
      <c r="K42" s="560"/>
    </row>
    <row r="43" spans="1:11" ht="13.5" thickBot="1" x14ac:dyDescent="0.25">
      <c r="A43" s="757"/>
      <c r="B43" s="758"/>
      <c r="C43" s="759" t="s">
        <v>148</v>
      </c>
      <c r="D43" s="754">
        <v>37469570</v>
      </c>
      <c r="E43" s="743"/>
      <c r="F43" s="560"/>
      <c r="G43" s="560"/>
      <c r="H43" s="560"/>
      <c r="I43" s="560"/>
      <c r="J43" s="560"/>
      <c r="K43" s="560"/>
    </row>
    <row r="44" spans="1:11" x14ac:dyDescent="0.2">
      <c r="A44" s="562"/>
      <c r="B44" s="562"/>
      <c r="C44" s="562"/>
      <c r="D44" s="747"/>
      <c r="E44" s="657"/>
      <c r="F44" s="560"/>
      <c r="G44" s="560"/>
      <c r="H44" s="560"/>
      <c r="I44" s="560"/>
      <c r="J44" s="560"/>
      <c r="K44" s="560"/>
    </row>
    <row r="45" spans="1:11" x14ac:dyDescent="0.2">
      <c r="A45" s="560"/>
      <c r="B45" s="560"/>
      <c r="C45" s="713" t="s">
        <v>149</v>
      </c>
      <c r="D45" s="657">
        <f>D42-D43</f>
        <v>0</v>
      </c>
      <c r="E45" s="657"/>
      <c r="F45" s="560"/>
      <c r="G45" s="560"/>
      <c r="H45" s="560"/>
      <c r="I45" s="560"/>
      <c r="J45" s="560"/>
      <c r="K45" s="560"/>
    </row>
    <row r="46" spans="1:11" x14ac:dyDescent="0.2">
      <c r="A46" s="560"/>
      <c r="B46" s="560"/>
      <c r="C46" s="560" t="s">
        <v>150</v>
      </c>
      <c r="D46" s="657"/>
      <c r="E46" s="657"/>
      <c r="F46" s="560"/>
      <c r="G46" s="560"/>
      <c r="H46" s="560"/>
      <c r="I46" s="560"/>
      <c r="J46" s="560"/>
      <c r="K46" s="560"/>
    </row>
    <row r="47" spans="1:11" x14ac:dyDescent="0.2">
      <c r="A47" s="560"/>
      <c r="B47" s="560"/>
      <c r="C47" s="560"/>
      <c r="D47" s="560"/>
      <c r="E47" s="560"/>
      <c r="F47" s="560"/>
      <c r="G47" s="560"/>
      <c r="H47" s="560"/>
      <c r="I47" s="560"/>
      <c r="J47" s="560"/>
      <c r="K47" s="560"/>
    </row>
    <row r="48" spans="1:11" x14ac:dyDescent="0.2">
      <c r="A48" s="560"/>
      <c r="B48" s="560"/>
      <c r="C48" s="560"/>
      <c r="D48" s="560"/>
      <c r="E48" s="560"/>
      <c r="F48" s="560"/>
      <c r="G48" s="560"/>
      <c r="H48" s="560"/>
      <c r="I48" s="560"/>
      <c r="J48" s="560"/>
      <c r="K48" s="560"/>
    </row>
    <row r="49" spans="1:11" x14ac:dyDescent="0.2">
      <c r="A49" s="560"/>
      <c r="B49" s="560"/>
      <c r="C49" s="560"/>
      <c r="D49" s="560"/>
      <c r="E49" s="560"/>
      <c r="F49" s="560"/>
      <c r="G49" s="560"/>
      <c r="H49" s="560"/>
      <c r="I49" s="560"/>
      <c r="J49" s="560"/>
      <c r="K49" s="560"/>
    </row>
    <row r="50" spans="1:11" x14ac:dyDescent="0.2">
      <c r="A50" s="560"/>
      <c r="B50" s="560"/>
      <c r="C50" s="560"/>
      <c r="D50" s="560"/>
      <c r="E50" s="560"/>
      <c r="F50" s="560"/>
      <c r="G50" s="560"/>
      <c r="H50" s="560"/>
      <c r="I50" s="560"/>
      <c r="J50" s="560"/>
      <c r="K50" s="560"/>
    </row>
    <row r="51" spans="1:11" x14ac:dyDescent="0.2">
      <c r="A51" s="560"/>
      <c r="B51" s="560"/>
      <c r="C51" s="560"/>
      <c r="D51" s="560"/>
      <c r="E51" s="560"/>
      <c r="F51" s="560"/>
      <c r="G51" s="560"/>
      <c r="H51" s="560"/>
      <c r="I51" s="560"/>
      <c r="J51" s="560"/>
      <c r="K51" s="560"/>
    </row>
    <row r="52" spans="1:11" x14ac:dyDescent="0.2">
      <c r="A52" s="560"/>
      <c r="B52" s="560"/>
      <c r="C52" s="560"/>
      <c r="D52" s="560"/>
      <c r="E52" s="560"/>
      <c r="F52" s="560"/>
      <c r="G52" s="560"/>
      <c r="H52" s="560"/>
      <c r="I52" s="560"/>
      <c r="J52" s="560"/>
      <c r="K52" s="560"/>
    </row>
    <row r="53" spans="1:11" x14ac:dyDescent="0.2">
      <c r="A53" s="560"/>
      <c r="B53" s="560"/>
      <c r="C53" s="560"/>
      <c r="D53" s="560"/>
      <c r="E53" s="560"/>
      <c r="F53" s="560"/>
      <c r="G53" s="560"/>
      <c r="H53" s="560"/>
      <c r="I53" s="560"/>
      <c r="J53" s="560"/>
      <c r="K53" s="560"/>
    </row>
    <row r="54" spans="1:11" x14ac:dyDescent="0.2">
      <c r="A54" s="560"/>
      <c r="B54" s="560"/>
      <c r="C54" s="560"/>
      <c r="D54" s="560"/>
      <c r="E54" s="560"/>
      <c r="F54" s="560"/>
      <c r="G54" s="560"/>
      <c r="H54" s="560"/>
      <c r="I54" s="560"/>
      <c r="J54" s="560"/>
      <c r="K54" s="560"/>
    </row>
    <row r="55" spans="1:11" x14ac:dyDescent="0.2">
      <c r="A55" s="560"/>
      <c r="B55" s="560"/>
      <c r="C55" s="560"/>
      <c r="D55" s="560"/>
      <c r="E55" s="560"/>
      <c r="F55" s="560"/>
      <c r="G55" s="560"/>
      <c r="H55" s="560"/>
      <c r="I55" s="560"/>
      <c r="J55" s="560"/>
      <c r="K55" s="560"/>
    </row>
    <row r="56" spans="1:11" x14ac:dyDescent="0.2">
      <c r="A56" s="560"/>
      <c r="B56" s="560"/>
      <c r="C56" s="560"/>
      <c r="D56" s="560"/>
      <c r="E56" s="560"/>
      <c r="F56" s="560"/>
      <c r="G56" s="560"/>
      <c r="H56" s="560"/>
      <c r="I56" s="560"/>
      <c r="J56" s="560"/>
      <c r="K56" s="560"/>
    </row>
    <row r="57" spans="1:11" x14ac:dyDescent="0.2">
      <c r="A57" s="560"/>
      <c r="B57" s="560"/>
      <c r="C57" s="560"/>
      <c r="D57" s="560"/>
      <c r="E57" s="560"/>
      <c r="F57" s="560"/>
      <c r="G57" s="560"/>
      <c r="H57" s="560"/>
      <c r="I57" s="560"/>
      <c r="J57" s="560"/>
      <c r="K57" s="560"/>
    </row>
    <row r="58" spans="1:11" x14ac:dyDescent="0.2">
      <c r="A58" s="560"/>
      <c r="B58" s="560"/>
      <c r="C58" s="560"/>
      <c r="D58" s="560"/>
      <c r="E58" s="560"/>
      <c r="F58" s="560"/>
      <c r="G58" s="560"/>
      <c r="H58" s="560"/>
      <c r="I58" s="560"/>
      <c r="J58" s="560"/>
      <c r="K58" s="560"/>
    </row>
    <row r="59" spans="1:11" x14ac:dyDescent="0.2">
      <c r="A59" s="560"/>
      <c r="B59" s="560"/>
      <c r="C59" s="560"/>
      <c r="D59" s="560"/>
      <c r="E59" s="560"/>
      <c r="F59" s="560"/>
      <c r="G59" s="560"/>
      <c r="H59" s="560"/>
      <c r="I59" s="560"/>
      <c r="J59" s="560"/>
      <c r="K59" s="560"/>
    </row>
    <row r="60" spans="1:11" x14ac:dyDescent="0.2">
      <c r="A60" s="560"/>
      <c r="B60" s="560"/>
      <c r="C60" s="560"/>
      <c r="D60" s="560"/>
      <c r="E60" s="560"/>
      <c r="F60" s="560"/>
      <c r="G60" s="560"/>
      <c r="H60" s="560"/>
      <c r="I60" s="560"/>
      <c r="J60" s="560"/>
      <c r="K60" s="560"/>
    </row>
    <row r="61" spans="1:11" x14ac:dyDescent="0.2">
      <c r="A61" s="560"/>
      <c r="B61" s="560"/>
      <c r="C61" s="560"/>
      <c r="D61" s="560"/>
      <c r="E61" s="560"/>
      <c r="F61" s="560"/>
      <c r="G61" s="560"/>
      <c r="H61" s="560"/>
      <c r="I61" s="560"/>
      <c r="J61" s="560"/>
      <c r="K61" s="560"/>
    </row>
    <row r="62" spans="1:11" x14ac:dyDescent="0.2">
      <c r="A62" s="560"/>
      <c r="B62" s="560"/>
      <c r="C62" s="560"/>
      <c r="D62" s="560"/>
      <c r="E62" s="560"/>
      <c r="F62" s="560"/>
      <c r="G62" s="560"/>
      <c r="H62" s="560"/>
      <c r="I62" s="560"/>
      <c r="J62" s="560"/>
      <c r="K62" s="560"/>
    </row>
    <row r="63" spans="1:11" x14ac:dyDescent="0.2">
      <c r="A63" s="560"/>
      <c r="B63" s="560"/>
      <c r="C63" s="560"/>
      <c r="D63" s="560"/>
      <c r="E63" s="560"/>
      <c r="F63" s="560"/>
      <c r="G63" s="560"/>
      <c r="H63" s="560"/>
      <c r="I63" s="560"/>
      <c r="J63" s="560"/>
      <c r="K63" s="560"/>
    </row>
    <row r="64" spans="1:11" x14ac:dyDescent="0.2">
      <c r="A64" s="560"/>
      <c r="B64" s="560"/>
      <c r="C64" s="560"/>
      <c r="D64" s="560"/>
      <c r="E64" s="560"/>
      <c r="F64" s="560"/>
      <c r="G64" s="560"/>
      <c r="H64" s="560"/>
      <c r="I64" s="560"/>
      <c r="J64" s="560"/>
      <c r="K64" s="560"/>
    </row>
    <row r="65" spans="1:11" x14ac:dyDescent="0.2">
      <c r="A65" s="560"/>
      <c r="B65" s="560"/>
      <c r="C65" s="560"/>
      <c r="D65" s="560"/>
      <c r="E65" s="560"/>
      <c r="F65" s="560"/>
      <c r="G65" s="560"/>
      <c r="H65" s="560"/>
      <c r="I65" s="560"/>
      <c r="J65" s="560"/>
      <c r="K65" s="560"/>
    </row>
    <row r="66" spans="1:11" x14ac:dyDescent="0.2">
      <c r="A66" s="560"/>
      <c r="B66" s="560"/>
      <c r="C66" s="560"/>
      <c r="D66" s="560"/>
      <c r="E66" s="560"/>
      <c r="F66" s="560"/>
      <c r="G66" s="560"/>
      <c r="H66" s="560"/>
      <c r="I66" s="560"/>
      <c r="J66" s="560"/>
      <c r="K66" s="560"/>
    </row>
    <row r="67" spans="1:11" x14ac:dyDescent="0.2">
      <c r="A67" s="560"/>
      <c r="B67" s="560"/>
      <c r="C67" s="560"/>
      <c r="D67" s="560"/>
      <c r="E67" s="560"/>
      <c r="F67" s="560"/>
      <c r="G67" s="560"/>
      <c r="H67" s="560"/>
      <c r="I67" s="560"/>
      <c r="J67" s="560"/>
      <c r="K67" s="560"/>
    </row>
    <row r="68" spans="1:11" x14ac:dyDescent="0.2">
      <c r="A68" s="560"/>
      <c r="B68" s="560"/>
      <c r="C68" s="560"/>
      <c r="D68" s="560"/>
      <c r="E68" s="560"/>
      <c r="F68" s="560"/>
      <c r="G68" s="560"/>
      <c r="H68" s="560"/>
      <c r="I68" s="560"/>
      <c r="J68" s="560"/>
      <c r="K68" s="560"/>
    </row>
    <row r="69" spans="1:11" x14ac:dyDescent="0.2">
      <c r="A69" s="560"/>
      <c r="B69" s="560"/>
      <c r="C69" s="560"/>
      <c r="D69" s="560"/>
      <c r="E69" s="560"/>
      <c r="F69" s="560"/>
      <c r="G69" s="560"/>
      <c r="H69" s="560"/>
      <c r="I69" s="560"/>
      <c r="J69" s="560"/>
      <c r="K69" s="560"/>
    </row>
    <row r="70" spans="1:11" x14ac:dyDescent="0.2">
      <c r="A70" s="560"/>
      <c r="B70" s="560"/>
      <c r="C70" s="560"/>
      <c r="D70" s="560"/>
      <c r="E70" s="560"/>
      <c r="F70" s="560"/>
      <c r="G70" s="560"/>
      <c r="H70" s="560"/>
      <c r="I70" s="560"/>
      <c r="J70" s="560"/>
      <c r="K70" s="560"/>
    </row>
    <row r="71" spans="1:11" x14ac:dyDescent="0.2">
      <c r="A71" s="560"/>
      <c r="B71" s="560"/>
      <c r="C71" s="560"/>
      <c r="D71" s="560"/>
      <c r="E71" s="560"/>
      <c r="F71" s="560"/>
      <c r="G71" s="560"/>
      <c r="H71" s="560"/>
      <c r="I71" s="560"/>
      <c r="J71" s="560"/>
      <c r="K71" s="560"/>
    </row>
    <row r="72" spans="1:11" x14ac:dyDescent="0.2">
      <c r="A72" s="560"/>
      <c r="B72" s="560"/>
      <c r="C72" s="560"/>
      <c r="D72" s="560"/>
      <c r="E72" s="560"/>
      <c r="F72" s="560"/>
      <c r="G72" s="560"/>
      <c r="H72" s="560"/>
      <c r="I72" s="560"/>
      <c r="J72" s="560"/>
      <c r="K72" s="560"/>
    </row>
    <row r="73" spans="1:11" x14ac:dyDescent="0.2">
      <c r="A73" s="560"/>
      <c r="B73" s="560"/>
      <c r="C73" s="560"/>
      <c r="D73" s="560"/>
      <c r="E73" s="560"/>
      <c r="F73" s="560"/>
      <c r="G73" s="560"/>
      <c r="H73" s="560"/>
      <c r="I73" s="560"/>
      <c r="J73" s="560"/>
      <c r="K73" s="560"/>
    </row>
    <row r="74" spans="1:11" x14ac:dyDescent="0.2">
      <c r="A74" s="560"/>
      <c r="B74" s="560"/>
      <c r="C74" s="560"/>
      <c r="D74" s="560"/>
      <c r="E74" s="560"/>
      <c r="F74" s="560"/>
      <c r="G74" s="560"/>
      <c r="H74" s="560"/>
      <c r="I74" s="560"/>
      <c r="J74" s="560"/>
      <c r="K74" s="560"/>
    </row>
    <row r="75" spans="1:11" x14ac:dyDescent="0.2">
      <c r="A75" s="560"/>
      <c r="B75" s="560"/>
      <c r="C75" s="560"/>
      <c r="D75" s="560"/>
      <c r="E75" s="560"/>
      <c r="F75" s="560"/>
      <c r="G75" s="560"/>
      <c r="H75" s="560"/>
      <c r="I75" s="560"/>
      <c r="J75" s="560"/>
      <c r="K75" s="560"/>
    </row>
    <row r="76" spans="1:11" x14ac:dyDescent="0.2">
      <c r="A76" s="560"/>
      <c r="B76" s="560"/>
      <c r="C76" s="560"/>
      <c r="D76" s="560"/>
      <c r="E76" s="560"/>
      <c r="F76" s="560"/>
      <c r="G76" s="560"/>
      <c r="H76" s="560"/>
      <c r="I76" s="560"/>
      <c r="J76" s="560"/>
      <c r="K76" s="560"/>
    </row>
    <row r="77" spans="1:11" x14ac:dyDescent="0.2">
      <c r="A77" s="560"/>
      <c r="B77" s="560"/>
      <c r="C77" s="560"/>
      <c r="D77" s="560"/>
      <c r="E77" s="560"/>
      <c r="F77" s="560"/>
      <c r="G77" s="560"/>
      <c r="H77" s="560"/>
      <c r="I77" s="560"/>
      <c r="J77" s="560"/>
      <c r="K77" s="560"/>
    </row>
    <row r="78" spans="1:11" x14ac:dyDescent="0.2">
      <c r="A78" s="560"/>
      <c r="B78" s="560"/>
      <c r="C78" s="560"/>
      <c r="D78" s="560"/>
      <c r="E78" s="560"/>
      <c r="F78" s="560"/>
      <c r="G78" s="560"/>
      <c r="H78" s="560"/>
      <c r="I78" s="560"/>
      <c r="J78" s="560"/>
      <c r="K78" s="560"/>
    </row>
    <row r="79" spans="1:11" x14ac:dyDescent="0.2">
      <c r="A79" s="560"/>
      <c r="B79" s="560"/>
      <c r="C79" s="560"/>
      <c r="D79" s="560"/>
      <c r="E79" s="560"/>
      <c r="F79" s="560"/>
      <c r="G79" s="560"/>
      <c r="H79" s="560"/>
      <c r="I79" s="560"/>
      <c r="J79" s="560"/>
      <c r="K79" s="560"/>
    </row>
    <row r="80" spans="1:11" x14ac:dyDescent="0.2">
      <c r="A80" s="560"/>
      <c r="B80" s="560"/>
      <c r="C80" s="560"/>
      <c r="D80" s="560"/>
      <c r="E80" s="560"/>
      <c r="F80" s="560"/>
      <c r="G80" s="560"/>
      <c r="H80" s="560"/>
      <c r="I80" s="560"/>
      <c r="J80" s="560"/>
      <c r="K80" s="560"/>
    </row>
    <row r="81" spans="1:11" x14ac:dyDescent="0.2">
      <c r="A81" s="560"/>
      <c r="B81" s="560"/>
      <c r="C81" s="560"/>
      <c r="D81" s="560"/>
      <c r="E81" s="560"/>
      <c r="F81" s="560"/>
      <c r="G81" s="560"/>
      <c r="H81" s="560"/>
      <c r="I81" s="560"/>
      <c r="J81" s="560"/>
      <c r="K81" s="560"/>
    </row>
    <row r="82" spans="1:11" x14ac:dyDescent="0.2">
      <c r="A82" s="560"/>
      <c r="B82" s="560"/>
      <c r="C82" s="560"/>
      <c r="D82" s="560"/>
      <c r="E82" s="560"/>
      <c r="F82" s="560"/>
      <c r="G82" s="560"/>
      <c r="H82" s="560"/>
      <c r="I82" s="560"/>
      <c r="J82" s="560"/>
      <c r="K82" s="560"/>
    </row>
    <row r="83" spans="1:11" x14ac:dyDescent="0.2">
      <c r="A83" s="560"/>
      <c r="B83" s="560"/>
      <c r="C83" s="560"/>
      <c r="D83" s="560"/>
      <c r="E83" s="560"/>
      <c r="F83" s="560"/>
      <c r="G83" s="560"/>
      <c r="H83" s="560"/>
      <c r="I83" s="560"/>
      <c r="J83" s="560"/>
      <c r="K83" s="560"/>
    </row>
    <row r="84" spans="1:11" x14ac:dyDescent="0.2">
      <c r="A84" s="560"/>
      <c r="B84" s="560"/>
      <c r="C84" s="560"/>
      <c r="D84" s="560"/>
      <c r="E84" s="560"/>
      <c r="F84" s="560"/>
      <c r="G84" s="560"/>
      <c r="H84" s="560"/>
      <c r="I84" s="560"/>
      <c r="J84" s="560"/>
      <c r="K84" s="560"/>
    </row>
    <row r="85" spans="1:11" x14ac:dyDescent="0.2">
      <c r="A85" s="560"/>
      <c r="B85" s="560"/>
      <c r="C85" s="560"/>
      <c r="D85" s="560"/>
      <c r="E85" s="560"/>
      <c r="F85" s="560"/>
      <c r="G85" s="560"/>
      <c r="H85" s="560"/>
      <c r="I85" s="560"/>
      <c r="J85" s="560"/>
      <c r="K85" s="560"/>
    </row>
    <row r="86" spans="1:11" x14ac:dyDescent="0.2">
      <c r="A86" s="560"/>
      <c r="B86" s="560"/>
      <c r="C86" s="560"/>
      <c r="D86" s="560"/>
      <c r="E86" s="560"/>
      <c r="F86" s="560"/>
      <c r="G86" s="560"/>
      <c r="H86" s="560"/>
      <c r="I86" s="560"/>
      <c r="J86" s="560"/>
      <c r="K86" s="560"/>
    </row>
    <row r="87" spans="1:11" x14ac:dyDescent="0.2">
      <c r="A87" s="562"/>
      <c r="B87" s="562"/>
      <c r="C87" s="562"/>
      <c r="D87" s="562"/>
      <c r="E87" s="562"/>
      <c r="F87" s="666"/>
      <c r="G87" s="372"/>
      <c r="H87" s="372"/>
      <c r="I87" s="372"/>
      <c r="J87" s="372"/>
      <c r="K87" s="372"/>
    </row>
    <row r="88" spans="1:11" x14ac:dyDescent="0.2">
      <c r="A88" s="560"/>
      <c r="B88" s="560"/>
      <c r="C88" s="560"/>
      <c r="D88" s="560"/>
      <c r="E88" s="560"/>
      <c r="F88" s="565"/>
      <c r="G88" s="372"/>
      <c r="H88" s="372"/>
      <c r="I88" s="372"/>
      <c r="J88" s="372"/>
      <c r="K88" s="372"/>
    </row>
    <row r="89" spans="1:11" x14ac:dyDescent="0.2">
      <c r="A89" s="560"/>
      <c r="B89" s="560"/>
      <c r="C89" s="560"/>
      <c r="D89" s="560"/>
      <c r="E89" s="560"/>
      <c r="F89" s="565"/>
      <c r="G89" s="372"/>
      <c r="H89" s="372"/>
      <c r="I89" s="372"/>
      <c r="J89" s="372"/>
      <c r="K89" s="372"/>
    </row>
    <row r="90" spans="1:11" x14ac:dyDescent="0.2">
      <c r="A90" s="560"/>
      <c r="B90" s="560"/>
      <c r="C90" s="560"/>
      <c r="D90" s="560"/>
      <c r="E90" s="560"/>
      <c r="F90" s="565"/>
      <c r="G90" s="372"/>
      <c r="H90" s="372"/>
      <c r="I90" s="372"/>
      <c r="J90" s="372"/>
      <c r="K90" s="372"/>
    </row>
    <row r="91" spans="1:11" x14ac:dyDescent="0.2">
      <c r="A91" s="560"/>
      <c r="B91" s="560"/>
      <c r="C91" s="560"/>
      <c r="D91" s="560"/>
      <c r="E91" s="560"/>
      <c r="F91" s="565"/>
      <c r="G91" s="372"/>
      <c r="H91" s="372"/>
      <c r="I91" s="372"/>
      <c r="J91" s="372"/>
      <c r="K91" s="372"/>
    </row>
    <row r="92" spans="1:11" x14ac:dyDescent="0.2">
      <c r="A92" s="560"/>
      <c r="B92" s="560"/>
      <c r="C92" s="560"/>
      <c r="D92" s="560"/>
      <c r="E92" s="560"/>
      <c r="F92" s="565"/>
      <c r="G92" s="372"/>
      <c r="H92" s="372"/>
      <c r="I92" s="372"/>
      <c r="J92" s="372"/>
      <c r="K92" s="372"/>
    </row>
    <row r="93" spans="1:11" x14ac:dyDescent="0.2">
      <c r="A93" s="560"/>
      <c r="B93" s="560"/>
      <c r="C93" s="560"/>
      <c r="D93" s="560"/>
      <c r="E93" s="560"/>
      <c r="F93" s="565"/>
      <c r="G93" s="372"/>
      <c r="H93" s="372"/>
      <c r="I93" s="372"/>
      <c r="J93" s="372"/>
      <c r="K93" s="372"/>
    </row>
    <row r="94" spans="1:11" x14ac:dyDescent="0.2">
      <c r="A94" s="560"/>
      <c r="B94" s="560"/>
      <c r="C94" s="560"/>
      <c r="D94" s="560"/>
      <c r="E94" s="560"/>
      <c r="F94" s="565"/>
      <c r="G94" s="372"/>
      <c r="H94" s="372"/>
      <c r="I94" s="372"/>
      <c r="J94" s="372"/>
      <c r="K94" s="372"/>
    </row>
    <row r="95" spans="1:11" x14ac:dyDescent="0.2">
      <c r="A95" s="560"/>
      <c r="B95" s="560"/>
      <c r="C95" s="560"/>
      <c r="D95" s="560"/>
      <c r="E95" s="560"/>
      <c r="F95" s="565"/>
      <c r="G95" s="372"/>
      <c r="H95" s="372"/>
      <c r="I95" s="372"/>
      <c r="J95" s="372"/>
      <c r="K95" s="372"/>
    </row>
    <row r="96" spans="1:11" x14ac:dyDescent="0.2">
      <c r="A96" s="560"/>
      <c r="B96" s="560"/>
      <c r="C96" s="560"/>
      <c r="D96" s="560"/>
      <c r="E96" s="560"/>
      <c r="F96" s="565"/>
      <c r="G96" s="562"/>
      <c r="H96" s="562"/>
      <c r="I96" s="562"/>
      <c r="J96" s="562"/>
      <c r="K96" s="562"/>
    </row>
    <row r="97" spans="1:11" x14ac:dyDescent="0.2">
      <c r="A97" s="560"/>
      <c r="B97" s="560"/>
      <c r="C97" s="560"/>
      <c r="D97" s="560"/>
      <c r="E97" s="560"/>
      <c r="F97" s="565"/>
      <c r="G97" s="560"/>
      <c r="H97" s="560"/>
      <c r="I97" s="560"/>
      <c r="J97" s="560"/>
      <c r="K97" s="560"/>
    </row>
    <row r="98" spans="1:11" x14ac:dyDescent="0.2">
      <c r="A98" s="560"/>
      <c r="B98" s="560"/>
      <c r="C98" s="560"/>
      <c r="D98" s="560"/>
      <c r="E98" s="560"/>
      <c r="F98" s="565"/>
      <c r="G98" s="560"/>
      <c r="H98" s="560"/>
      <c r="I98" s="560"/>
      <c r="J98" s="560"/>
      <c r="K98" s="560"/>
    </row>
    <row r="99" spans="1:11" x14ac:dyDescent="0.2">
      <c r="A99" s="560"/>
      <c r="B99" s="560"/>
      <c r="C99" s="560"/>
      <c r="D99" s="560"/>
      <c r="E99" s="560"/>
      <c r="F99" s="565"/>
      <c r="G99" s="560"/>
      <c r="H99" s="560"/>
      <c r="I99" s="560"/>
      <c r="J99" s="560"/>
      <c r="K99" s="560"/>
    </row>
    <row r="100" spans="1:11" x14ac:dyDescent="0.2">
      <c r="A100" s="560"/>
      <c r="B100" s="560"/>
      <c r="C100" s="560"/>
      <c r="D100" s="560"/>
      <c r="E100" s="560"/>
      <c r="F100" s="565"/>
      <c r="G100" s="560"/>
      <c r="H100" s="560"/>
      <c r="I100" s="560"/>
      <c r="J100" s="560"/>
      <c r="K100" s="560"/>
    </row>
    <row r="101" spans="1:11" x14ac:dyDescent="0.2">
      <c r="A101" s="560"/>
      <c r="B101" s="560"/>
      <c r="C101" s="560"/>
      <c r="D101" s="560"/>
      <c r="E101" s="560"/>
      <c r="F101" s="565"/>
      <c r="G101" s="560"/>
      <c r="H101" s="560"/>
      <c r="I101" s="560"/>
      <c r="J101" s="560"/>
      <c r="K101" s="560"/>
    </row>
    <row r="102" spans="1:11" x14ac:dyDescent="0.2">
      <c r="A102" s="560"/>
      <c r="B102" s="560"/>
      <c r="C102" s="560"/>
      <c r="D102" s="560"/>
      <c r="E102" s="560"/>
      <c r="F102" s="565"/>
      <c r="G102" s="560"/>
      <c r="H102" s="560"/>
      <c r="I102" s="560"/>
      <c r="J102" s="560"/>
      <c r="K102" s="560"/>
    </row>
    <row r="103" spans="1:11" x14ac:dyDescent="0.2">
      <c r="A103" s="560"/>
      <c r="B103" s="560"/>
      <c r="C103" s="560"/>
      <c r="D103" s="560"/>
      <c r="E103" s="560"/>
      <c r="F103" s="565"/>
      <c r="G103" s="560"/>
      <c r="H103" s="560"/>
      <c r="I103" s="560"/>
      <c r="J103" s="560"/>
      <c r="K103" s="560"/>
    </row>
    <row r="104" spans="1:11" x14ac:dyDescent="0.2">
      <c r="A104" s="560"/>
      <c r="B104" s="560"/>
      <c r="C104" s="560"/>
      <c r="D104" s="560"/>
      <c r="E104" s="560"/>
      <c r="F104" s="565"/>
      <c r="G104" s="560"/>
      <c r="H104" s="560"/>
      <c r="I104" s="560"/>
      <c r="J104" s="560"/>
      <c r="K104" s="560"/>
    </row>
    <row r="105" spans="1:11" x14ac:dyDescent="0.2">
      <c r="A105" s="560"/>
      <c r="B105" s="560"/>
      <c r="C105" s="560"/>
      <c r="D105" s="560"/>
      <c r="E105" s="560"/>
      <c r="F105" s="565"/>
      <c r="G105" s="560"/>
      <c r="H105" s="560"/>
      <c r="I105" s="560"/>
      <c r="J105" s="560"/>
      <c r="K105" s="560"/>
    </row>
    <row r="106" spans="1:11" x14ac:dyDescent="0.2">
      <c r="A106" s="560"/>
      <c r="B106" s="560"/>
      <c r="C106" s="560"/>
      <c r="D106" s="560"/>
      <c r="E106" s="560"/>
      <c r="F106" s="565"/>
      <c r="G106" s="560"/>
      <c r="H106" s="560"/>
      <c r="I106" s="560"/>
      <c r="J106" s="560"/>
      <c r="K106" s="560"/>
    </row>
    <row r="107" spans="1:11" x14ac:dyDescent="0.2">
      <c r="A107" s="560"/>
      <c r="B107" s="560"/>
      <c r="C107" s="560"/>
      <c r="D107" s="560"/>
      <c r="E107" s="560"/>
      <c r="F107" s="565"/>
      <c r="G107" s="560"/>
      <c r="H107" s="560"/>
      <c r="I107" s="560"/>
      <c r="J107" s="560"/>
      <c r="K107" s="560"/>
    </row>
    <row r="108" spans="1:11" x14ac:dyDescent="0.2">
      <c r="A108" s="560"/>
      <c r="B108" s="560"/>
      <c r="C108" s="560"/>
      <c r="D108" s="560"/>
      <c r="E108" s="560"/>
      <c r="F108" s="565"/>
      <c r="G108" s="560"/>
      <c r="H108" s="560"/>
      <c r="I108" s="560"/>
      <c r="J108" s="560"/>
      <c r="K108" s="560"/>
    </row>
    <row r="109" spans="1:11" x14ac:dyDescent="0.2">
      <c r="A109" s="560"/>
      <c r="B109" s="560"/>
      <c r="C109" s="560"/>
      <c r="D109" s="560"/>
      <c r="E109" s="560"/>
      <c r="F109" s="565"/>
      <c r="G109" s="560"/>
      <c r="H109" s="560"/>
      <c r="I109" s="560"/>
      <c r="J109" s="560"/>
      <c r="K109" s="560"/>
    </row>
    <row r="110" spans="1:11" x14ac:dyDescent="0.2">
      <c r="A110" s="560"/>
      <c r="B110" s="560"/>
      <c r="C110" s="560"/>
      <c r="D110" s="560"/>
      <c r="E110" s="560"/>
      <c r="F110" s="565"/>
      <c r="G110" s="560"/>
      <c r="H110" s="560"/>
      <c r="I110" s="560"/>
      <c r="J110" s="560"/>
      <c r="K110" s="560"/>
    </row>
    <row r="111" spans="1:11" x14ac:dyDescent="0.2">
      <c r="A111" s="560"/>
      <c r="B111" s="560"/>
      <c r="C111" s="560"/>
      <c r="D111" s="560"/>
      <c r="E111" s="560"/>
      <c r="F111" s="565"/>
      <c r="G111" s="560"/>
      <c r="H111" s="560"/>
      <c r="I111" s="560"/>
      <c r="J111" s="560"/>
      <c r="K111" s="560"/>
    </row>
    <row r="112" spans="1:11" x14ac:dyDescent="0.2">
      <c r="A112" s="560"/>
      <c r="B112" s="560"/>
      <c r="C112" s="560"/>
      <c r="D112" s="560"/>
      <c r="E112" s="560"/>
      <c r="F112" s="565"/>
      <c r="G112" s="560"/>
      <c r="H112" s="560"/>
      <c r="I112" s="560"/>
      <c r="J112" s="560"/>
      <c r="K112" s="560"/>
    </row>
    <row r="113" spans="1:11" x14ac:dyDescent="0.2">
      <c r="A113" s="560"/>
      <c r="B113" s="560"/>
      <c r="C113" s="560"/>
      <c r="D113" s="560"/>
      <c r="E113" s="560"/>
      <c r="F113" s="565"/>
      <c r="G113" s="560"/>
      <c r="H113" s="560"/>
      <c r="I113" s="560"/>
      <c r="J113" s="560"/>
      <c r="K113" s="560"/>
    </row>
    <row r="114" spans="1:11" x14ac:dyDescent="0.2">
      <c r="A114" s="560"/>
      <c r="B114" s="560"/>
      <c r="C114" s="560"/>
      <c r="D114" s="560"/>
      <c r="E114" s="560"/>
      <c r="F114" s="565"/>
      <c r="G114" s="560"/>
      <c r="H114" s="560"/>
      <c r="I114" s="560"/>
      <c r="J114" s="560"/>
      <c r="K114" s="560"/>
    </row>
    <row r="115" spans="1:11" x14ac:dyDescent="0.2">
      <c r="A115" s="560"/>
      <c r="B115" s="560"/>
      <c r="C115" s="560"/>
      <c r="D115" s="560"/>
      <c r="E115" s="560"/>
      <c r="F115" s="565"/>
      <c r="G115" s="560"/>
      <c r="H115" s="560"/>
      <c r="I115" s="560"/>
      <c r="J115" s="560"/>
      <c r="K115" s="560"/>
    </row>
    <row r="116" spans="1:11" x14ac:dyDescent="0.2">
      <c r="A116" s="560"/>
      <c r="B116" s="560"/>
      <c r="C116" s="560"/>
      <c r="D116" s="560"/>
      <c r="E116" s="560"/>
      <c r="F116" s="565"/>
      <c r="G116" s="560"/>
      <c r="H116" s="560"/>
      <c r="I116" s="560"/>
      <c r="J116" s="560"/>
      <c r="K116" s="560"/>
    </row>
    <row r="117" spans="1:11" x14ac:dyDescent="0.2">
      <c r="A117" s="560"/>
      <c r="B117" s="560"/>
      <c r="C117" s="560"/>
      <c r="D117" s="560"/>
      <c r="E117" s="560"/>
      <c r="F117" s="565"/>
      <c r="G117" s="560"/>
      <c r="H117" s="560"/>
      <c r="I117" s="560"/>
      <c r="J117" s="560"/>
      <c r="K117" s="560"/>
    </row>
    <row r="118" spans="1:11" x14ac:dyDescent="0.2">
      <c r="A118" s="560"/>
      <c r="B118" s="560"/>
      <c r="C118" s="560"/>
      <c r="D118" s="560"/>
      <c r="E118" s="560"/>
      <c r="F118" s="565"/>
      <c r="G118" s="560"/>
      <c r="H118" s="560"/>
      <c r="I118" s="560"/>
      <c r="J118" s="560"/>
      <c r="K118" s="560"/>
    </row>
    <row r="119" spans="1:11" x14ac:dyDescent="0.2">
      <c r="A119" s="560"/>
      <c r="B119" s="560"/>
      <c r="C119" s="560"/>
      <c r="D119" s="560"/>
      <c r="E119" s="560"/>
      <c r="F119" s="565"/>
      <c r="G119" s="560"/>
      <c r="H119" s="560"/>
      <c r="I119" s="560"/>
      <c r="J119" s="560"/>
      <c r="K119" s="560"/>
    </row>
    <row r="120" spans="1:11" x14ac:dyDescent="0.2">
      <c r="A120" s="560"/>
      <c r="B120" s="560"/>
      <c r="C120" s="560"/>
      <c r="D120" s="560"/>
      <c r="E120" s="560"/>
      <c r="F120" s="565"/>
      <c r="G120" s="560"/>
      <c r="H120" s="560"/>
      <c r="I120" s="560"/>
      <c r="J120" s="560"/>
      <c r="K120" s="560"/>
    </row>
    <row r="121" spans="1:11" x14ac:dyDescent="0.2">
      <c r="A121" s="560"/>
      <c r="B121" s="560"/>
      <c r="C121" s="560"/>
      <c r="D121" s="560"/>
      <c r="E121" s="560"/>
      <c r="F121" s="565"/>
      <c r="G121" s="560"/>
      <c r="H121" s="560"/>
      <c r="I121" s="560"/>
      <c r="J121" s="560"/>
      <c r="K121" s="560"/>
    </row>
    <row r="122" spans="1:11" x14ac:dyDescent="0.2">
      <c r="A122" s="560"/>
      <c r="B122" s="560"/>
      <c r="C122" s="560"/>
      <c r="D122" s="560"/>
      <c r="E122" s="560"/>
      <c r="F122" s="565"/>
      <c r="G122" s="560"/>
      <c r="H122" s="560"/>
      <c r="I122" s="560"/>
      <c r="J122" s="560"/>
      <c r="K122" s="560"/>
    </row>
    <row r="123" spans="1:11" x14ac:dyDescent="0.2">
      <c r="A123" s="560"/>
      <c r="B123" s="560"/>
      <c r="C123" s="560"/>
      <c r="D123" s="560"/>
      <c r="E123" s="560"/>
      <c r="F123" s="565"/>
      <c r="G123" s="560"/>
      <c r="H123" s="560"/>
      <c r="I123" s="560"/>
      <c r="J123" s="560"/>
      <c r="K123" s="560"/>
    </row>
    <row r="124" spans="1:11" x14ac:dyDescent="0.2">
      <c r="A124" s="560"/>
      <c r="B124" s="560"/>
      <c r="C124" s="560"/>
      <c r="D124" s="560"/>
      <c r="E124" s="560"/>
      <c r="F124" s="565"/>
      <c r="G124" s="560"/>
      <c r="H124" s="560"/>
      <c r="I124" s="560"/>
      <c r="J124" s="560"/>
      <c r="K124" s="560"/>
    </row>
    <row r="125" spans="1:11" x14ac:dyDescent="0.2">
      <c r="A125" s="560"/>
      <c r="B125" s="560"/>
      <c r="C125" s="560"/>
      <c r="D125" s="560"/>
      <c r="E125" s="560"/>
      <c r="F125" s="565"/>
      <c r="G125" s="560"/>
      <c r="H125" s="560"/>
      <c r="I125" s="560"/>
      <c r="J125" s="560"/>
      <c r="K125" s="560"/>
    </row>
    <row r="126" spans="1:11" x14ac:dyDescent="0.2">
      <c r="A126" s="560"/>
      <c r="B126" s="560"/>
      <c r="C126" s="560"/>
      <c r="D126" s="560"/>
      <c r="E126" s="560"/>
      <c r="F126" s="565"/>
      <c r="G126" s="560"/>
      <c r="H126" s="560"/>
      <c r="I126" s="560"/>
      <c r="J126" s="560"/>
      <c r="K126" s="560"/>
    </row>
    <row r="127" spans="1:11" x14ac:dyDescent="0.2">
      <c r="A127" s="560"/>
      <c r="B127" s="560"/>
      <c r="C127" s="560"/>
      <c r="D127" s="560"/>
      <c r="E127" s="560"/>
      <c r="F127" s="565"/>
      <c r="G127" s="560"/>
      <c r="H127" s="560"/>
      <c r="I127" s="560"/>
      <c r="J127" s="560"/>
      <c r="K127" s="560"/>
    </row>
    <row r="128" spans="1:11" x14ac:dyDescent="0.2">
      <c r="A128" s="560"/>
      <c r="B128" s="560"/>
      <c r="C128" s="560"/>
      <c r="D128" s="560"/>
      <c r="E128" s="560"/>
      <c r="F128" s="565"/>
      <c r="G128" s="560"/>
      <c r="H128" s="560"/>
      <c r="I128" s="560"/>
      <c r="J128" s="560"/>
      <c r="K128" s="560"/>
    </row>
    <row r="129" spans="1:10" x14ac:dyDescent="0.2">
      <c r="A129" s="560"/>
      <c r="B129" s="560"/>
      <c r="C129" s="560"/>
      <c r="D129" s="560"/>
      <c r="E129" s="560"/>
      <c r="F129" s="560"/>
      <c r="G129" s="562"/>
      <c r="H129" s="562"/>
      <c r="I129" s="562"/>
      <c r="J129" s="562"/>
    </row>
    <row r="130" spans="1:10" x14ac:dyDescent="0.2">
      <c r="A130" s="560"/>
      <c r="B130" s="560"/>
      <c r="C130" s="560"/>
      <c r="D130" s="560"/>
      <c r="E130" s="560"/>
      <c r="F130" s="560"/>
      <c r="G130" s="560"/>
      <c r="H130" s="560"/>
      <c r="I130" s="560"/>
      <c r="J130" s="560"/>
    </row>
    <row r="131" spans="1:10" x14ac:dyDescent="0.2">
      <c r="A131" s="560"/>
      <c r="B131" s="560"/>
      <c r="C131" s="560"/>
      <c r="D131" s="560"/>
      <c r="E131" s="560"/>
      <c r="F131" s="560"/>
      <c r="G131" s="560"/>
      <c r="H131" s="560"/>
      <c r="I131" s="560"/>
      <c r="J131" s="560"/>
    </row>
    <row r="132" spans="1:10" x14ac:dyDescent="0.2">
      <c r="A132" s="560"/>
      <c r="B132" s="560"/>
      <c r="C132" s="560"/>
      <c r="D132" s="560"/>
      <c r="E132" s="560"/>
      <c r="F132" s="560"/>
      <c r="G132" s="560"/>
      <c r="H132" s="560"/>
      <c r="I132" s="560"/>
      <c r="J132" s="560"/>
    </row>
    <row r="133" spans="1:10" x14ac:dyDescent="0.2">
      <c r="A133" s="560"/>
      <c r="B133" s="560"/>
      <c r="C133" s="560"/>
      <c r="D133" s="560"/>
      <c r="E133" s="560"/>
      <c r="F133" s="560"/>
      <c r="G133" s="560"/>
      <c r="H133" s="560"/>
      <c r="I133" s="560"/>
      <c r="J133" s="560"/>
    </row>
    <row r="134" spans="1:10" x14ac:dyDescent="0.2">
      <c r="A134" s="560"/>
      <c r="B134" s="560"/>
      <c r="C134" s="560"/>
      <c r="D134" s="560"/>
      <c r="E134" s="560"/>
      <c r="F134" s="560"/>
      <c r="G134" s="560"/>
      <c r="H134" s="560"/>
      <c r="I134" s="560"/>
      <c r="J134" s="560"/>
    </row>
    <row r="135" spans="1:10" x14ac:dyDescent="0.2">
      <c r="A135" s="560"/>
      <c r="B135" s="560"/>
      <c r="C135" s="560"/>
      <c r="D135" s="560"/>
      <c r="E135" s="560"/>
      <c r="F135" s="560"/>
      <c r="G135" s="560"/>
      <c r="H135" s="560"/>
      <c r="I135" s="560"/>
      <c r="J135" s="560"/>
    </row>
    <row r="136" spans="1:10" x14ac:dyDescent="0.2">
      <c r="A136" s="560"/>
      <c r="B136" s="560"/>
      <c r="C136" s="560"/>
      <c r="D136" s="560"/>
      <c r="E136" s="560"/>
      <c r="F136" s="560"/>
      <c r="G136" s="560"/>
      <c r="H136" s="560"/>
      <c r="I136" s="560"/>
      <c r="J136" s="560"/>
    </row>
    <row r="137" spans="1:10" x14ac:dyDescent="0.2">
      <c r="A137" s="560"/>
      <c r="B137" s="560"/>
      <c r="C137" s="560"/>
      <c r="D137" s="560"/>
      <c r="E137" s="560"/>
      <c r="F137" s="560"/>
      <c r="G137" s="560"/>
      <c r="H137" s="560"/>
      <c r="I137" s="560"/>
      <c r="J137" s="560"/>
    </row>
    <row r="138" spans="1:10" x14ac:dyDescent="0.2">
      <c r="A138" s="560"/>
      <c r="B138" s="560"/>
      <c r="C138" s="560"/>
      <c r="D138" s="560"/>
      <c r="E138" s="560"/>
      <c r="F138" s="560"/>
      <c r="G138" s="560"/>
      <c r="H138" s="560"/>
      <c r="I138" s="560"/>
      <c r="J138" s="560"/>
    </row>
    <row r="139" spans="1:10" x14ac:dyDescent="0.2">
      <c r="A139" s="560"/>
      <c r="B139" s="560"/>
      <c r="C139" s="560"/>
      <c r="D139" s="560"/>
      <c r="E139" s="560"/>
      <c r="F139" s="560"/>
      <c r="G139" s="560"/>
      <c r="H139" s="560"/>
      <c r="I139" s="560"/>
      <c r="J139" s="560"/>
    </row>
    <row r="140" spans="1:10" x14ac:dyDescent="0.2">
      <c r="A140" s="560"/>
      <c r="B140" s="560"/>
      <c r="C140" s="560"/>
      <c r="D140" s="560"/>
      <c r="E140" s="560"/>
      <c r="F140" s="560"/>
      <c r="G140" s="560"/>
      <c r="H140" s="560"/>
      <c r="I140" s="560"/>
      <c r="J140" s="560"/>
    </row>
    <row r="141" spans="1:10" x14ac:dyDescent="0.2">
      <c r="A141" s="560"/>
      <c r="B141" s="560"/>
      <c r="C141" s="560"/>
      <c r="D141" s="560"/>
      <c r="E141" s="560"/>
      <c r="F141" s="560"/>
      <c r="G141" s="560"/>
      <c r="H141" s="560"/>
      <c r="I141" s="560"/>
      <c r="J141" s="560"/>
    </row>
    <row r="142" spans="1:10" x14ac:dyDescent="0.2">
      <c r="A142" s="560"/>
      <c r="B142" s="560"/>
      <c r="C142" s="560"/>
      <c r="D142" s="560"/>
      <c r="E142" s="560"/>
      <c r="F142" s="560"/>
      <c r="G142" s="560"/>
      <c r="H142" s="560"/>
      <c r="I142" s="560"/>
      <c r="J142" s="560"/>
    </row>
    <row r="143" spans="1:10" x14ac:dyDescent="0.2">
      <c r="A143" s="560"/>
      <c r="B143" s="560"/>
      <c r="C143" s="560"/>
      <c r="D143" s="560"/>
      <c r="E143" s="560"/>
      <c r="F143" s="560"/>
      <c r="G143" s="560"/>
      <c r="H143" s="560"/>
      <c r="I143" s="560"/>
      <c r="J143" s="560"/>
    </row>
    <row r="144" spans="1:10" x14ac:dyDescent="0.2">
      <c r="A144" s="560"/>
      <c r="B144" s="560"/>
      <c r="C144" s="560"/>
      <c r="D144" s="560"/>
      <c r="E144" s="560"/>
      <c r="F144" s="560"/>
      <c r="G144" s="560"/>
      <c r="H144" s="560"/>
      <c r="I144" s="560"/>
      <c r="J144" s="560"/>
    </row>
    <row r="145" spans="1:10" x14ac:dyDescent="0.2">
      <c r="A145" s="560"/>
      <c r="B145" s="560"/>
      <c r="C145" s="560"/>
      <c r="D145" s="560"/>
      <c r="E145" s="560"/>
      <c r="F145" s="560"/>
      <c r="G145" s="560"/>
      <c r="H145" s="560"/>
      <c r="I145" s="560"/>
      <c r="J145" s="560"/>
    </row>
    <row r="146" spans="1:10" x14ac:dyDescent="0.2">
      <c r="A146" s="560"/>
      <c r="B146" s="560"/>
      <c r="C146" s="560"/>
      <c r="D146" s="560"/>
      <c r="E146" s="560"/>
      <c r="F146" s="560"/>
      <c r="G146" s="560"/>
      <c r="H146" s="560"/>
      <c r="I146" s="560"/>
      <c r="J146" s="560"/>
    </row>
    <row r="147" spans="1:10" x14ac:dyDescent="0.2">
      <c r="A147" s="560"/>
      <c r="B147" s="560"/>
      <c r="C147" s="560"/>
      <c r="D147" s="560"/>
      <c r="E147" s="560"/>
      <c r="F147" s="560"/>
      <c r="G147" s="560"/>
      <c r="H147" s="560"/>
      <c r="I147" s="560"/>
      <c r="J147" s="560"/>
    </row>
    <row r="148" spans="1:10" x14ac:dyDescent="0.2">
      <c r="A148" s="560"/>
      <c r="B148" s="560"/>
      <c r="C148" s="560"/>
      <c r="D148" s="560"/>
      <c r="E148" s="560"/>
      <c r="F148" s="560"/>
      <c r="G148" s="560"/>
      <c r="H148" s="560"/>
      <c r="I148" s="560"/>
      <c r="J148" s="560"/>
    </row>
    <row r="149" spans="1:10" x14ac:dyDescent="0.2">
      <c r="A149" s="560"/>
      <c r="B149" s="560"/>
      <c r="C149" s="560"/>
      <c r="D149" s="560"/>
      <c r="E149" s="560"/>
      <c r="F149" s="560"/>
      <c r="G149" s="560"/>
      <c r="H149" s="560"/>
      <c r="I149" s="560"/>
      <c r="J149" s="560"/>
    </row>
    <row r="150" spans="1:10" x14ac:dyDescent="0.2">
      <c r="A150" s="560"/>
      <c r="B150" s="560"/>
      <c r="C150" s="560"/>
      <c r="D150" s="560"/>
      <c r="E150" s="560"/>
      <c r="F150" s="560"/>
      <c r="G150" s="560"/>
      <c r="H150" s="560"/>
      <c r="I150" s="560"/>
      <c r="J150" s="560"/>
    </row>
    <row r="151" spans="1:10" x14ac:dyDescent="0.2">
      <c r="A151" s="560"/>
      <c r="B151" s="560"/>
      <c r="C151" s="560"/>
      <c r="D151" s="560"/>
      <c r="E151" s="560"/>
      <c r="F151" s="560"/>
      <c r="G151" s="560"/>
      <c r="H151" s="560"/>
      <c r="I151" s="560"/>
      <c r="J151" s="560"/>
    </row>
    <row r="152" spans="1:10" x14ac:dyDescent="0.2">
      <c r="A152" s="560"/>
      <c r="B152" s="560"/>
      <c r="C152" s="560"/>
      <c r="D152" s="560"/>
      <c r="E152" s="560"/>
      <c r="F152" s="560"/>
      <c r="G152" s="560"/>
      <c r="H152" s="560"/>
      <c r="I152" s="560"/>
      <c r="J152" s="560"/>
    </row>
    <row r="153" spans="1:10" x14ac:dyDescent="0.2">
      <c r="A153" s="560"/>
      <c r="B153" s="560"/>
      <c r="C153" s="560"/>
      <c r="D153" s="560"/>
      <c r="E153" s="560"/>
      <c r="F153" s="560"/>
      <c r="G153" s="560"/>
      <c r="H153" s="560"/>
      <c r="I153" s="560"/>
      <c r="J153" s="560"/>
    </row>
    <row r="154" spans="1:10" x14ac:dyDescent="0.2">
      <c r="A154" s="560"/>
      <c r="B154" s="560"/>
      <c r="C154" s="560"/>
      <c r="D154" s="560"/>
      <c r="E154" s="560"/>
      <c r="F154" s="560"/>
      <c r="G154" s="560"/>
      <c r="H154" s="560"/>
      <c r="I154" s="560"/>
      <c r="J154" s="560"/>
    </row>
    <row r="155" spans="1:10" x14ac:dyDescent="0.2">
      <c r="A155" s="560"/>
      <c r="B155" s="560"/>
      <c r="C155" s="560"/>
      <c r="D155" s="560"/>
      <c r="E155" s="560"/>
      <c r="F155" s="560"/>
      <c r="G155" s="560"/>
      <c r="H155" s="560"/>
      <c r="I155" s="560"/>
      <c r="J155" s="560"/>
    </row>
    <row r="156" spans="1:10" x14ac:dyDescent="0.2">
      <c r="A156" s="560"/>
      <c r="B156" s="560"/>
      <c r="C156" s="560"/>
      <c r="D156" s="560"/>
      <c r="E156" s="560"/>
      <c r="F156" s="560"/>
      <c r="G156" s="560"/>
      <c r="H156" s="560"/>
      <c r="I156" s="560"/>
      <c r="J156" s="560"/>
    </row>
    <row r="157" spans="1:10" x14ac:dyDescent="0.2">
      <c r="A157" s="560"/>
      <c r="B157" s="560"/>
      <c r="C157" s="560"/>
      <c r="D157" s="560"/>
      <c r="E157" s="560"/>
      <c r="F157" s="560"/>
      <c r="G157" s="560"/>
      <c r="H157" s="560"/>
      <c r="I157" s="560"/>
      <c r="J157" s="560"/>
    </row>
    <row r="158" spans="1:10" x14ac:dyDescent="0.2">
      <c r="A158" s="560"/>
      <c r="B158" s="560"/>
      <c r="C158" s="560"/>
      <c r="D158" s="560"/>
      <c r="E158" s="560"/>
      <c r="F158" s="560"/>
      <c r="G158" s="560"/>
      <c r="H158" s="560"/>
      <c r="I158" s="560"/>
      <c r="J158" s="560"/>
    </row>
    <row r="159" spans="1:10" x14ac:dyDescent="0.2">
      <c r="A159" s="560"/>
      <c r="B159" s="560"/>
      <c r="C159" s="560"/>
      <c r="D159" s="560"/>
      <c r="E159" s="560"/>
      <c r="F159" s="560"/>
      <c r="G159" s="560"/>
      <c r="H159" s="560"/>
      <c r="I159" s="560"/>
      <c r="J159" s="560"/>
    </row>
    <row r="160" spans="1:10" x14ac:dyDescent="0.2">
      <c r="A160" s="560"/>
      <c r="B160" s="560"/>
      <c r="C160" s="560"/>
      <c r="D160" s="560"/>
      <c r="E160" s="560"/>
      <c r="F160" s="560"/>
      <c r="G160" s="560"/>
      <c r="H160" s="560"/>
      <c r="I160" s="560"/>
      <c r="J160" s="560"/>
    </row>
    <row r="161" spans="1:10" x14ac:dyDescent="0.2">
      <c r="A161" s="560"/>
      <c r="B161" s="560"/>
      <c r="C161" s="560"/>
      <c r="D161" s="560"/>
      <c r="E161" s="560"/>
      <c r="F161" s="560"/>
      <c r="G161" s="560"/>
      <c r="H161" s="560"/>
      <c r="I161" s="560"/>
      <c r="J161" s="560"/>
    </row>
    <row r="162" spans="1:10" x14ac:dyDescent="0.2">
      <c r="A162" s="560"/>
      <c r="B162" s="560"/>
      <c r="C162" s="560"/>
      <c r="D162" s="560"/>
      <c r="E162" s="560"/>
      <c r="F162" s="560"/>
      <c r="G162" s="560"/>
      <c r="H162" s="560"/>
      <c r="I162" s="560"/>
      <c r="J162" s="560"/>
    </row>
    <row r="163" spans="1:10" x14ac:dyDescent="0.2">
      <c r="A163" s="560"/>
      <c r="B163" s="560"/>
      <c r="C163" s="560"/>
      <c r="D163" s="560"/>
      <c r="E163" s="560"/>
      <c r="F163" s="560"/>
      <c r="G163" s="560"/>
      <c r="H163" s="560"/>
      <c r="I163" s="560"/>
      <c r="J163" s="560"/>
    </row>
    <row r="164" spans="1:10" x14ac:dyDescent="0.2">
      <c r="A164" s="560"/>
      <c r="B164" s="560"/>
      <c r="C164" s="560"/>
      <c r="D164" s="560"/>
      <c r="E164" s="560"/>
      <c r="F164" s="560"/>
      <c r="G164" s="560"/>
      <c r="H164" s="560"/>
      <c r="I164" s="560"/>
      <c r="J164" s="560"/>
    </row>
    <row r="165" spans="1:10" x14ac:dyDescent="0.2">
      <c r="A165" s="560"/>
      <c r="B165" s="560"/>
      <c r="C165" s="560"/>
      <c r="D165" s="560"/>
      <c r="E165" s="560"/>
      <c r="F165" s="560"/>
      <c r="G165" s="560"/>
      <c r="H165" s="560"/>
      <c r="I165" s="560"/>
      <c r="J165" s="560"/>
    </row>
    <row r="166" spans="1:10" x14ac:dyDescent="0.2">
      <c r="A166" s="560"/>
      <c r="B166" s="560"/>
      <c r="C166" s="560"/>
      <c r="D166" s="560"/>
      <c r="E166" s="560"/>
      <c r="F166" s="560"/>
      <c r="G166" s="560"/>
      <c r="H166" s="560"/>
      <c r="I166" s="560"/>
      <c r="J166" s="560"/>
    </row>
    <row r="167" spans="1:10" x14ac:dyDescent="0.2">
      <c r="A167" s="560"/>
      <c r="B167" s="560"/>
      <c r="C167" s="560"/>
      <c r="D167" s="560"/>
      <c r="E167" s="560"/>
      <c r="F167" s="560"/>
      <c r="G167" s="560"/>
      <c r="H167" s="560"/>
      <c r="I167" s="560"/>
      <c r="J167" s="560"/>
    </row>
    <row r="168" spans="1:10" x14ac:dyDescent="0.2">
      <c r="A168" s="560"/>
      <c r="B168" s="560"/>
      <c r="C168" s="560"/>
      <c r="D168" s="560"/>
      <c r="E168" s="560"/>
      <c r="F168" s="560"/>
      <c r="G168" s="560"/>
      <c r="H168" s="560"/>
      <c r="I168" s="560"/>
      <c r="J168" s="560"/>
    </row>
    <row r="169" spans="1:10" x14ac:dyDescent="0.2">
      <c r="A169" s="560"/>
      <c r="B169" s="560"/>
      <c r="C169" s="560"/>
      <c r="D169" s="560"/>
      <c r="E169" s="560"/>
      <c r="F169" s="560"/>
      <c r="G169" s="560"/>
      <c r="H169" s="560"/>
      <c r="I169" s="560"/>
      <c r="J169" s="560"/>
    </row>
    <row r="170" spans="1:10" x14ac:dyDescent="0.2">
      <c r="A170" s="560"/>
      <c r="B170" s="560"/>
      <c r="C170" s="560"/>
      <c r="D170" s="560"/>
      <c r="E170" s="560"/>
      <c r="F170" s="560"/>
      <c r="G170" s="560"/>
      <c r="H170" s="560"/>
      <c r="I170" s="560"/>
      <c r="J170" s="560"/>
    </row>
    <row r="171" spans="1:10" x14ac:dyDescent="0.2">
      <c r="A171" s="560"/>
      <c r="B171" s="560"/>
      <c r="C171" s="560"/>
      <c r="D171" s="560"/>
      <c r="E171" s="560"/>
      <c r="F171" s="560"/>
      <c r="G171" s="560"/>
      <c r="H171" s="560"/>
      <c r="I171" s="560"/>
      <c r="J171" s="560"/>
    </row>
    <row r="172" spans="1:10" x14ac:dyDescent="0.2">
      <c r="A172" s="560"/>
      <c r="B172" s="560"/>
      <c r="C172" s="560"/>
      <c r="D172" s="560"/>
      <c r="E172" s="560"/>
      <c r="F172" s="560"/>
      <c r="G172" s="560"/>
      <c r="H172" s="560"/>
      <c r="I172" s="560"/>
      <c r="J172" s="560"/>
    </row>
    <row r="173" spans="1:10" x14ac:dyDescent="0.2">
      <c r="A173" s="560"/>
      <c r="B173" s="560"/>
      <c r="C173" s="560"/>
      <c r="D173" s="560"/>
      <c r="E173" s="560"/>
      <c r="F173" s="560"/>
      <c r="G173" s="560"/>
      <c r="H173" s="560"/>
      <c r="I173" s="560"/>
      <c r="J173" s="560"/>
    </row>
    <row r="174" spans="1:10" x14ac:dyDescent="0.2">
      <c r="A174" s="560"/>
      <c r="B174" s="560"/>
      <c r="C174" s="560"/>
      <c r="D174" s="560"/>
      <c r="E174" s="560"/>
      <c r="F174" s="560"/>
      <c r="G174" s="560"/>
      <c r="H174" s="560"/>
      <c r="I174" s="560"/>
      <c r="J174" s="560"/>
    </row>
    <row r="175" spans="1:10" x14ac:dyDescent="0.2">
      <c r="A175" s="560"/>
      <c r="B175" s="560"/>
      <c r="C175" s="560"/>
      <c r="D175" s="560"/>
      <c r="E175" s="560"/>
      <c r="F175" s="560"/>
      <c r="G175" s="560"/>
      <c r="H175" s="560"/>
      <c r="I175" s="560"/>
      <c r="J175" s="560"/>
    </row>
    <row r="176" spans="1:10" x14ac:dyDescent="0.2">
      <c r="A176" s="560"/>
      <c r="B176" s="560"/>
      <c r="C176" s="560"/>
      <c r="D176" s="560"/>
      <c r="E176" s="560"/>
      <c r="F176" s="560"/>
      <c r="G176" s="560"/>
      <c r="H176" s="560"/>
      <c r="I176" s="560"/>
      <c r="J176" s="560"/>
    </row>
    <row r="177" spans="1:10" x14ac:dyDescent="0.2">
      <c r="A177" s="560"/>
      <c r="B177" s="560"/>
      <c r="C177" s="560"/>
      <c r="D177" s="560"/>
      <c r="E177" s="560"/>
      <c r="F177" s="560"/>
      <c r="G177" s="560"/>
      <c r="H177" s="560"/>
      <c r="I177" s="560"/>
      <c r="J177" s="560"/>
    </row>
    <row r="178" spans="1:10" x14ac:dyDescent="0.2">
      <c r="A178" s="560"/>
      <c r="B178" s="560"/>
      <c r="C178" s="560"/>
      <c r="D178" s="560"/>
      <c r="E178" s="560"/>
      <c r="F178" s="560"/>
      <c r="G178" s="560"/>
      <c r="H178" s="560"/>
      <c r="I178" s="560"/>
      <c r="J178" s="560"/>
    </row>
    <row r="179" spans="1:10" x14ac:dyDescent="0.2">
      <c r="A179" s="560"/>
      <c r="B179" s="560"/>
      <c r="C179" s="560"/>
      <c r="D179" s="560"/>
      <c r="E179" s="560"/>
      <c r="F179" s="560"/>
      <c r="G179" s="560"/>
      <c r="H179" s="560"/>
      <c r="I179" s="560"/>
      <c r="J179" s="560"/>
    </row>
    <row r="180" spans="1:10" x14ac:dyDescent="0.2">
      <c r="A180" s="560"/>
      <c r="B180" s="560"/>
      <c r="C180" s="560"/>
      <c r="D180" s="560"/>
      <c r="E180" s="560"/>
      <c r="F180" s="560"/>
      <c r="G180" s="560"/>
      <c r="H180" s="560"/>
      <c r="I180" s="560"/>
      <c r="J180" s="560"/>
    </row>
    <row r="181" spans="1:10" x14ac:dyDescent="0.2">
      <c r="A181" s="560"/>
      <c r="B181" s="560"/>
      <c r="C181" s="560"/>
      <c r="D181" s="560"/>
      <c r="E181" s="560"/>
      <c r="F181" s="560"/>
      <c r="G181" s="560"/>
      <c r="H181" s="560"/>
      <c r="I181" s="560"/>
      <c r="J181" s="560"/>
    </row>
    <row r="182" spans="1:10" x14ac:dyDescent="0.2">
      <c r="A182" s="560"/>
      <c r="B182" s="560"/>
      <c r="C182" s="560"/>
      <c r="D182" s="560"/>
      <c r="E182" s="560"/>
      <c r="F182" s="560"/>
      <c r="G182" s="560"/>
      <c r="H182" s="560"/>
      <c r="I182" s="560"/>
      <c r="J182" s="560"/>
    </row>
    <row r="183" spans="1:10" x14ac:dyDescent="0.2">
      <c r="A183" s="560"/>
      <c r="B183" s="560"/>
      <c r="C183" s="560"/>
      <c r="D183" s="560"/>
      <c r="E183" s="560"/>
      <c r="F183" s="560"/>
      <c r="G183" s="560"/>
      <c r="H183" s="560"/>
      <c r="I183" s="560"/>
      <c r="J183" s="560"/>
    </row>
    <row r="184" spans="1:10" x14ac:dyDescent="0.2">
      <c r="A184" s="560"/>
      <c r="B184" s="560"/>
      <c r="C184" s="560"/>
      <c r="D184" s="560"/>
      <c r="E184" s="560"/>
      <c r="F184" s="560"/>
      <c r="G184" s="560"/>
      <c r="H184" s="560"/>
      <c r="I184" s="560"/>
      <c r="J184" s="560"/>
    </row>
    <row r="185" spans="1:10" x14ac:dyDescent="0.2">
      <c r="A185" s="560"/>
      <c r="B185" s="560"/>
      <c r="C185" s="560"/>
      <c r="D185" s="560"/>
      <c r="E185" s="560"/>
      <c r="F185" s="560"/>
      <c r="G185" s="560"/>
      <c r="H185" s="560"/>
      <c r="I185" s="560"/>
      <c r="J185" s="560"/>
    </row>
    <row r="186" spans="1:10" x14ac:dyDescent="0.2">
      <c r="A186" s="560"/>
      <c r="B186" s="560"/>
      <c r="C186" s="560"/>
      <c r="D186" s="560"/>
      <c r="E186" s="560"/>
      <c r="F186" s="560"/>
      <c r="G186" s="560"/>
      <c r="H186" s="560"/>
      <c r="I186" s="560"/>
      <c r="J186" s="560"/>
    </row>
    <row r="187" spans="1:10" x14ac:dyDescent="0.2">
      <c r="A187" s="560"/>
      <c r="B187" s="560"/>
      <c r="C187" s="560"/>
      <c r="D187" s="560"/>
      <c r="E187" s="560"/>
      <c r="F187" s="560"/>
      <c r="G187" s="560"/>
      <c r="H187" s="560"/>
      <c r="I187" s="560"/>
      <c r="J187" s="560"/>
    </row>
    <row r="188" spans="1:10" x14ac:dyDescent="0.2">
      <c r="A188" s="560"/>
      <c r="B188" s="560"/>
      <c r="C188" s="560"/>
      <c r="D188" s="560"/>
      <c r="E188" s="560"/>
      <c r="F188" s="560"/>
      <c r="G188" s="560"/>
      <c r="H188" s="560"/>
      <c r="I188" s="560"/>
      <c r="J188" s="560"/>
    </row>
    <row r="189" spans="1:10" x14ac:dyDescent="0.2">
      <c r="A189" s="560"/>
      <c r="B189" s="560"/>
      <c r="C189" s="560"/>
      <c r="D189" s="560"/>
      <c r="E189" s="560"/>
      <c r="F189" s="560"/>
      <c r="G189" s="560"/>
      <c r="H189" s="560"/>
      <c r="I189" s="560"/>
      <c r="J189" s="560"/>
    </row>
    <row r="190" spans="1:10" x14ac:dyDescent="0.2">
      <c r="A190" s="560"/>
      <c r="B190" s="560"/>
      <c r="C190" s="560"/>
      <c r="D190" s="560"/>
      <c r="E190" s="560"/>
      <c r="F190" s="560"/>
      <c r="G190" s="560"/>
      <c r="H190" s="560"/>
      <c r="I190" s="560"/>
      <c r="J190" s="560"/>
    </row>
    <row r="191" spans="1:10" x14ac:dyDescent="0.2">
      <c r="A191" s="560"/>
      <c r="B191" s="560"/>
      <c r="C191" s="560"/>
      <c r="D191" s="560"/>
      <c r="E191" s="560"/>
      <c r="F191" s="560"/>
      <c r="G191" s="560"/>
      <c r="H191" s="560"/>
      <c r="I191" s="560"/>
      <c r="J191" s="560"/>
    </row>
    <row r="192" spans="1:10" x14ac:dyDescent="0.2">
      <c r="A192" s="560"/>
      <c r="B192" s="560"/>
      <c r="C192" s="560"/>
      <c r="D192" s="560"/>
      <c r="E192" s="560"/>
      <c r="F192" s="560"/>
      <c r="G192" s="560"/>
      <c r="H192" s="560"/>
      <c r="I192" s="560"/>
      <c r="J192" s="560"/>
    </row>
    <row r="193" spans="1:10" x14ac:dyDescent="0.2">
      <c r="A193" s="560"/>
      <c r="B193" s="560"/>
      <c r="C193" s="560"/>
      <c r="D193" s="560"/>
      <c r="E193" s="560"/>
      <c r="F193" s="560"/>
      <c r="G193" s="560"/>
      <c r="H193" s="560"/>
      <c r="I193" s="560"/>
      <c r="J193" s="560"/>
    </row>
    <row r="194" spans="1:10" x14ac:dyDescent="0.2">
      <c r="A194" s="560"/>
      <c r="B194" s="560"/>
      <c r="C194" s="560"/>
      <c r="D194" s="560"/>
      <c r="E194" s="560"/>
      <c r="F194" s="560"/>
      <c r="G194" s="560"/>
      <c r="H194" s="560"/>
      <c r="I194" s="560"/>
      <c r="J194" s="560"/>
    </row>
    <row r="195" spans="1:10" x14ac:dyDescent="0.2">
      <c r="A195" s="560"/>
      <c r="B195" s="560"/>
      <c r="C195" s="560"/>
      <c r="D195" s="560"/>
      <c r="E195" s="560"/>
      <c r="F195" s="560"/>
      <c r="G195" s="560"/>
      <c r="H195" s="560"/>
      <c r="I195" s="560"/>
      <c r="J195" s="560"/>
    </row>
    <row r="196" spans="1:10" x14ac:dyDescent="0.2">
      <c r="A196" s="560"/>
      <c r="B196" s="560"/>
      <c r="C196" s="560"/>
      <c r="D196" s="560"/>
      <c r="E196" s="560"/>
      <c r="F196" s="560"/>
      <c r="G196" s="560"/>
      <c r="H196" s="560"/>
      <c r="I196" s="560"/>
      <c r="J196" s="560"/>
    </row>
    <row r="197" spans="1:10" x14ac:dyDescent="0.2">
      <c r="A197" s="560"/>
      <c r="B197" s="560"/>
      <c r="C197" s="560"/>
      <c r="D197" s="560"/>
      <c r="E197" s="560"/>
      <c r="F197" s="560"/>
      <c r="G197" s="560"/>
      <c r="H197" s="560"/>
      <c r="I197" s="560"/>
      <c r="J197" s="560"/>
    </row>
    <row r="198" spans="1:10" x14ac:dyDescent="0.2">
      <c r="A198" s="560"/>
      <c r="B198" s="560"/>
      <c r="C198" s="560"/>
      <c r="D198" s="560"/>
      <c r="E198" s="560"/>
      <c r="F198" s="560"/>
      <c r="G198" s="560"/>
      <c r="H198" s="560"/>
      <c r="I198" s="560"/>
      <c r="J198" s="560"/>
    </row>
    <row r="199" spans="1:10" x14ac:dyDescent="0.2">
      <c r="A199" s="560"/>
      <c r="B199" s="560"/>
      <c r="C199" s="560"/>
      <c r="D199" s="560"/>
      <c r="E199" s="560"/>
      <c r="F199" s="560"/>
      <c r="G199" s="560"/>
      <c r="H199" s="560"/>
      <c r="I199" s="560"/>
      <c r="J199" s="560"/>
    </row>
    <row r="200" spans="1:10" x14ac:dyDescent="0.2">
      <c r="A200" s="560"/>
      <c r="B200" s="560"/>
      <c r="C200" s="560"/>
      <c r="D200" s="560"/>
      <c r="E200" s="560"/>
      <c r="F200" s="560"/>
      <c r="G200" s="560"/>
      <c r="H200" s="560"/>
      <c r="I200" s="560"/>
      <c r="J200" s="560"/>
    </row>
    <row r="201" spans="1:10" x14ac:dyDescent="0.2">
      <c r="A201" s="560"/>
      <c r="B201" s="560"/>
      <c r="C201" s="560"/>
      <c r="D201" s="560"/>
      <c r="E201" s="560"/>
      <c r="F201" s="560"/>
      <c r="G201" s="560"/>
      <c r="H201" s="560"/>
      <c r="I201" s="560"/>
      <c r="J201" s="560"/>
    </row>
  </sheetData>
  <mergeCells count="10">
    <mergeCell ref="C23:E23"/>
    <mergeCell ref="D24:E24"/>
    <mergeCell ref="D25:E25"/>
    <mergeCell ref="D26:E26"/>
    <mergeCell ref="G8:K8"/>
    <mergeCell ref="A7:E7"/>
    <mergeCell ref="A8:E8"/>
    <mergeCell ref="I4:K4"/>
    <mergeCell ref="J5:K5"/>
    <mergeCell ref="J6:K6"/>
  </mergeCells>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3" zoomScale="125" workbookViewId="0">
      <selection activeCell="E51" sqref="E51"/>
    </sheetView>
  </sheetViews>
  <sheetFormatPr defaultColWidth="16" defaultRowHeight="12.75" x14ac:dyDescent="0.2"/>
  <cols>
    <col min="1" max="1" width="10.85546875" style="3" customWidth="1"/>
    <col min="2" max="2" width="6.7109375" style="3" bestFit="1" customWidth="1"/>
    <col min="3" max="3" width="32.28515625" style="3" customWidth="1"/>
    <col min="4" max="4" width="16.28515625" style="3" customWidth="1"/>
    <col min="5" max="5" width="19.710937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03"/>
      <c r="B1" s="903"/>
      <c r="C1" s="903"/>
      <c r="D1" s="903"/>
      <c r="E1" s="903"/>
      <c r="F1" s="903"/>
      <c r="G1" s="903"/>
      <c r="H1" s="903"/>
      <c r="I1" s="903"/>
      <c r="J1" s="903"/>
      <c r="K1" s="903"/>
    </row>
    <row r="2" spans="1:11" x14ac:dyDescent="0.2">
      <c r="A2" s="305"/>
      <c r="B2" s="305"/>
      <c r="C2" s="305"/>
      <c r="D2" s="305"/>
      <c r="E2" s="305"/>
      <c r="F2" s="305"/>
      <c r="G2" s="305"/>
      <c r="H2" s="305"/>
      <c r="I2" s="305"/>
      <c r="J2" s="305"/>
      <c r="K2" s="305"/>
    </row>
    <row r="3" spans="1:11" x14ac:dyDescent="0.2">
      <c r="A3" s="472" t="s">
        <v>16</v>
      </c>
      <c r="B3" s="473"/>
      <c r="C3" s="473"/>
      <c r="D3" s="473"/>
      <c r="E3" s="473"/>
      <c r="F3" s="473"/>
      <c r="G3" s="473"/>
      <c r="H3" s="473"/>
      <c r="I3" s="473"/>
      <c r="J3" s="473"/>
      <c r="K3" s="473"/>
    </row>
    <row r="4" spans="1:11" x14ac:dyDescent="0.2">
      <c r="A4" s="4" t="s">
        <v>19</v>
      </c>
      <c r="B4" s="4"/>
      <c r="C4" s="4" t="s">
        <v>18</v>
      </c>
      <c r="D4" s="474"/>
      <c r="E4" s="4"/>
      <c r="F4" s="4"/>
      <c r="G4" s="4"/>
      <c r="H4" s="4"/>
      <c r="I4" s="473"/>
      <c r="J4" s="473"/>
      <c r="K4" s="473"/>
    </row>
    <row r="5" spans="1:11" x14ac:dyDescent="0.2">
      <c r="A5" s="4" t="s">
        <v>80</v>
      </c>
      <c r="B5" s="4"/>
      <c r="C5" s="475" t="s">
        <v>96</v>
      </c>
      <c r="D5" s="4"/>
      <c r="E5" s="4"/>
      <c r="F5" s="4"/>
      <c r="G5" s="4"/>
      <c r="H5" s="4"/>
      <c r="I5" s="473"/>
      <c r="J5" s="473"/>
      <c r="K5" s="473"/>
    </row>
    <row r="6" spans="1:11" x14ac:dyDescent="0.2">
      <c r="A6" s="5"/>
      <c r="B6" s="4"/>
      <c r="C6" s="476">
        <v>2024</v>
      </c>
      <c r="D6" s="4"/>
      <c r="E6" s="4"/>
      <c r="F6" s="4"/>
      <c r="G6" s="4"/>
      <c r="H6" s="4"/>
      <c r="I6" s="931"/>
      <c r="J6" s="932"/>
      <c r="K6" s="933"/>
    </row>
    <row r="7" spans="1:11" x14ac:dyDescent="0.2">
      <c r="A7" s="5"/>
      <c r="B7" s="4"/>
      <c r="C7" s="4"/>
      <c r="D7" s="4"/>
      <c r="E7" s="4"/>
      <c r="F7" s="4"/>
      <c r="G7" s="4"/>
      <c r="H7" s="4"/>
      <c r="I7" s="477"/>
      <c r="J7" s="934"/>
      <c r="K7" s="935"/>
    </row>
    <row r="8" spans="1:11" ht="12.75" customHeight="1" x14ac:dyDescent="0.2">
      <c r="A8" s="4"/>
      <c r="B8" s="4"/>
      <c r="C8" s="4"/>
      <c r="D8" s="4"/>
      <c r="E8" s="4"/>
      <c r="F8" s="4"/>
      <c r="G8" s="4"/>
      <c r="H8" s="473"/>
      <c r="I8" s="477"/>
      <c r="J8" s="936"/>
      <c r="K8" s="937"/>
    </row>
    <row r="9" spans="1:11" ht="12.75" customHeight="1" x14ac:dyDescent="0.2">
      <c r="A9" s="4" t="s">
        <v>23</v>
      </c>
      <c r="B9" s="4"/>
      <c r="C9" s="4"/>
      <c r="D9" s="4"/>
      <c r="E9" s="4"/>
      <c r="F9" s="4"/>
      <c r="G9" s="4"/>
      <c r="H9" s="656"/>
      <c r="I9" s="477"/>
      <c r="J9" s="938"/>
      <c r="K9" s="939"/>
    </row>
    <row r="10" spans="1:11" ht="15.75" customHeight="1" thickBot="1" x14ac:dyDescent="0.25">
      <c r="A10" s="655" t="s">
        <v>30</v>
      </c>
      <c r="B10" s="655"/>
      <c r="C10" s="655"/>
      <c r="D10" s="655"/>
      <c r="E10" s="655"/>
      <c r="F10" s="556"/>
      <c r="G10" s="651"/>
      <c r="H10" s="605"/>
      <c r="I10" s="652"/>
      <c r="J10" s="652"/>
      <c r="K10" s="652"/>
    </row>
    <row r="11" spans="1:11" ht="12.75" customHeight="1" x14ac:dyDescent="0.2">
      <c r="A11" s="948" t="s">
        <v>25</v>
      </c>
      <c r="B11" s="949"/>
      <c r="C11" s="949"/>
      <c r="D11" s="949"/>
      <c r="E11" s="950"/>
      <c r="F11" s="342"/>
      <c r="G11" s="930"/>
      <c r="H11" s="930"/>
      <c r="I11" s="930"/>
      <c r="J11" s="930"/>
      <c r="K11" s="930"/>
    </row>
    <row r="12" spans="1:11" x14ac:dyDescent="0.2">
      <c r="A12" s="310"/>
      <c r="B12" s="311"/>
      <c r="C12" s="311"/>
      <c r="D12" s="311"/>
      <c r="E12" s="312"/>
      <c r="F12" s="306"/>
      <c r="G12" s="653"/>
      <c r="H12" s="653"/>
      <c r="I12" s="653"/>
      <c r="J12" s="653"/>
      <c r="K12" s="653"/>
    </row>
    <row r="13" spans="1:11" s="6" customFormat="1" x14ac:dyDescent="0.2">
      <c r="A13" s="313" t="s">
        <v>0</v>
      </c>
      <c r="B13" s="314" t="s">
        <v>26</v>
      </c>
      <c r="C13" s="314" t="s">
        <v>27</v>
      </c>
      <c r="D13" s="314" t="s">
        <v>28</v>
      </c>
      <c r="E13" s="315" t="s">
        <v>29</v>
      </c>
      <c r="F13" s="316"/>
      <c r="G13" s="603"/>
      <c r="H13" s="603"/>
      <c r="I13" s="603"/>
      <c r="J13" s="603"/>
      <c r="K13" s="603"/>
    </row>
    <row r="14" spans="1:11" ht="12.75" customHeight="1" x14ac:dyDescent="0.2">
      <c r="A14" s="322">
        <v>45444</v>
      </c>
      <c r="B14" s="323"/>
      <c r="C14" s="10" t="s">
        <v>46</v>
      </c>
      <c r="D14" s="324">
        <v>6450747</v>
      </c>
      <c r="E14" s="325"/>
      <c r="F14" s="306"/>
      <c r="G14" s="623"/>
      <c r="H14" s="282"/>
      <c r="I14" s="596"/>
      <c r="J14" s="624"/>
      <c r="K14" s="625"/>
    </row>
    <row r="15" spans="1:11" ht="12.75" customHeight="1" x14ac:dyDescent="0.2">
      <c r="A15" s="445">
        <v>45453</v>
      </c>
      <c r="B15" s="323">
        <v>1</v>
      </c>
      <c r="C15" s="10" t="s">
        <v>531</v>
      </c>
      <c r="D15" s="324"/>
      <c r="E15" s="874">
        <v>1888000</v>
      </c>
      <c r="F15" s="306"/>
      <c r="G15" s="623"/>
      <c r="H15" s="282"/>
      <c r="I15" s="596"/>
      <c r="J15" s="624"/>
      <c r="K15" s="625"/>
    </row>
    <row r="16" spans="1:11" ht="12.75" customHeight="1" x14ac:dyDescent="0.25">
      <c r="A16" s="445">
        <v>45461</v>
      </c>
      <c r="B16" s="323">
        <v>2</v>
      </c>
      <c r="C16" s="10" t="s">
        <v>428</v>
      </c>
      <c r="D16" s="324">
        <v>20664627</v>
      </c>
      <c r="E16" s="446"/>
      <c r="F16" s="306"/>
      <c r="G16" s="623"/>
      <c r="H16" s="282"/>
      <c r="I16" s="596"/>
      <c r="J16" s="626"/>
      <c r="K16" s="627"/>
    </row>
    <row r="17" spans="1:12" ht="12.75" customHeight="1" x14ac:dyDescent="0.2">
      <c r="A17" s="445">
        <v>45461</v>
      </c>
      <c r="B17" s="323">
        <v>3</v>
      </c>
      <c r="C17" s="10" t="s">
        <v>659</v>
      </c>
      <c r="D17" s="324"/>
      <c r="E17" s="447">
        <v>7559000</v>
      </c>
      <c r="F17" s="306"/>
      <c r="G17" s="623"/>
      <c r="H17" s="282"/>
      <c r="I17" s="596"/>
      <c r="J17" s="626"/>
      <c r="K17" s="625"/>
    </row>
    <row r="18" spans="1:12" ht="12.75" customHeight="1" x14ac:dyDescent="0.2">
      <c r="A18" s="445">
        <v>45467</v>
      </c>
      <c r="B18" s="323">
        <v>4</v>
      </c>
      <c r="C18" s="10" t="s">
        <v>532</v>
      </c>
      <c r="D18" s="324"/>
      <c r="E18" s="447">
        <v>1951085</v>
      </c>
      <c r="F18" s="306"/>
      <c r="G18" s="623"/>
      <c r="H18" s="282"/>
      <c r="I18" s="596"/>
      <c r="J18" s="626"/>
      <c r="K18" s="625"/>
    </row>
    <row r="19" spans="1:12" ht="12.75" customHeight="1" x14ac:dyDescent="0.2">
      <c r="A19" s="445">
        <v>45467</v>
      </c>
      <c r="B19" s="323">
        <v>5</v>
      </c>
      <c r="C19" s="10" t="s">
        <v>660</v>
      </c>
      <c r="D19" s="324"/>
      <c r="E19" s="447">
        <v>1073543</v>
      </c>
      <c r="F19" s="306"/>
      <c r="G19" s="623"/>
      <c r="H19" s="282"/>
      <c r="I19" s="596"/>
      <c r="J19" s="626"/>
      <c r="K19" s="625"/>
    </row>
    <row r="20" spans="1:12" ht="12.75" customHeight="1" x14ac:dyDescent="0.2">
      <c r="A20" s="445">
        <v>45471</v>
      </c>
      <c r="B20" s="323">
        <v>6</v>
      </c>
      <c r="C20" s="10" t="s">
        <v>428</v>
      </c>
      <c r="D20" s="324">
        <v>2700000</v>
      </c>
      <c r="E20" s="447"/>
      <c r="F20" s="306"/>
      <c r="G20" s="623"/>
      <c r="H20" s="282"/>
      <c r="I20" s="596"/>
      <c r="J20" s="626"/>
      <c r="K20" s="625"/>
    </row>
    <row r="21" spans="1:12" ht="12.75" customHeight="1" x14ac:dyDescent="0.2">
      <c r="A21" s="445">
        <v>45471</v>
      </c>
      <c r="B21" s="323">
        <v>7</v>
      </c>
      <c r="C21" s="10" t="s">
        <v>661</v>
      </c>
      <c r="D21" s="324"/>
      <c r="E21" s="447">
        <v>2700000</v>
      </c>
      <c r="F21" s="306"/>
      <c r="G21" s="623"/>
      <c r="H21" s="282"/>
      <c r="I21" s="596"/>
      <c r="J21" s="626"/>
      <c r="K21" s="625"/>
    </row>
    <row r="22" spans="1:12" x14ac:dyDescent="0.2">
      <c r="A22" s="326">
        <v>45473</v>
      </c>
      <c r="B22" s="327"/>
      <c r="C22" s="328" t="s">
        <v>62</v>
      </c>
      <c r="D22" s="329">
        <f>SUM(D14:D21)-SUM(E14:E21)</f>
        <v>14643746</v>
      </c>
      <c r="E22" s="330"/>
      <c r="F22" s="317"/>
      <c r="G22" s="604"/>
      <c r="H22" s="533"/>
      <c r="I22" s="605"/>
      <c r="J22" s="606"/>
      <c r="K22" s="606"/>
      <c r="L22" s="531"/>
    </row>
    <row r="23" spans="1:12" ht="13.5" thickBot="1" x14ac:dyDescent="0.25">
      <c r="A23" s="11"/>
      <c r="B23" s="12"/>
      <c r="C23" s="12"/>
      <c r="D23" s="12"/>
      <c r="E23" s="331"/>
      <c r="F23" s="317"/>
      <c r="G23" s="596"/>
      <c r="H23" s="596"/>
      <c r="I23" s="596"/>
      <c r="J23" s="596"/>
      <c r="K23" s="628"/>
    </row>
    <row r="24" spans="1:12" x14ac:dyDescent="0.2">
      <c r="A24" s="5"/>
      <c r="B24" s="4"/>
      <c r="C24" s="4" t="s">
        <v>17</v>
      </c>
      <c r="D24" s="5"/>
      <c r="E24" s="5"/>
      <c r="F24" s="317"/>
      <c r="G24" s="593"/>
      <c r="H24" s="622"/>
      <c r="I24" s="622"/>
      <c r="J24" s="593"/>
      <c r="K24" s="593"/>
    </row>
    <row r="25" spans="1:12" x14ac:dyDescent="0.2">
      <c r="A25" s="5"/>
      <c r="B25" s="4"/>
      <c r="C25" s="4"/>
      <c r="D25" s="5"/>
      <c r="E25" s="355"/>
      <c r="F25" s="317"/>
      <c r="G25" s="593"/>
      <c r="H25" s="622"/>
      <c r="I25" s="622"/>
      <c r="J25" s="593"/>
      <c r="K25" s="593"/>
    </row>
    <row r="26" spans="1:12" x14ac:dyDescent="0.2">
      <c r="A26" s="7"/>
      <c r="B26" s="7"/>
      <c r="C26" s="332"/>
      <c r="D26" s="333"/>
      <c r="E26" s="8"/>
      <c r="F26" s="317"/>
      <c r="G26" s="629"/>
      <c r="H26" s="629"/>
      <c r="I26" s="630"/>
      <c r="J26" s="631"/>
      <c r="K26" s="632"/>
    </row>
    <row r="27" spans="1:12" ht="18.75" x14ac:dyDescent="0.3">
      <c r="C27" s="99" t="s">
        <v>157</v>
      </c>
      <c r="D27" s="19"/>
      <c r="E27" s="19"/>
      <c r="F27" s="317"/>
      <c r="G27" s="629"/>
      <c r="H27" s="629"/>
      <c r="I27" s="633"/>
      <c r="J27" s="634"/>
      <c r="K27" s="632"/>
    </row>
    <row r="28" spans="1:12" ht="19.5" thickBot="1" x14ac:dyDescent="0.35">
      <c r="C28" s="581">
        <v>45444</v>
      </c>
      <c r="D28" s="19"/>
      <c r="E28" s="19"/>
      <c r="F28" s="317"/>
      <c r="G28" s="372"/>
      <c r="H28" s="372"/>
      <c r="I28" s="635"/>
      <c r="J28" s="636"/>
      <c r="K28" s="637"/>
    </row>
    <row r="29" spans="1:12" x14ac:dyDescent="0.2">
      <c r="C29" s="940" t="s">
        <v>20</v>
      </c>
      <c r="D29" s="941"/>
      <c r="E29" s="942"/>
      <c r="F29" s="317"/>
      <c r="G29" s="372"/>
      <c r="H29" s="372"/>
      <c r="I29" s="635"/>
      <c r="J29" s="636"/>
      <c r="K29" s="372"/>
    </row>
    <row r="30" spans="1:12" x14ac:dyDescent="0.2">
      <c r="C30" s="678" t="s">
        <v>21</v>
      </c>
      <c r="D30" s="908" t="s">
        <v>31</v>
      </c>
      <c r="E30" s="943"/>
      <c r="F30" s="668"/>
      <c r="G30" s="638"/>
      <c r="H30" s="639"/>
      <c r="I30" s="607"/>
      <c r="J30" s="640"/>
      <c r="K30" s="640"/>
      <c r="L30" s="620"/>
    </row>
    <row r="31" spans="1:12" ht="14.25" customHeight="1" x14ac:dyDescent="0.2">
      <c r="C31" s="679" t="s">
        <v>22</v>
      </c>
      <c r="D31" s="944" t="s">
        <v>89</v>
      </c>
      <c r="E31" s="945"/>
      <c r="F31" s="668"/>
      <c r="G31" s="638"/>
      <c r="H31" s="639"/>
      <c r="I31" s="607"/>
      <c r="J31" s="640"/>
      <c r="K31" s="640"/>
      <c r="L31" s="620"/>
    </row>
    <row r="32" spans="1:12" ht="21" customHeight="1" thickBot="1" x14ac:dyDescent="0.25">
      <c r="C32" s="680" t="s">
        <v>24</v>
      </c>
      <c r="D32" s="946" t="s">
        <v>33</v>
      </c>
      <c r="E32" s="947"/>
      <c r="F32" s="668"/>
      <c r="G32" s="638"/>
      <c r="H32" s="641"/>
      <c r="I32" s="607"/>
      <c r="J32" s="640"/>
      <c r="K32" s="640"/>
      <c r="L32" s="620"/>
    </row>
    <row r="33" spans="1:12" ht="13.5" thickBot="1" x14ac:dyDescent="0.25">
      <c r="D33" s="561"/>
      <c r="E33" s="561"/>
      <c r="F33" s="669"/>
      <c r="G33" s="638"/>
      <c r="H33" s="641"/>
      <c r="I33" s="607"/>
      <c r="J33" s="640"/>
      <c r="K33" s="640"/>
      <c r="L33" s="620"/>
    </row>
    <row r="34" spans="1:12" ht="13.5" thickBot="1" x14ac:dyDescent="0.25">
      <c r="A34" s="571" t="s">
        <v>0</v>
      </c>
      <c r="B34" s="578" t="s">
        <v>152</v>
      </c>
      <c r="C34" s="663" t="s">
        <v>5</v>
      </c>
      <c r="D34" s="665" t="s">
        <v>141</v>
      </c>
      <c r="E34" s="681"/>
      <c r="F34" s="670"/>
      <c r="G34" s="638"/>
      <c r="H34" s="641"/>
      <c r="I34" s="607"/>
      <c r="J34" s="640"/>
      <c r="K34" s="640"/>
      <c r="L34" s="620"/>
    </row>
    <row r="35" spans="1:12" x14ac:dyDescent="0.2">
      <c r="A35" s="572"/>
      <c r="B35" s="579"/>
      <c r="C35" s="575"/>
      <c r="D35" s="566"/>
      <c r="E35" s="677"/>
      <c r="F35" s="671"/>
      <c r="G35" s="642"/>
      <c r="H35" s="643"/>
      <c r="I35" s="602"/>
      <c r="J35" s="644"/>
      <c r="K35" s="645"/>
      <c r="L35" s="620"/>
    </row>
    <row r="36" spans="1:12" x14ac:dyDescent="0.2">
      <c r="A36" s="573"/>
      <c r="B36" s="569">
        <v>1</v>
      </c>
      <c r="C36" s="600" t="s">
        <v>142</v>
      </c>
      <c r="D36" s="615">
        <f>D22</f>
        <v>14643746</v>
      </c>
      <c r="E36" s="677"/>
      <c r="F36" s="672"/>
      <c r="G36" s="646"/>
      <c r="H36" s="643"/>
      <c r="I36" s="643"/>
      <c r="J36" s="643"/>
      <c r="K36" s="643"/>
      <c r="L36" s="620"/>
    </row>
    <row r="37" spans="1:12" x14ac:dyDescent="0.2">
      <c r="A37" s="573"/>
      <c r="B37" s="569"/>
      <c r="C37" s="576"/>
      <c r="D37" s="567"/>
      <c r="E37" s="677"/>
      <c r="F37" s="673"/>
      <c r="G37" s="602"/>
      <c r="H37" s="607"/>
      <c r="I37" s="602"/>
      <c r="J37" s="607"/>
      <c r="K37" s="647"/>
      <c r="L37" s="620"/>
    </row>
    <row r="38" spans="1:12" s="9" customFormat="1" x14ac:dyDescent="0.2">
      <c r="A38" s="573"/>
      <c r="B38" s="569"/>
      <c r="C38" s="576" t="s">
        <v>143</v>
      </c>
      <c r="D38" s="567"/>
      <c r="E38" s="677"/>
      <c r="F38" s="674"/>
      <c r="G38" s="648"/>
      <c r="H38" s="648"/>
      <c r="I38" s="649"/>
      <c r="J38" s="650"/>
      <c r="K38" s="650"/>
      <c r="L38" s="621"/>
    </row>
    <row r="39" spans="1:12" s="9" customFormat="1" x14ac:dyDescent="0.2">
      <c r="A39" s="573"/>
      <c r="B39" s="569"/>
      <c r="C39" s="600" t="s">
        <v>144</v>
      </c>
      <c r="D39" s="567"/>
      <c r="E39" s="677"/>
      <c r="F39" s="674"/>
      <c r="G39" s="532"/>
      <c r="H39" s="532"/>
      <c r="I39" s="532"/>
      <c r="J39" s="532"/>
      <c r="K39" s="532"/>
      <c r="L39" s="621"/>
    </row>
    <row r="40" spans="1:12" s="9" customFormat="1" x14ac:dyDescent="0.2">
      <c r="A40" s="574"/>
      <c r="B40" s="569"/>
      <c r="C40" s="584"/>
      <c r="D40" s="567"/>
      <c r="E40" s="677"/>
      <c r="F40" s="674"/>
      <c r="G40" s="532"/>
      <c r="H40" s="532"/>
      <c r="I40" s="532"/>
      <c r="J40" s="532"/>
      <c r="K40" s="532"/>
      <c r="L40" s="621"/>
    </row>
    <row r="41" spans="1:12" s="9" customFormat="1" x14ac:dyDescent="0.2">
      <c r="A41" s="574"/>
      <c r="B41" s="569"/>
      <c r="C41" s="584"/>
      <c r="D41" s="567"/>
      <c r="E41" s="677"/>
      <c r="F41" s="674"/>
      <c r="G41" s="532"/>
      <c r="H41" s="532"/>
      <c r="I41" s="532"/>
      <c r="J41" s="532"/>
      <c r="K41" s="532"/>
      <c r="L41" s="621"/>
    </row>
    <row r="42" spans="1:12" x14ac:dyDescent="0.2">
      <c r="A42" s="573"/>
      <c r="B42" s="569"/>
      <c r="C42" s="576"/>
      <c r="D42" s="567"/>
      <c r="E42" s="677"/>
      <c r="F42" s="675"/>
      <c r="G42" s="532"/>
      <c r="H42" s="532"/>
      <c r="I42" s="532"/>
      <c r="J42" s="532"/>
      <c r="K42" s="532"/>
      <c r="L42" s="620"/>
    </row>
    <row r="43" spans="1:12" x14ac:dyDescent="0.2">
      <c r="A43" s="573"/>
      <c r="B43" s="569"/>
      <c r="C43" s="576"/>
      <c r="D43" s="567"/>
      <c r="E43" s="677"/>
      <c r="F43" s="675"/>
      <c r="G43" s="532"/>
      <c r="H43" s="532"/>
      <c r="I43" s="532"/>
      <c r="J43" s="532"/>
      <c r="K43" s="532"/>
      <c r="L43" s="620"/>
    </row>
    <row r="44" spans="1:12" x14ac:dyDescent="0.2">
      <c r="A44" s="573"/>
      <c r="B44" s="569"/>
      <c r="C44" s="576" t="s">
        <v>146</v>
      </c>
      <c r="D44" s="567"/>
      <c r="E44" s="677"/>
      <c r="F44" s="676"/>
      <c r="G44" s="318"/>
      <c r="H44" s="318"/>
      <c r="I44" s="318"/>
      <c r="J44" s="318"/>
      <c r="K44" s="318"/>
    </row>
    <row r="45" spans="1:12" x14ac:dyDescent="0.2">
      <c r="A45" s="573"/>
      <c r="B45" s="569"/>
      <c r="C45" s="600" t="s">
        <v>147</v>
      </c>
      <c r="D45" s="567"/>
      <c r="E45" s="677"/>
      <c r="F45" s="676"/>
      <c r="G45" s="318"/>
      <c r="H45" s="318"/>
      <c r="I45" s="318"/>
      <c r="J45" s="318"/>
      <c r="K45" s="318"/>
    </row>
    <row r="46" spans="1:12" x14ac:dyDescent="0.2">
      <c r="A46" s="574"/>
      <c r="B46" s="569">
        <v>2</v>
      </c>
      <c r="C46" s="576" t="s">
        <v>442</v>
      </c>
      <c r="D46" s="567">
        <v>-3000</v>
      </c>
      <c r="E46" s="677"/>
      <c r="F46" s="676"/>
      <c r="G46" s="318"/>
      <c r="H46" s="318"/>
      <c r="I46" s="318"/>
      <c r="J46" s="318"/>
      <c r="K46" s="318"/>
    </row>
    <row r="47" spans="1:12" x14ac:dyDescent="0.2">
      <c r="A47" s="574"/>
      <c r="B47" s="569">
        <v>3</v>
      </c>
      <c r="C47" s="576" t="s">
        <v>161</v>
      </c>
      <c r="D47" s="567">
        <v>-30000</v>
      </c>
      <c r="E47" s="677"/>
      <c r="F47" s="676"/>
      <c r="G47" s="318"/>
      <c r="H47" s="318"/>
      <c r="I47" s="318"/>
      <c r="J47" s="318"/>
      <c r="K47" s="318"/>
    </row>
    <row r="48" spans="1:12" x14ac:dyDescent="0.2">
      <c r="A48" s="574"/>
      <c r="B48" s="569">
        <v>4</v>
      </c>
      <c r="C48" s="576" t="s">
        <v>533</v>
      </c>
      <c r="D48" s="567">
        <v>-2500</v>
      </c>
      <c r="E48" s="677"/>
      <c r="F48" s="676"/>
      <c r="G48" s="318"/>
      <c r="H48" s="318"/>
      <c r="I48" s="318"/>
      <c r="J48" s="318"/>
      <c r="K48" s="318"/>
    </row>
    <row r="49" spans="1:11" x14ac:dyDescent="0.2">
      <c r="A49" s="574"/>
      <c r="B49" s="569">
        <v>5</v>
      </c>
      <c r="C49" s="576" t="s">
        <v>591</v>
      </c>
      <c r="D49" s="567">
        <v>-20000</v>
      </c>
      <c r="E49" s="677"/>
      <c r="F49" s="676"/>
      <c r="G49" s="318"/>
      <c r="H49" s="318"/>
      <c r="I49" s="318"/>
      <c r="J49" s="318"/>
      <c r="K49" s="318"/>
    </row>
    <row r="50" spans="1:11" x14ac:dyDescent="0.2">
      <c r="A50" s="616"/>
      <c r="B50" s="617"/>
      <c r="C50" s="577"/>
      <c r="D50" s="618"/>
      <c r="E50" s="677"/>
      <c r="F50" s="676"/>
      <c r="G50" s="318"/>
      <c r="H50" s="318"/>
      <c r="I50" s="318"/>
      <c r="J50" s="318"/>
      <c r="K50" s="318"/>
    </row>
    <row r="51" spans="1:11" ht="13.5" thickBot="1" x14ac:dyDescent="0.25">
      <c r="A51" s="619"/>
      <c r="B51" s="570"/>
      <c r="C51" s="577"/>
      <c r="D51" s="568"/>
      <c r="E51" s="677"/>
      <c r="F51" s="560"/>
    </row>
    <row r="52" spans="1:11" ht="13.5" thickBot="1" x14ac:dyDescent="0.25">
      <c r="A52" s="564">
        <v>45473</v>
      </c>
      <c r="B52" s="563"/>
      <c r="C52" s="664" t="s">
        <v>148</v>
      </c>
      <c r="D52" s="667">
        <f>SUM(D35:D51)</f>
        <v>14588246</v>
      </c>
      <c r="E52" s="658"/>
      <c r="F52" s="560"/>
    </row>
    <row r="53" spans="1:11" ht="13.5" thickBot="1" x14ac:dyDescent="0.25">
      <c r="C53" s="571" t="s">
        <v>148</v>
      </c>
      <c r="D53" s="667">
        <v>14588246</v>
      </c>
      <c r="E53" s="659"/>
      <c r="F53" s="560"/>
    </row>
    <row r="54" spans="1:11" ht="13.5" thickBot="1" x14ac:dyDescent="0.25">
      <c r="D54" s="19"/>
      <c r="E54" s="657"/>
      <c r="F54" s="560"/>
    </row>
    <row r="55" spans="1:11" ht="13.5" thickBot="1" x14ac:dyDescent="0.25">
      <c r="C55" s="601" t="s">
        <v>149</v>
      </c>
      <c r="D55" s="580">
        <f>D52-D53</f>
        <v>0</v>
      </c>
      <c r="E55" s="677"/>
      <c r="F55" s="560"/>
    </row>
    <row r="56" spans="1:11" x14ac:dyDescent="0.2">
      <c r="C56" s="3" t="s">
        <v>150</v>
      </c>
      <c r="D56" s="19"/>
      <c r="E56" s="19"/>
    </row>
    <row r="57" spans="1:11" x14ac:dyDescent="0.2">
      <c r="A57" s="560"/>
      <c r="B57" s="560"/>
      <c r="C57" s="560"/>
      <c r="D57" s="560"/>
      <c r="E57" s="560"/>
    </row>
    <row r="58" spans="1:11" x14ac:dyDescent="0.2">
      <c r="A58" s="560"/>
      <c r="B58" s="560"/>
      <c r="C58" s="560"/>
      <c r="D58" s="560"/>
      <c r="E58" s="560"/>
    </row>
  </sheetData>
  <mergeCells count="11">
    <mergeCell ref="C29:E29"/>
    <mergeCell ref="D30:E30"/>
    <mergeCell ref="D31:E31"/>
    <mergeCell ref="D32:E32"/>
    <mergeCell ref="A11:E11"/>
    <mergeCell ref="G11:K11"/>
    <mergeCell ref="A1:K1"/>
    <mergeCell ref="I6:K6"/>
    <mergeCell ref="J7:K7"/>
    <mergeCell ref="J8:K8"/>
    <mergeCell ref="J9:K9"/>
  </mergeCells>
  <pageMargins left="0.7" right="0.7" top="0.75" bottom="0.75" header="0.3" footer="0.3"/>
  <pageSetup paperSize="9" scale="85"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7" workbookViewId="0">
      <selection activeCell="N15" sqref="N15"/>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99" t="s">
        <v>18</v>
      </c>
      <c r="F1" s="99"/>
      <c r="G1" s="99"/>
    </row>
    <row r="2" spans="1:11" ht="18.75" x14ac:dyDescent="0.3">
      <c r="E2" s="99" t="s">
        <v>49</v>
      </c>
      <c r="F2" s="99"/>
      <c r="G2" s="99"/>
    </row>
    <row r="3" spans="1:11" ht="18.75" x14ac:dyDescent="0.3">
      <c r="E3" s="148" t="s">
        <v>96</v>
      </c>
      <c r="F3" s="99"/>
      <c r="G3" s="99"/>
    </row>
    <row r="4" spans="1:11" x14ac:dyDescent="0.25">
      <c r="C4" s="137" t="s">
        <v>58</v>
      </c>
      <c r="I4" s="137" t="s">
        <v>59</v>
      </c>
    </row>
    <row r="5" spans="1:11" x14ac:dyDescent="0.25">
      <c r="A5" s="100" t="s">
        <v>53</v>
      </c>
      <c r="B5" s="98"/>
      <c r="C5" s="98"/>
      <c r="D5" s="98"/>
      <c r="E5" s="98"/>
      <c r="G5" s="100" t="s">
        <v>53</v>
      </c>
      <c r="H5" s="98"/>
      <c r="I5" s="98"/>
      <c r="J5" s="98"/>
      <c r="K5" s="98"/>
    </row>
    <row r="6" spans="1:11" x14ac:dyDescent="0.25">
      <c r="A6" s="98"/>
      <c r="B6" s="98">
        <v>50000</v>
      </c>
      <c r="C6" s="98" t="s">
        <v>50</v>
      </c>
      <c r="D6" s="98">
        <v>45</v>
      </c>
      <c r="E6" s="101">
        <f>B6*D6</f>
        <v>2250000</v>
      </c>
      <c r="G6" s="98"/>
      <c r="H6" s="98">
        <v>100</v>
      </c>
      <c r="I6" s="98" t="s">
        <v>50</v>
      </c>
      <c r="J6" s="98">
        <v>0</v>
      </c>
      <c r="K6" s="101">
        <f>H6*J6</f>
        <v>0</v>
      </c>
    </row>
    <row r="7" spans="1:11" x14ac:dyDescent="0.25">
      <c r="A7" s="98"/>
      <c r="B7" s="98">
        <v>20000</v>
      </c>
      <c r="C7" s="98" t="s">
        <v>50</v>
      </c>
      <c r="D7" s="98">
        <v>150</v>
      </c>
      <c r="E7" s="101">
        <f t="shared" ref="E7:E11" si="0">B7*D7</f>
        <v>3000000</v>
      </c>
      <c r="G7" s="98"/>
      <c r="H7" s="98">
        <v>20</v>
      </c>
      <c r="I7" s="98" t="s">
        <v>50</v>
      </c>
      <c r="J7" s="98">
        <v>0</v>
      </c>
      <c r="K7" s="101">
        <f t="shared" ref="K7:K10" si="1">H7*J7</f>
        <v>0</v>
      </c>
    </row>
    <row r="8" spans="1:11" x14ac:dyDescent="0.25">
      <c r="A8" s="98"/>
      <c r="B8" s="98">
        <v>10000</v>
      </c>
      <c r="C8" s="98" t="s">
        <v>50</v>
      </c>
      <c r="D8" s="98">
        <v>180</v>
      </c>
      <c r="E8" s="101">
        <f t="shared" si="0"/>
        <v>1800000</v>
      </c>
      <c r="G8" s="98"/>
      <c r="H8" s="98">
        <v>10</v>
      </c>
      <c r="I8" s="98" t="s">
        <v>50</v>
      </c>
      <c r="J8" s="98">
        <v>0</v>
      </c>
      <c r="K8" s="101">
        <f t="shared" si="1"/>
        <v>0</v>
      </c>
    </row>
    <row r="9" spans="1:11" x14ac:dyDescent="0.25">
      <c r="A9" s="98"/>
      <c r="B9" s="98">
        <v>5000</v>
      </c>
      <c r="C9" s="98" t="s">
        <v>50</v>
      </c>
      <c r="D9" s="98">
        <v>3</v>
      </c>
      <c r="E9" s="101">
        <f t="shared" si="0"/>
        <v>15000</v>
      </c>
      <c r="G9" s="98"/>
      <c r="H9" s="98">
        <v>5</v>
      </c>
      <c r="I9" s="98" t="s">
        <v>50</v>
      </c>
      <c r="J9" s="98">
        <v>1</v>
      </c>
      <c r="K9" s="101">
        <f t="shared" si="1"/>
        <v>5</v>
      </c>
    </row>
    <row r="10" spans="1:11" x14ac:dyDescent="0.25">
      <c r="A10" s="98"/>
      <c r="B10" s="98">
        <v>2000</v>
      </c>
      <c r="C10" s="98" t="s">
        <v>50</v>
      </c>
      <c r="D10" s="98">
        <v>8</v>
      </c>
      <c r="E10" s="101">
        <f t="shared" si="0"/>
        <v>16000</v>
      </c>
      <c r="G10" s="98"/>
      <c r="H10" s="98">
        <v>1</v>
      </c>
      <c r="I10" s="98" t="s">
        <v>50</v>
      </c>
      <c r="J10" s="98"/>
      <c r="K10" s="101">
        <f t="shared" si="1"/>
        <v>0</v>
      </c>
    </row>
    <row r="11" spans="1:11" x14ac:dyDescent="0.25">
      <c r="A11" s="98"/>
      <c r="B11" s="98">
        <v>1000</v>
      </c>
      <c r="C11" s="98" t="s">
        <v>50</v>
      </c>
      <c r="D11" s="98">
        <v>1</v>
      </c>
      <c r="E11" s="101">
        <f t="shared" si="0"/>
        <v>1000</v>
      </c>
      <c r="G11" s="98"/>
      <c r="H11" s="98"/>
      <c r="I11" s="98"/>
      <c r="J11" s="98"/>
      <c r="K11" s="101"/>
    </row>
    <row r="12" spans="1:11" x14ac:dyDescent="0.25">
      <c r="A12" s="98"/>
      <c r="B12" s="98"/>
      <c r="C12" s="98"/>
      <c r="D12" s="98"/>
      <c r="E12" s="98"/>
      <c r="G12" s="98"/>
      <c r="H12" s="98"/>
      <c r="I12" s="98"/>
      <c r="J12" s="98"/>
      <c r="K12" s="98"/>
    </row>
    <row r="13" spans="1:11" x14ac:dyDescent="0.25">
      <c r="A13" s="103" t="s">
        <v>56</v>
      </c>
      <c r="B13" s="98"/>
      <c r="C13" s="98"/>
      <c r="D13" s="98"/>
      <c r="E13" s="98"/>
      <c r="G13" s="103"/>
      <c r="H13" s="98"/>
      <c r="I13" s="98"/>
      <c r="J13" s="98"/>
      <c r="K13" s="98"/>
    </row>
    <row r="14" spans="1:11" x14ac:dyDescent="0.25">
      <c r="A14" s="98"/>
      <c r="B14" s="98">
        <v>500</v>
      </c>
      <c r="C14" s="98" t="s">
        <v>50</v>
      </c>
      <c r="D14" s="98">
        <v>1</v>
      </c>
      <c r="E14" s="98">
        <f>B14*D14</f>
        <v>500</v>
      </c>
      <c r="G14" s="98"/>
      <c r="H14" s="98"/>
      <c r="I14" s="98"/>
      <c r="J14" s="98"/>
      <c r="K14" s="98"/>
    </row>
    <row r="15" spans="1:11" x14ac:dyDescent="0.25">
      <c r="A15" s="98"/>
      <c r="B15" s="98">
        <v>200</v>
      </c>
      <c r="C15" s="98" t="s">
        <v>50</v>
      </c>
      <c r="D15" s="98">
        <v>1</v>
      </c>
      <c r="E15" s="98">
        <f t="shared" ref="E15:E17" si="2">B15*D15</f>
        <v>200</v>
      </c>
      <c r="G15" s="98"/>
      <c r="H15" s="98"/>
      <c r="I15" s="98"/>
      <c r="J15" s="98"/>
      <c r="K15" s="98"/>
    </row>
    <row r="16" spans="1:11" x14ac:dyDescent="0.25">
      <c r="A16" s="98"/>
      <c r="B16" s="98">
        <v>100</v>
      </c>
      <c r="C16" s="98" t="s">
        <v>50</v>
      </c>
      <c r="D16" s="98"/>
      <c r="E16" s="98">
        <f t="shared" si="2"/>
        <v>0</v>
      </c>
      <c r="G16" s="98"/>
      <c r="H16" s="98"/>
      <c r="I16" s="98"/>
      <c r="J16" s="98"/>
      <c r="K16" s="98"/>
    </row>
    <row r="17" spans="1:11" x14ac:dyDescent="0.25">
      <c r="A17" s="98"/>
      <c r="B17" s="98">
        <v>50</v>
      </c>
      <c r="C17" s="98" t="s">
        <v>50</v>
      </c>
      <c r="D17" s="98">
        <v>1</v>
      </c>
      <c r="E17" s="98">
        <f t="shared" si="2"/>
        <v>50</v>
      </c>
      <c r="G17" s="98"/>
      <c r="H17" s="98"/>
      <c r="I17" s="98"/>
      <c r="J17" s="98"/>
      <c r="K17" s="98"/>
    </row>
    <row r="18" spans="1:11" x14ac:dyDescent="0.25">
      <c r="A18" s="98"/>
      <c r="B18" s="98"/>
      <c r="C18" s="98"/>
      <c r="D18" s="98"/>
      <c r="E18" s="98"/>
      <c r="G18" s="98"/>
      <c r="H18" s="98"/>
      <c r="I18" s="98"/>
      <c r="J18" s="98"/>
      <c r="K18" s="98"/>
    </row>
    <row r="19" spans="1:11" x14ac:dyDescent="0.25">
      <c r="A19" s="98"/>
      <c r="B19" s="98"/>
      <c r="C19" s="98"/>
      <c r="D19" s="98"/>
      <c r="E19" s="98"/>
      <c r="G19" s="98"/>
      <c r="H19" s="98"/>
      <c r="I19" s="98"/>
      <c r="J19" s="98"/>
      <c r="K19" s="98"/>
    </row>
    <row r="20" spans="1:11" x14ac:dyDescent="0.25">
      <c r="A20" s="98"/>
      <c r="B20" s="98"/>
      <c r="C20" s="98"/>
      <c r="D20" s="98"/>
      <c r="E20" s="102">
        <f>SUM(E6:E17)</f>
        <v>7082750</v>
      </c>
      <c r="G20" s="98"/>
      <c r="H20" s="98"/>
      <c r="I20" s="98"/>
      <c r="J20" s="98"/>
      <c r="K20" s="102">
        <f>SUM(K6:K17)</f>
        <v>5</v>
      </c>
    </row>
    <row r="21" spans="1:11" x14ac:dyDescent="0.25">
      <c r="A21" s="98"/>
      <c r="B21" s="98"/>
      <c r="C21" s="98"/>
      <c r="D21" s="98"/>
      <c r="E21" s="100"/>
      <c r="G21" s="98"/>
      <c r="H21" s="98"/>
      <c r="I21" s="98"/>
      <c r="J21" s="98"/>
      <c r="K21" s="100"/>
    </row>
    <row r="22" spans="1:11" x14ac:dyDescent="0.25">
      <c r="A22" s="98" t="s">
        <v>51</v>
      </c>
      <c r="B22" s="98"/>
      <c r="C22" s="98"/>
      <c r="D22" s="98"/>
      <c r="E22" s="102">
        <f>E20</f>
        <v>7082750</v>
      </c>
      <c r="G22" s="98" t="s">
        <v>51</v>
      </c>
      <c r="H22" s="98"/>
      <c r="I22" s="98"/>
      <c r="J22" s="98"/>
      <c r="K22" s="102">
        <f>K20</f>
        <v>5</v>
      </c>
    </row>
    <row r="23" spans="1:11" x14ac:dyDescent="0.25">
      <c r="A23" s="98" t="s">
        <v>39</v>
      </c>
      <c r="B23" s="98"/>
      <c r="C23" s="98"/>
      <c r="D23" s="98"/>
      <c r="E23" s="102">
        <f>'UGX Cash Box June 24'!G151</f>
        <v>7082776</v>
      </c>
      <c r="G23" s="98" t="s">
        <v>39</v>
      </c>
      <c r="H23" s="98"/>
      <c r="I23" s="98"/>
      <c r="J23" s="98"/>
      <c r="K23" s="102">
        <f>'USD-cash box '!G5</f>
        <v>5</v>
      </c>
    </row>
    <row r="24" spans="1:11" x14ac:dyDescent="0.25">
      <c r="A24" s="98" t="s">
        <v>52</v>
      </c>
      <c r="B24" s="98"/>
      <c r="C24" s="98"/>
      <c r="D24" s="98"/>
      <c r="E24" s="101">
        <f>E22-E23</f>
        <v>-26</v>
      </c>
      <c r="G24" s="98" t="s">
        <v>52</v>
      </c>
      <c r="H24" s="98"/>
      <c r="I24" s="98"/>
      <c r="J24" s="98"/>
      <c r="K24" s="101">
        <f>K22-K23</f>
        <v>0</v>
      </c>
    </row>
    <row r="26" spans="1:11" x14ac:dyDescent="0.25">
      <c r="A26" t="s">
        <v>54</v>
      </c>
      <c r="C26" t="s">
        <v>88</v>
      </c>
      <c r="G26" t="s">
        <v>54</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workbookViewId="0">
      <selection activeCell="D8" sqref="D8"/>
    </sheetView>
  </sheetViews>
  <sheetFormatPr defaultRowHeight="15" x14ac:dyDescent="0.25"/>
  <cols>
    <col min="1" max="1" width="14.42578125" customWidth="1"/>
    <col min="2" max="2" width="14.140625" customWidth="1"/>
    <col min="3" max="3" width="9.7109375" customWidth="1"/>
    <col min="4" max="4" width="9.14062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51" t="s">
        <v>134</v>
      </c>
      <c r="E1" s="951"/>
      <c r="F1" s="951"/>
      <c r="G1" s="951"/>
      <c r="H1" s="951"/>
      <c r="I1" s="951"/>
      <c r="J1" s="951"/>
    </row>
    <row r="2" spans="1:14" ht="15" customHeight="1" x14ac:dyDescent="0.25">
      <c r="D2" s="951"/>
      <c r="E2" s="951"/>
      <c r="F2" s="951"/>
      <c r="G2" s="951"/>
      <c r="H2" s="951"/>
      <c r="I2" s="951"/>
      <c r="J2" s="951"/>
    </row>
    <row r="4" spans="1:14" x14ac:dyDescent="0.25">
      <c r="A4" s="270"/>
      <c r="B4" s="255"/>
      <c r="C4" s="952"/>
      <c r="D4" s="952"/>
      <c r="E4" s="952"/>
      <c r="F4" s="952"/>
      <c r="G4" s="952"/>
      <c r="H4" s="952"/>
      <c r="I4" s="952"/>
      <c r="J4" s="952"/>
      <c r="K4" s="952"/>
      <c r="L4" s="952"/>
      <c r="M4" s="952"/>
      <c r="N4" s="953"/>
    </row>
    <row r="5" spans="1:14" x14ac:dyDescent="0.25">
      <c r="A5" s="271" t="s">
        <v>2</v>
      </c>
      <c r="B5" s="256"/>
      <c r="C5" s="257" t="s">
        <v>92</v>
      </c>
      <c r="D5" s="257" t="s">
        <v>93</v>
      </c>
      <c r="E5" s="257" t="s">
        <v>94</v>
      </c>
      <c r="F5" s="257" t="s">
        <v>95</v>
      </c>
      <c r="G5" s="257" t="s">
        <v>91</v>
      </c>
      <c r="H5" s="257" t="s">
        <v>96</v>
      </c>
      <c r="I5" s="257" t="s">
        <v>97</v>
      </c>
      <c r="J5" s="257" t="s">
        <v>98</v>
      </c>
      <c r="K5" s="257" t="s">
        <v>99</v>
      </c>
      <c r="L5" s="257" t="s">
        <v>100</v>
      </c>
      <c r="M5" s="257" t="s">
        <v>101</v>
      </c>
      <c r="N5" s="257" t="s">
        <v>102</v>
      </c>
    </row>
    <row r="6" spans="1:14" x14ac:dyDescent="0.25">
      <c r="A6" s="272" t="s">
        <v>41</v>
      </c>
      <c r="B6" s="258" t="s">
        <v>83</v>
      </c>
      <c r="C6" s="259"/>
      <c r="D6" s="260">
        <v>5000000</v>
      </c>
      <c r="E6" s="261"/>
      <c r="F6" s="260"/>
      <c r="G6" s="260"/>
      <c r="H6" s="260"/>
      <c r="I6" s="280"/>
      <c r="J6" s="260"/>
      <c r="K6" s="260"/>
      <c r="L6" s="260"/>
      <c r="M6" s="260"/>
      <c r="N6" s="260"/>
    </row>
    <row r="7" spans="1:14" x14ac:dyDescent="0.25">
      <c r="A7" s="273"/>
      <c r="B7" s="262" t="s">
        <v>84</v>
      </c>
      <c r="C7" s="263"/>
      <c r="D7" s="263">
        <v>715000</v>
      </c>
      <c r="E7" s="263"/>
      <c r="F7" s="263">
        <v>715000</v>
      </c>
      <c r="G7" s="263">
        <v>0</v>
      </c>
      <c r="H7" s="263"/>
      <c r="I7" s="263"/>
      <c r="J7" s="263"/>
      <c r="K7" s="263"/>
      <c r="L7" s="263"/>
      <c r="M7" s="263"/>
      <c r="N7" s="263"/>
    </row>
    <row r="8" spans="1:14" x14ac:dyDescent="0.25">
      <c r="A8" s="274"/>
      <c r="B8" s="264" t="s">
        <v>40</v>
      </c>
      <c r="C8" s="265"/>
      <c r="D8" s="266">
        <f>D6-D7</f>
        <v>4285000</v>
      </c>
      <c r="E8" s="266">
        <f>E6+D8-E7</f>
        <v>4285000</v>
      </c>
      <c r="F8" s="266">
        <f>F6+E8-F7</f>
        <v>3570000</v>
      </c>
      <c r="G8" s="266">
        <f>G6+F8-G7</f>
        <v>3570000</v>
      </c>
      <c r="H8" s="266">
        <f>H6+G8-H7</f>
        <v>3570000</v>
      </c>
      <c r="I8" s="266">
        <f>I6+H8-I7</f>
        <v>3570000</v>
      </c>
      <c r="J8" s="266">
        <f>-J6+I8-J7</f>
        <v>3570000</v>
      </c>
      <c r="K8" s="266">
        <f>K6+J8-K7</f>
        <v>3570000</v>
      </c>
      <c r="L8" s="266">
        <f>L6+K8-L7</f>
        <v>3570000</v>
      </c>
      <c r="M8" s="266"/>
      <c r="N8" s="266"/>
    </row>
    <row r="9" spans="1:14" x14ac:dyDescent="0.25">
      <c r="A9" s="271"/>
      <c r="B9" s="267" t="s">
        <v>83</v>
      </c>
      <c r="C9" s="268"/>
      <c r="D9" s="268"/>
      <c r="E9" s="269"/>
      <c r="F9" s="269"/>
      <c r="G9" s="268"/>
      <c r="H9" s="268"/>
      <c r="I9" s="269"/>
      <c r="J9" s="268"/>
      <c r="K9" s="268"/>
      <c r="L9" s="268"/>
      <c r="M9" s="268"/>
      <c r="N9" s="268"/>
    </row>
    <row r="10" spans="1:14" x14ac:dyDescent="0.25">
      <c r="A10" s="273"/>
      <c r="B10" s="262" t="s">
        <v>84</v>
      </c>
      <c r="C10" s="263"/>
      <c r="D10" s="263"/>
      <c r="E10" s="263"/>
      <c r="F10" s="263"/>
      <c r="G10" s="263"/>
      <c r="H10" s="263"/>
      <c r="I10" s="263"/>
      <c r="J10" s="263"/>
      <c r="K10" s="263"/>
      <c r="L10" s="263"/>
      <c r="M10" s="263"/>
      <c r="N10" s="263"/>
    </row>
    <row r="11" spans="1:14" x14ac:dyDescent="0.25">
      <c r="A11" s="274"/>
      <c r="B11" s="264" t="s">
        <v>40</v>
      </c>
      <c r="C11" s="266"/>
      <c r="D11" s="266"/>
      <c r="E11" s="266"/>
      <c r="F11" s="266"/>
      <c r="G11" s="266"/>
      <c r="H11" s="266"/>
      <c r="I11" s="266"/>
      <c r="J11" s="266"/>
      <c r="K11" s="266"/>
      <c r="L11" s="266"/>
      <c r="M11" s="266"/>
      <c r="N11" s="266"/>
    </row>
    <row r="12" spans="1:14" x14ac:dyDescent="0.25">
      <c r="A12" s="271"/>
      <c r="B12" s="267" t="s">
        <v>83</v>
      </c>
      <c r="C12" s="268"/>
      <c r="D12" s="268"/>
      <c r="E12" s="269"/>
      <c r="F12" s="269"/>
      <c r="G12" s="268"/>
      <c r="H12" s="268"/>
      <c r="I12" s="269"/>
      <c r="J12" s="268"/>
      <c r="K12" s="268"/>
      <c r="L12" s="268"/>
      <c r="M12" s="268"/>
      <c r="N12" s="268"/>
    </row>
    <row r="13" spans="1:14" x14ac:dyDescent="0.25">
      <c r="A13" s="273"/>
      <c r="B13" s="262" t="s">
        <v>84</v>
      </c>
      <c r="C13" s="263"/>
      <c r="D13" s="263"/>
      <c r="E13" s="263"/>
      <c r="F13" s="263"/>
      <c r="G13" s="263"/>
      <c r="H13" s="263"/>
      <c r="I13" s="263"/>
      <c r="J13" s="263"/>
      <c r="K13" s="263"/>
      <c r="L13" s="263"/>
      <c r="M13" s="263"/>
      <c r="N13" s="263"/>
    </row>
    <row r="14" spans="1:14" x14ac:dyDescent="0.25">
      <c r="A14" s="274"/>
      <c r="B14" s="264" t="s">
        <v>40</v>
      </c>
      <c r="C14" s="266"/>
      <c r="D14" s="266"/>
      <c r="E14" s="266"/>
      <c r="F14" s="266"/>
      <c r="G14" s="266"/>
      <c r="H14" s="266"/>
      <c r="I14" s="266"/>
      <c r="J14" s="266"/>
      <c r="K14" s="266"/>
      <c r="L14" s="266"/>
      <c r="M14" s="266"/>
      <c r="N14" s="266"/>
    </row>
    <row r="15" spans="1:14" x14ac:dyDescent="0.25">
      <c r="A15" s="271"/>
      <c r="B15" s="267" t="s">
        <v>83</v>
      </c>
      <c r="C15" s="268"/>
      <c r="D15" s="268"/>
      <c r="E15" s="269"/>
      <c r="F15" s="269"/>
      <c r="G15" s="268"/>
      <c r="H15" s="268"/>
      <c r="I15" s="269"/>
      <c r="J15" s="268"/>
      <c r="K15" s="268"/>
      <c r="L15" s="268"/>
      <c r="M15" s="268"/>
      <c r="N15" s="268"/>
    </row>
    <row r="16" spans="1:14" x14ac:dyDescent="0.25">
      <c r="A16" s="273"/>
      <c r="B16" s="262" t="s">
        <v>84</v>
      </c>
      <c r="C16" s="263"/>
      <c r="D16" s="263"/>
      <c r="E16" s="263"/>
      <c r="F16" s="263"/>
      <c r="G16" s="263"/>
      <c r="H16" s="263"/>
      <c r="I16" s="263"/>
      <c r="J16" s="263"/>
      <c r="K16" s="263"/>
      <c r="L16" s="263"/>
      <c r="M16" s="263"/>
      <c r="N16" s="263"/>
    </row>
    <row r="17" spans="1:14" x14ac:dyDescent="0.25">
      <c r="A17" s="274"/>
      <c r="B17" s="264" t="s">
        <v>40</v>
      </c>
      <c r="C17" s="266"/>
      <c r="D17" s="266"/>
      <c r="E17" s="266"/>
      <c r="F17" s="266"/>
      <c r="G17" s="266"/>
      <c r="H17" s="266"/>
      <c r="I17" s="266"/>
      <c r="J17" s="266"/>
      <c r="K17" s="266"/>
      <c r="L17" s="266"/>
      <c r="M17" s="266"/>
      <c r="N17" s="266"/>
    </row>
    <row r="18" spans="1:14" x14ac:dyDescent="0.25">
      <c r="A18" s="386"/>
      <c r="B18" s="386"/>
      <c r="C18" s="387"/>
      <c r="D18" s="387"/>
      <c r="E18" s="387"/>
      <c r="F18" s="387"/>
      <c r="G18" s="387"/>
      <c r="H18" s="387"/>
      <c r="I18" s="387"/>
      <c r="J18" s="387"/>
      <c r="K18" s="387"/>
      <c r="L18" s="387"/>
      <c r="M18" s="387"/>
      <c r="N18" s="387"/>
    </row>
    <row r="19" spans="1:14" x14ac:dyDescent="0.25">
      <c r="A19" s="386"/>
      <c r="B19" s="386"/>
      <c r="C19" s="387"/>
      <c r="D19" s="387"/>
      <c r="E19" s="387"/>
      <c r="F19" s="387"/>
      <c r="G19" s="387"/>
      <c r="H19" s="387"/>
      <c r="I19" s="387"/>
      <c r="J19" s="387"/>
      <c r="K19" s="387"/>
      <c r="L19" s="387"/>
      <c r="M19" s="387"/>
      <c r="N19" s="387"/>
    </row>
    <row r="20" spans="1:14" ht="15" customHeight="1" x14ac:dyDescent="0.25">
      <c r="C20" s="373"/>
      <c r="D20" s="374" t="s">
        <v>135</v>
      </c>
      <c r="E20" s="374"/>
      <c r="F20" s="374"/>
      <c r="G20" s="374"/>
      <c r="H20" s="374"/>
      <c r="I20" s="374"/>
      <c r="J20" s="374"/>
      <c r="K20" s="375"/>
    </row>
    <row r="21" spans="1:14" ht="15" customHeight="1" x14ac:dyDescent="0.25">
      <c r="C21" s="373"/>
      <c r="D21" s="374"/>
      <c r="E21" s="374"/>
      <c r="F21" s="374"/>
      <c r="G21" s="374"/>
      <c r="H21" s="374"/>
      <c r="I21" s="374"/>
      <c r="J21" s="374"/>
      <c r="K21" s="375"/>
    </row>
    <row r="23" spans="1:14" x14ac:dyDescent="0.25">
      <c r="A23" s="270"/>
      <c r="B23" s="255"/>
      <c r="C23" s="952"/>
      <c r="D23" s="952"/>
      <c r="E23" s="952"/>
      <c r="F23" s="952"/>
      <c r="G23" s="952"/>
      <c r="H23" s="952"/>
      <c r="I23" s="952"/>
      <c r="J23" s="952"/>
      <c r="K23" s="952"/>
      <c r="L23" s="952"/>
      <c r="M23" s="952"/>
      <c r="N23" s="953"/>
    </row>
    <row r="24" spans="1:14" x14ac:dyDescent="0.25">
      <c r="A24" s="271" t="s">
        <v>2</v>
      </c>
      <c r="B24" s="256"/>
      <c r="C24" s="257" t="s">
        <v>92</v>
      </c>
      <c r="D24" s="257" t="s">
        <v>93</v>
      </c>
      <c r="E24" s="257" t="s">
        <v>94</v>
      </c>
      <c r="F24" s="257" t="s">
        <v>95</v>
      </c>
      <c r="G24" s="257" t="s">
        <v>91</v>
      </c>
      <c r="H24" s="257" t="s">
        <v>96</v>
      </c>
      <c r="I24" s="257" t="s">
        <v>97</v>
      </c>
      <c r="J24" s="257" t="s">
        <v>98</v>
      </c>
      <c r="K24" s="257" t="s">
        <v>99</v>
      </c>
      <c r="L24" s="257" t="s">
        <v>100</v>
      </c>
      <c r="M24" s="257" t="s">
        <v>101</v>
      </c>
      <c r="N24" s="257" t="s">
        <v>102</v>
      </c>
    </row>
    <row r="25" spans="1:14" x14ac:dyDescent="0.25">
      <c r="A25" s="272"/>
      <c r="B25" s="258" t="s">
        <v>40</v>
      </c>
      <c r="C25" s="259"/>
      <c r="D25" s="260"/>
      <c r="E25" s="261"/>
      <c r="F25" s="260">
        <f>Lydia!F115</f>
        <v>0</v>
      </c>
      <c r="G25" s="260"/>
      <c r="H25" s="260"/>
      <c r="I25" s="280"/>
      <c r="J25" s="260"/>
      <c r="K25" s="260"/>
      <c r="L25" s="260"/>
      <c r="M25" s="260"/>
      <c r="N25" s="260"/>
    </row>
    <row r="26" spans="1:14" x14ac:dyDescent="0.25">
      <c r="A26" s="273"/>
      <c r="B26" s="262" t="s">
        <v>84</v>
      </c>
      <c r="C26" s="263"/>
      <c r="D26" s="263"/>
      <c r="E26" s="263"/>
      <c r="F26" s="263">
        <v>242200</v>
      </c>
      <c r="G26" s="263"/>
      <c r="H26" s="263"/>
      <c r="I26" s="263"/>
      <c r="J26" s="263"/>
      <c r="K26" s="263"/>
      <c r="L26" s="263"/>
      <c r="M26" s="263"/>
      <c r="N26" s="263"/>
    </row>
    <row r="27" spans="1:14" x14ac:dyDescent="0.25">
      <c r="A27" s="274"/>
      <c r="B27" s="264" t="s">
        <v>107</v>
      </c>
      <c r="C27" s="265"/>
      <c r="D27" s="266"/>
      <c r="E27" s="266"/>
      <c r="F27" s="266">
        <f>F25-F26</f>
        <v>-242200</v>
      </c>
      <c r="G27" s="266"/>
      <c r="H27" s="266"/>
      <c r="I27" s="266"/>
      <c r="J27" s="266"/>
      <c r="K27" s="266"/>
      <c r="L27" s="266"/>
      <c r="M27" s="266"/>
      <c r="N27" s="266"/>
    </row>
    <row r="28" spans="1:14" x14ac:dyDescent="0.25">
      <c r="A28" s="271"/>
      <c r="B28" s="267" t="s">
        <v>40</v>
      </c>
      <c r="C28" s="268"/>
      <c r="D28" s="268"/>
      <c r="E28" s="269"/>
      <c r="F28" s="269"/>
      <c r="G28" s="268"/>
      <c r="H28" s="268"/>
      <c r="I28" s="269"/>
      <c r="J28" s="268"/>
      <c r="K28" s="268"/>
      <c r="L28" s="268"/>
      <c r="M28" s="268"/>
      <c r="N28" s="268"/>
    </row>
    <row r="29" spans="1:14" x14ac:dyDescent="0.25">
      <c r="A29" s="273"/>
      <c r="B29" s="262" t="s">
        <v>84</v>
      </c>
      <c r="C29" s="263"/>
      <c r="D29" s="263"/>
      <c r="E29" s="263"/>
      <c r="F29" s="263"/>
      <c r="G29" s="263"/>
      <c r="H29" s="263"/>
      <c r="I29" s="263"/>
      <c r="J29" s="263"/>
      <c r="K29" s="263"/>
      <c r="L29" s="263"/>
      <c r="M29" s="263"/>
      <c r="N29" s="263"/>
    </row>
    <row r="30" spans="1:14" x14ac:dyDescent="0.25">
      <c r="A30" s="274"/>
      <c r="B30" s="264" t="s">
        <v>107</v>
      </c>
      <c r="C30" s="266"/>
      <c r="D30" s="266"/>
      <c r="E30" s="266"/>
      <c r="F30" s="266"/>
      <c r="G30" s="266"/>
      <c r="H30" s="266"/>
      <c r="I30" s="266"/>
      <c r="J30" s="266"/>
      <c r="K30" s="266"/>
      <c r="L30" s="266"/>
      <c r="M30" s="266"/>
      <c r="N30" s="266"/>
    </row>
    <row r="31" spans="1:14" x14ac:dyDescent="0.25">
      <c r="A31" s="272"/>
      <c r="B31" s="258" t="s">
        <v>40</v>
      </c>
      <c r="C31" s="259"/>
      <c r="D31" s="260"/>
      <c r="E31" s="261"/>
      <c r="F31" s="260"/>
      <c r="G31" s="260"/>
      <c r="H31" s="260"/>
      <c r="I31" s="280"/>
      <c r="J31" s="260"/>
      <c r="K31" s="260"/>
      <c r="L31" s="260"/>
      <c r="M31" s="260"/>
      <c r="N31" s="260"/>
    </row>
    <row r="32" spans="1:14" x14ac:dyDescent="0.25">
      <c r="A32" s="273"/>
      <c r="B32" s="262" t="s">
        <v>84</v>
      </c>
      <c r="C32" s="263"/>
      <c r="D32" s="263"/>
      <c r="E32" s="263"/>
      <c r="F32" s="263"/>
      <c r="G32" s="263"/>
      <c r="H32" s="263"/>
      <c r="I32" s="263"/>
      <c r="J32" s="263"/>
      <c r="K32" s="263"/>
      <c r="L32" s="263"/>
      <c r="M32" s="263"/>
      <c r="N32" s="263"/>
    </row>
    <row r="33" spans="1:14" x14ac:dyDescent="0.25">
      <c r="A33" s="274"/>
      <c r="B33" s="264" t="s">
        <v>107</v>
      </c>
      <c r="C33" s="265"/>
      <c r="D33" s="266"/>
      <c r="E33" s="266"/>
      <c r="F33" s="266"/>
      <c r="G33" s="266"/>
      <c r="H33" s="266"/>
      <c r="I33" s="266"/>
      <c r="J33" s="266"/>
      <c r="K33" s="266"/>
      <c r="L33" s="266"/>
      <c r="M33" s="266"/>
      <c r="N33" s="266"/>
    </row>
    <row r="34" spans="1:14" x14ac:dyDescent="0.25">
      <c r="A34" s="271"/>
      <c r="B34" s="267" t="s">
        <v>40</v>
      </c>
      <c r="C34" s="268"/>
      <c r="D34" s="268"/>
      <c r="E34" s="269"/>
      <c r="F34" s="269"/>
      <c r="G34" s="268"/>
      <c r="H34" s="268"/>
      <c r="I34" s="269"/>
      <c r="J34" s="268"/>
      <c r="K34" s="268"/>
      <c r="L34" s="268"/>
      <c r="M34" s="268"/>
      <c r="N34" s="268"/>
    </row>
    <row r="35" spans="1:14" x14ac:dyDescent="0.25">
      <c r="A35" s="273"/>
      <c r="B35" s="262" t="s">
        <v>84</v>
      </c>
      <c r="C35" s="263"/>
      <c r="D35" s="263"/>
      <c r="E35" s="263"/>
      <c r="F35" s="263"/>
      <c r="G35" s="263"/>
      <c r="H35" s="263"/>
      <c r="I35" s="263"/>
      <c r="J35" s="263"/>
      <c r="K35" s="263"/>
      <c r="L35" s="263"/>
      <c r="M35" s="263"/>
      <c r="N35" s="263"/>
    </row>
    <row r="36" spans="1:14" x14ac:dyDescent="0.25">
      <c r="A36" s="274"/>
      <c r="B36" s="264" t="s">
        <v>107</v>
      </c>
      <c r="C36" s="266"/>
      <c r="D36" s="266"/>
      <c r="E36" s="266"/>
      <c r="F36" s="266"/>
      <c r="G36" s="266"/>
      <c r="H36" s="266"/>
      <c r="I36" s="266"/>
      <c r="J36" s="266"/>
      <c r="K36" s="266"/>
      <c r="L36" s="266"/>
      <c r="M36" s="266"/>
      <c r="N36" s="266"/>
    </row>
    <row r="37" spans="1:14" x14ac:dyDescent="0.25">
      <c r="A37" s="271"/>
      <c r="B37" s="267" t="s">
        <v>40</v>
      </c>
      <c r="C37" s="268"/>
      <c r="D37" s="268"/>
      <c r="E37" s="269"/>
      <c r="F37" s="269"/>
      <c r="G37" s="268"/>
      <c r="H37" s="268"/>
      <c r="I37" s="269"/>
      <c r="J37" s="268"/>
      <c r="K37" s="268"/>
      <c r="L37" s="268"/>
      <c r="M37" s="268"/>
      <c r="N37" s="268"/>
    </row>
    <row r="38" spans="1:14" x14ac:dyDescent="0.25">
      <c r="A38" s="273"/>
      <c r="B38" s="262" t="s">
        <v>84</v>
      </c>
      <c r="C38" s="263"/>
      <c r="D38" s="263"/>
      <c r="E38" s="263"/>
      <c r="F38" s="263"/>
      <c r="G38" s="263"/>
      <c r="H38" s="263"/>
      <c r="I38" s="263"/>
      <c r="J38" s="263"/>
      <c r="K38" s="263"/>
      <c r="L38" s="263"/>
      <c r="M38" s="263"/>
      <c r="N38" s="263"/>
    </row>
    <row r="39" spans="1:14" ht="15.75" thickBot="1" x14ac:dyDescent="0.3">
      <c r="A39" s="274"/>
      <c r="B39" s="264" t="s">
        <v>107</v>
      </c>
      <c r="C39" s="266"/>
      <c r="D39" s="266"/>
      <c r="E39" s="266"/>
      <c r="F39" s="266"/>
      <c r="G39" s="266"/>
      <c r="H39" s="377"/>
      <c r="I39" s="266"/>
      <c r="J39" s="266"/>
      <c r="K39" s="266"/>
      <c r="L39" s="266"/>
      <c r="M39" s="266">
        <f>M37-M38</f>
        <v>0</v>
      </c>
      <c r="N39" s="266"/>
    </row>
    <row r="40" spans="1:14" ht="15.75" thickBot="1" x14ac:dyDescent="0.3">
      <c r="H40" s="378"/>
      <c r="I40" s="378">
        <f>I27+I30+I33+I36+I39</f>
        <v>0</v>
      </c>
      <c r="J40" s="378">
        <f>J27+J30+J33+J36+J39</f>
        <v>0</v>
      </c>
      <c r="K40" s="378">
        <f>K27+K30+K33+K36+K39</f>
        <v>0</v>
      </c>
      <c r="L40" s="378">
        <f t="shared" ref="L40" si="0">L27+L30+L33+L36+L39</f>
        <v>0</v>
      </c>
      <c r="M40" s="378">
        <f>M27+M30+M33+M36+M39</f>
        <v>0</v>
      </c>
      <c r="N40" s="378"/>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zoomScale="117" zoomScaleNormal="117" workbookViewId="0">
      <selection activeCell="E11" sqref="E11"/>
    </sheetView>
  </sheetViews>
  <sheetFormatPr defaultColWidth="10.85546875" defaultRowHeight="15" x14ac:dyDescent="0.25"/>
  <cols>
    <col min="1" max="1" width="13.140625" style="17" customWidth="1"/>
    <col min="2" max="2" width="40.7109375" style="17" customWidth="1"/>
    <col min="3" max="3" width="18" style="17" customWidth="1"/>
    <col min="4" max="4" width="14.7109375" style="17" customWidth="1"/>
    <col min="5" max="6" width="18.85546875" style="294" bestFit="1"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18" customHeight="1" x14ac:dyDescent="0.25">
      <c r="A1" s="954" t="s">
        <v>43</v>
      </c>
      <c r="B1" s="954"/>
      <c r="C1" s="954"/>
      <c r="D1" s="954"/>
      <c r="E1" s="954"/>
      <c r="F1" s="954"/>
      <c r="G1" s="954"/>
      <c r="H1" s="954"/>
      <c r="I1" s="954"/>
      <c r="J1" s="954"/>
      <c r="K1" s="954"/>
      <c r="L1" s="954"/>
      <c r="M1" s="954"/>
      <c r="N1" s="954"/>
    </row>
    <row r="2" spans="1:14" s="66" customFormat="1" ht="18.75" x14ac:dyDescent="0.25">
      <c r="A2" s="955" t="s">
        <v>47</v>
      </c>
      <c r="B2" s="955"/>
      <c r="C2" s="955"/>
      <c r="D2" s="955"/>
      <c r="E2" s="955"/>
      <c r="F2" s="955"/>
      <c r="G2" s="955"/>
      <c r="H2" s="955"/>
      <c r="I2" s="955"/>
      <c r="J2" s="955"/>
      <c r="K2" s="955"/>
      <c r="L2" s="955"/>
      <c r="M2" s="955"/>
      <c r="N2" s="955"/>
    </row>
    <row r="3" spans="1:14" s="66" customFormat="1" ht="27.75" customHeight="1"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18" customHeight="1" x14ac:dyDescent="0.25">
      <c r="A4" s="356">
        <v>45444</v>
      </c>
      <c r="B4" s="357" t="s">
        <v>182</v>
      </c>
      <c r="C4" s="357"/>
      <c r="D4" s="388"/>
      <c r="E4" s="389"/>
      <c r="F4" s="389"/>
      <c r="G4" s="390">
        <v>58000</v>
      </c>
      <c r="H4" s="391"/>
      <c r="I4" s="392"/>
      <c r="J4" s="393"/>
      <c r="K4" s="394" t="s">
        <v>131</v>
      </c>
      <c r="L4" s="175"/>
      <c r="M4" s="395"/>
      <c r="N4" s="396"/>
    </row>
    <row r="5" spans="1:14" s="13" customFormat="1" ht="13.5" customHeight="1" x14ac:dyDescent="0.25">
      <c r="A5" s="406">
        <v>45447</v>
      </c>
      <c r="B5" s="407" t="s">
        <v>110</v>
      </c>
      <c r="C5" s="407" t="s">
        <v>48</v>
      </c>
      <c r="D5" s="408" t="s">
        <v>14</v>
      </c>
      <c r="E5" s="409"/>
      <c r="F5" s="409">
        <v>100000</v>
      </c>
      <c r="G5" s="771">
        <f>G4-E5+F5</f>
        <v>158000</v>
      </c>
      <c r="H5" s="410" t="s">
        <v>41</v>
      </c>
      <c r="I5" s="410" t="s">
        <v>18</v>
      </c>
      <c r="J5" s="763" t="s">
        <v>177</v>
      </c>
      <c r="K5" s="407" t="s">
        <v>131</v>
      </c>
      <c r="L5" s="407" t="s">
        <v>44</v>
      </c>
      <c r="M5" s="413"/>
      <c r="N5" s="412"/>
    </row>
    <row r="6" spans="1:14" s="13" customFormat="1" ht="13.5" customHeight="1" x14ac:dyDescent="0.25">
      <c r="A6" s="162">
        <v>45447</v>
      </c>
      <c r="B6" s="163" t="s">
        <v>118</v>
      </c>
      <c r="C6" s="163" t="s">
        <v>48</v>
      </c>
      <c r="D6" s="164" t="s">
        <v>14</v>
      </c>
      <c r="E6" s="147"/>
      <c r="F6" s="147">
        <v>-100000</v>
      </c>
      <c r="G6" s="293">
        <f t="shared" ref="G6:G61" si="0">G5-E6+F6</f>
        <v>58000</v>
      </c>
      <c r="H6" s="279" t="s">
        <v>41</v>
      </c>
      <c r="I6" s="279" t="s">
        <v>18</v>
      </c>
      <c r="J6" s="415" t="s">
        <v>177</v>
      </c>
      <c r="K6" s="336" t="s">
        <v>131</v>
      </c>
      <c r="L6" s="336" t="s">
        <v>44</v>
      </c>
      <c r="M6" s="147"/>
      <c r="N6" s="405"/>
    </row>
    <row r="7" spans="1:14" x14ac:dyDescent="0.25">
      <c r="A7" s="406">
        <v>45447</v>
      </c>
      <c r="B7" s="407" t="s">
        <v>110</v>
      </c>
      <c r="C7" s="407" t="s">
        <v>48</v>
      </c>
      <c r="D7" s="408" t="s">
        <v>14</v>
      </c>
      <c r="E7" s="409"/>
      <c r="F7" s="409">
        <v>100000</v>
      </c>
      <c r="G7" s="762">
        <f>G6-E7+F7</f>
        <v>158000</v>
      </c>
      <c r="H7" s="410" t="s">
        <v>41</v>
      </c>
      <c r="I7" s="411" t="s">
        <v>18</v>
      </c>
      <c r="J7" s="763" t="s">
        <v>181</v>
      </c>
      <c r="K7" s="407" t="s">
        <v>131</v>
      </c>
      <c r="L7" s="411" t="s">
        <v>44</v>
      </c>
      <c r="M7" s="409"/>
      <c r="N7" s="412"/>
    </row>
    <row r="8" spans="1:14" x14ac:dyDescent="0.25">
      <c r="A8" s="162">
        <v>45447</v>
      </c>
      <c r="B8" s="163" t="s">
        <v>183</v>
      </c>
      <c r="C8" s="163" t="s">
        <v>160</v>
      </c>
      <c r="D8" s="164" t="s">
        <v>14</v>
      </c>
      <c r="E8" s="147">
        <v>13500</v>
      </c>
      <c r="F8" s="147"/>
      <c r="G8" s="293">
        <f t="shared" ref="G8:G9" si="1">G7-E8+F8</f>
        <v>144500</v>
      </c>
      <c r="H8" s="279" t="s">
        <v>41</v>
      </c>
      <c r="I8" s="149" t="s">
        <v>18</v>
      </c>
      <c r="J8" s="350" t="s">
        <v>196</v>
      </c>
      <c r="K8" s="336" t="s">
        <v>131</v>
      </c>
      <c r="L8" s="149" t="s">
        <v>44</v>
      </c>
      <c r="M8" s="147"/>
      <c r="N8" s="405"/>
    </row>
    <row r="9" spans="1:14" ht="16.5" customHeight="1" x14ac:dyDescent="0.25">
      <c r="A9" s="162">
        <v>45447</v>
      </c>
      <c r="B9" s="163" t="s">
        <v>184</v>
      </c>
      <c r="C9" s="163" t="s">
        <v>160</v>
      </c>
      <c r="D9" s="164" t="s">
        <v>14</v>
      </c>
      <c r="E9" s="147">
        <v>14000</v>
      </c>
      <c r="F9" s="147"/>
      <c r="G9" s="293">
        <f t="shared" si="1"/>
        <v>130500</v>
      </c>
      <c r="H9" s="279" t="s">
        <v>41</v>
      </c>
      <c r="I9" s="149" t="s">
        <v>18</v>
      </c>
      <c r="J9" s="350" t="s">
        <v>196</v>
      </c>
      <c r="K9" s="336" t="s">
        <v>131</v>
      </c>
      <c r="L9" s="149" t="s">
        <v>44</v>
      </c>
      <c r="M9" s="159"/>
      <c r="N9" s="405"/>
    </row>
    <row r="10" spans="1:14" x14ac:dyDescent="0.25">
      <c r="A10" s="162">
        <v>45447</v>
      </c>
      <c r="B10" s="163" t="s">
        <v>185</v>
      </c>
      <c r="C10" s="163" t="s">
        <v>160</v>
      </c>
      <c r="D10" s="164" t="s">
        <v>14</v>
      </c>
      <c r="E10" s="159">
        <v>16500</v>
      </c>
      <c r="F10" s="147"/>
      <c r="G10" s="293">
        <f t="shared" ref="G10:G36" si="2">G9-E10+F10</f>
        <v>114000</v>
      </c>
      <c r="H10" s="279" t="s">
        <v>41</v>
      </c>
      <c r="I10" s="149" t="s">
        <v>18</v>
      </c>
      <c r="J10" s="350" t="s">
        <v>196</v>
      </c>
      <c r="K10" s="336" t="s">
        <v>131</v>
      </c>
      <c r="L10" s="149" t="s">
        <v>44</v>
      </c>
      <c r="M10" s="159"/>
      <c r="N10" s="405"/>
    </row>
    <row r="11" spans="1:14" x14ac:dyDescent="0.25">
      <c r="A11" s="162">
        <v>45447</v>
      </c>
      <c r="B11" s="163" t="s">
        <v>186</v>
      </c>
      <c r="C11" s="163" t="s">
        <v>160</v>
      </c>
      <c r="D11" s="164" t="s">
        <v>14</v>
      </c>
      <c r="E11" s="159">
        <v>18500</v>
      </c>
      <c r="F11" s="147"/>
      <c r="G11" s="293">
        <f t="shared" si="2"/>
        <v>95500</v>
      </c>
      <c r="H11" s="279" t="s">
        <v>41</v>
      </c>
      <c r="I11" s="149" t="s">
        <v>18</v>
      </c>
      <c r="J11" s="350" t="s">
        <v>196</v>
      </c>
      <c r="K11" s="336" t="s">
        <v>131</v>
      </c>
      <c r="L11" s="149" t="s">
        <v>44</v>
      </c>
      <c r="M11" s="147"/>
      <c r="N11" s="405"/>
    </row>
    <row r="12" spans="1:14" x14ac:dyDescent="0.25">
      <c r="A12" s="162">
        <v>45447</v>
      </c>
      <c r="B12" s="163" t="s">
        <v>187</v>
      </c>
      <c r="C12" s="163" t="s">
        <v>160</v>
      </c>
      <c r="D12" s="164" t="s">
        <v>14</v>
      </c>
      <c r="E12" s="159">
        <v>24500</v>
      </c>
      <c r="F12" s="147"/>
      <c r="G12" s="293">
        <f t="shared" si="2"/>
        <v>71000</v>
      </c>
      <c r="H12" s="279" t="s">
        <v>41</v>
      </c>
      <c r="I12" s="149" t="s">
        <v>18</v>
      </c>
      <c r="J12" s="350" t="s">
        <v>196</v>
      </c>
      <c r="K12" s="336" t="s">
        <v>131</v>
      </c>
      <c r="L12" s="149" t="s">
        <v>44</v>
      </c>
      <c r="M12" s="147"/>
      <c r="N12" s="405"/>
    </row>
    <row r="13" spans="1:14" ht="17.25" customHeight="1" x14ac:dyDescent="0.25">
      <c r="A13" s="162">
        <v>45447</v>
      </c>
      <c r="B13" s="163" t="s">
        <v>188</v>
      </c>
      <c r="C13" s="163" t="s">
        <v>160</v>
      </c>
      <c r="D13" s="164" t="s">
        <v>14</v>
      </c>
      <c r="E13" s="159">
        <v>38500</v>
      </c>
      <c r="F13" s="147"/>
      <c r="G13" s="293">
        <f t="shared" si="2"/>
        <v>32500</v>
      </c>
      <c r="H13" s="279" t="s">
        <v>41</v>
      </c>
      <c r="I13" s="149" t="s">
        <v>18</v>
      </c>
      <c r="J13" s="350" t="s">
        <v>196</v>
      </c>
      <c r="K13" s="336" t="s">
        <v>131</v>
      </c>
      <c r="L13" s="149" t="s">
        <v>44</v>
      </c>
      <c r="M13" s="147"/>
      <c r="N13" s="405"/>
    </row>
    <row r="14" spans="1:14" ht="17.25" customHeight="1" x14ac:dyDescent="0.25">
      <c r="A14" s="162">
        <v>45447</v>
      </c>
      <c r="B14" s="163" t="s">
        <v>371</v>
      </c>
      <c r="C14" s="163" t="s">
        <v>113</v>
      </c>
      <c r="D14" s="164" t="s">
        <v>14</v>
      </c>
      <c r="E14" s="159">
        <v>250000</v>
      </c>
      <c r="F14" s="147"/>
      <c r="G14" s="293">
        <f t="shared" si="2"/>
        <v>-217500</v>
      </c>
      <c r="H14" s="764" t="s">
        <v>41</v>
      </c>
      <c r="I14" s="149" t="s">
        <v>18</v>
      </c>
      <c r="J14" s="350" t="s">
        <v>193</v>
      </c>
      <c r="K14" s="163" t="s">
        <v>131</v>
      </c>
      <c r="L14" s="149" t="s">
        <v>44</v>
      </c>
      <c r="M14" s="147"/>
      <c r="N14" s="405"/>
    </row>
    <row r="15" spans="1:14" x14ac:dyDescent="0.25">
      <c r="A15" s="406">
        <v>45448</v>
      </c>
      <c r="B15" s="407" t="s">
        <v>110</v>
      </c>
      <c r="C15" s="407" t="s">
        <v>48</v>
      </c>
      <c r="D15" s="408" t="s">
        <v>14</v>
      </c>
      <c r="E15" s="409"/>
      <c r="F15" s="409">
        <v>50000</v>
      </c>
      <c r="G15" s="762">
        <f t="shared" si="2"/>
        <v>-167500</v>
      </c>
      <c r="H15" s="410" t="s">
        <v>41</v>
      </c>
      <c r="I15" s="411" t="s">
        <v>18</v>
      </c>
      <c r="J15" s="763" t="s">
        <v>642</v>
      </c>
      <c r="K15" s="407" t="s">
        <v>131</v>
      </c>
      <c r="L15" s="411" t="s">
        <v>44</v>
      </c>
      <c r="M15" s="451"/>
      <c r="N15" s="412"/>
    </row>
    <row r="16" spans="1:14" x14ac:dyDescent="0.25">
      <c r="A16" s="162">
        <v>45448</v>
      </c>
      <c r="B16" s="163" t="s">
        <v>195</v>
      </c>
      <c r="C16" s="163" t="s">
        <v>116</v>
      </c>
      <c r="D16" s="164" t="s">
        <v>79</v>
      </c>
      <c r="E16" s="147">
        <v>50000</v>
      </c>
      <c r="F16" s="147"/>
      <c r="G16" s="293">
        <f t="shared" si="2"/>
        <v>-217500</v>
      </c>
      <c r="H16" s="279" t="s">
        <v>41</v>
      </c>
      <c r="I16" s="149" t="s">
        <v>18</v>
      </c>
      <c r="J16" s="415" t="s">
        <v>216</v>
      </c>
      <c r="K16" s="336" t="s">
        <v>131</v>
      </c>
      <c r="L16" s="149" t="s">
        <v>44</v>
      </c>
      <c r="M16" s="147"/>
      <c r="N16" s="405"/>
    </row>
    <row r="17" spans="1:14" ht="15" customHeight="1" x14ac:dyDescent="0.25">
      <c r="A17" s="682">
        <v>45449</v>
      </c>
      <c r="B17" s="536" t="s">
        <v>110</v>
      </c>
      <c r="C17" s="536" t="s">
        <v>48</v>
      </c>
      <c r="D17" s="683" t="s">
        <v>14</v>
      </c>
      <c r="E17" s="537"/>
      <c r="F17" s="537">
        <v>11000</v>
      </c>
      <c r="G17" s="771">
        <f t="shared" si="2"/>
        <v>-206500</v>
      </c>
      <c r="H17" s="541" t="s">
        <v>41</v>
      </c>
      <c r="I17" s="772" t="s">
        <v>18</v>
      </c>
      <c r="J17" s="763" t="s">
        <v>209</v>
      </c>
      <c r="K17" s="536" t="s">
        <v>131</v>
      </c>
      <c r="L17" s="772" t="s">
        <v>44</v>
      </c>
      <c r="M17" s="537"/>
      <c r="N17" s="538"/>
    </row>
    <row r="18" spans="1:14" ht="15" customHeight="1" x14ac:dyDescent="0.25">
      <c r="A18" s="162">
        <v>45449</v>
      </c>
      <c r="B18" s="163" t="s">
        <v>112</v>
      </c>
      <c r="C18" s="163" t="s">
        <v>113</v>
      </c>
      <c r="D18" s="164" t="s">
        <v>14</v>
      </c>
      <c r="E18" s="147">
        <v>1000</v>
      </c>
      <c r="F18" s="147"/>
      <c r="G18" s="293">
        <f t="shared" si="2"/>
        <v>-207500</v>
      </c>
      <c r="H18" s="279" t="s">
        <v>41</v>
      </c>
      <c r="I18" s="149" t="s">
        <v>18</v>
      </c>
      <c r="J18" s="415" t="s">
        <v>209</v>
      </c>
      <c r="K18" s="336" t="s">
        <v>131</v>
      </c>
      <c r="L18" s="149" t="s">
        <v>44</v>
      </c>
      <c r="M18" s="147"/>
      <c r="N18" s="405" t="s">
        <v>210</v>
      </c>
    </row>
    <row r="19" spans="1:14" ht="15" customHeight="1" x14ac:dyDescent="0.25">
      <c r="A19" s="162">
        <v>45449</v>
      </c>
      <c r="B19" s="163" t="s">
        <v>112</v>
      </c>
      <c r="C19" s="163" t="s">
        <v>113</v>
      </c>
      <c r="D19" s="164" t="s">
        <v>14</v>
      </c>
      <c r="E19" s="147">
        <v>1000</v>
      </c>
      <c r="F19" s="147"/>
      <c r="G19" s="293">
        <f t="shared" si="2"/>
        <v>-208500</v>
      </c>
      <c r="H19" s="279" t="s">
        <v>41</v>
      </c>
      <c r="I19" s="149" t="s">
        <v>18</v>
      </c>
      <c r="J19" s="415" t="s">
        <v>209</v>
      </c>
      <c r="K19" s="336" t="s">
        <v>131</v>
      </c>
      <c r="L19" s="149" t="s">
        <v>44</v>
      </c>
      <c r="M19" s="147"/>
      <c r="N19" s="405" t="s">
        <v>211</v>
      </c>
    </row>
    <row r="20" spans="1:14" ht="15" customHeight="1" x14ac:dyDescent="0.25">
      <c r="A20" s="162">
        <v>45449</v>
      </c>
      <c r="B20" s="163" t="s">
        <v>118</v>
      </c>
      <c r="C20" s="163" t="s">
        <v>48</v>
      </c>
      <c r="D20" s="164" t="s">
        <v>14</v>
      </c>
      <c r="E20" s="147"/>
      <c r="F20" s="147">
        <v>-9000</v>
      </c>
      <c r="G20" s="293">
        <f t="shared" si="2"/>
        <v>-217500</v>
      </c>
      <c r="H20" s="279" t="s">
        <v>41</v>
      </c>
      <c r="I20" s="149" t="s">
        <v>18</v>
      </c>
      <c r="J20" s="415" t="s">
        <v>209</v>
      </c>
      <c r="K20" s="336" t="s">
        <v>131</v>
      </c>
      <c r="L20" s="149" t="s">
        <v>44</v>
      </c>
      <c r="M20" s="147"/>
      <c r="N20" s="405"/>
    </row>
    <row r="21" spans="1:14" ht="15" customHeight="1" x14ac:dyDescent="0.25">
      <c r="A21" s="406">
        <v>45450</v>
      </c>
      <c r="B21" s="407" t="s">
        <v>110</v>
      </c>
      <c r="C21" s="407" t="s">
        <v>48</v>
      </c>
      <c r="D21" s="408" t="s">
        <v>14</v>
      </c>
      <c r="E21" s="409"/>
      <c r="F21" s="409">
        <v>110000</v>
      </c>
      <c r="G21" s="762">
        <f t="shared" si="2"/>
        <v>-107500</v>
      </c>
      <c r="H21" s="410" t="s">
        <v>41</v>
      </c>
      <c r="I21" s="411" t="s">
        <v>18</v>
      </c>
      <c r="J21" s="763" t="s">
        <v>180</v>
      </c>
      <c r="K21" s="407" t="s">
        <v>131</v>
      </c>
      <c r="L21" s="411" t="s">
        <v>44</v>
      </c>
      <c r="M21" s="409"/>
      <c r="N21" s="412"/>
    </row>
    <row r="22" spans="1:14" ht="15" customHeight="1" x14ac:dyDescent="0.25">
      <c r="A22" s="406">
        <v>45450</v>
      </c>
      <c r="B22" s="407" t="s">
        <v>110</v>
      </c>
      <c r="C22" s="407" t="s">
        <v>48</v>
      </c>
      <c r="D22" s="408" t="s">
        <v>14</v>
      </c>
      <c r="E22" s="409"/>
      <c r="F22" s="409">
        <v>4000</v>
      </c>
      <c r="G22" s="762">
        <f t="shared" si="2"/>
        <v>-103500</v>
      </c>
      <c r="H22" s="410" t="s">
        <v>41</v>
      </c>
      <c r="I22" s="411" t="s">
        <v>18</v>
      </c>
      <c r="J22" s="763" t="s">
        <v>179</v>
      </c>
      <c r="K22" s="407" t="s">
        <v>131</v>
      </c>
      <c r="L22" s="411" t="s">
        <v>44</v>
      </c>
      <c r="M22" s="409"/>
      <c r="N22" s="412"/>
    </row>
    <row r="23" spans="1:14" ht="15" customHeight="1" x14ac:dyDescent="0.25">
      <c r="A23" s="162">
        <v>45450</v>
      </c>
      <c r="B23" s="163" t="s">
        <v>215</v>
      </c>
      <c r="C23" s="163" t="s">
        <v>119</v>
      </c>
      <c r="D23" s="164" t="s">
        <v>79</v>
      </c>
      <c r="E23" s="147">
        <v>110000</v>
      </c>
      <c r="F23" s="147"/>
      <c r="G23" s="293">
        <f t="shared" si="2"/>
        <v>-213500</v>
      </c>
      <c r="H23" s="279" t="s">
        <v>41</v>
      </c>
      <c r="I23" s="149" t="s">
        <v>18</v>
      </c>
      <c r="J23" s="350" t="s">
        <v>216</v>
      </c>
      <c r="K23" s="336" t="s">
        <v>131</v>
      </c>
      <c r="L23" s="149" t="s">
        <v>44</v>
      </c>
      <c r="M23" s="147"/>
      <c r="N23" s="405"/>
    </row>
    <row r="24" spans="1:14" ht="15.75" customHeight="1" x14ac:dyDescent="0.25">
      <c r="A24" s="162">
        <v>45450</v>
      </c>
      <c r="B24" s="163" t="s">
        <v>112</v>
      </c>
      <c r="C24" s="163" t="s">
        <v>113</v>
      </c>
      <c r="D24" s="164" t="s">
        <v>14</v>
      </c>
      <c r="E24" s="399">
        <v>2000</v>
      </c>
      <c r="F24" s="147"/>
      <c r="G24" s="293">
        <f t="shared" si="2"/>
        <v>-215500</v>
      </c>
      <c r="H24" s="279" t="s">
        <v>41</v>
      </c>
      <c r="I24" s="149" t="s">
        <v>18</v>
      </c>
      <c r="J24" s="350" t="s">
        <v>179</v>
      </c>
      <c r="K24" s="336" t="s">
        <v>131</v>
      </c>
      <c r="L24" s="149" t="s">
        <v>44</v>
      </c>
      <c r="M24" s="147"/>
      <c r="N24" s="405" t="s">
        <v>217</v>
      </c>
    </row>
    <row r="25" spans="1:14" ht="14.25" customHeight="1" x14ac:dyDescent="0.25">
      <c r="A25" s="162">
        <v>45450</v>
      </c>
      <c r="B25" s="163" t="s">
        <v>112</v>
      </c>
      <c r="C25" s="163" t="s">
        <v>113</v>
      </c>
      <c r="D25" s="164" t="s">
        <v>14</v>
      </c>
      <c r="E25" s="147">
        <v>2000</v>
      </c>
      <c r="F25" s="154"/>
      <c r="G25" s="293">
        <f t="shared" si="2"/>
        <v>-217500</v>
      </c>
      <c r="H25" s="279" t="s">
        <v>41</v>
      </c>
      <c r="I25" s="149" t="s">
        <v>18</v>
      </c>
      <c r="J25" s="350" t="s">
        <v>179</v>
      </c>
      <c r="K25" s="174" t="s">
        <v>131</v>
      </c>
      <c r="L25" s="170" t="s">
        <v>44</v>
      </c>
      <c r="M25" s="147"/>
      <c r="N25" s="151" t="s">
        <v>218</v>
      </c>
    </row>
    <row r="26" spans="1:14" ht="14.25" customHeight="1" x14ac:dyDescent="0.25">
      <c r="A26" s="162">
        <v>45450</v>
      </c>
      <c r="B26" s="163" t="s">
        <v>219</v>
      </c>
      <c r="C26" s="163" t="s">
        <v>220</v>
      </c>
      <c r="D26" s="164" t="s">
        <v>79</v>
      </c>
      <c r="E26" s="147">
        <v>4000</v>
      </c>
      <c r="F26" s="154"/>
      <c r="G26" s="293">
        <f t="shared" si="2"/>
        <v>-221500</v>
      </c>
      <c r="H26" s="279" t="s">
        <v>41</v>
      </c>
      <c r="I26" s="149" t="s">
        <v>18</v>
      </c>
      <c r="J26" s="350" t="s">
        <v>232</v>
      </c>
      <c r="K26" s="174" t="s">
        <v>131</v>
      </c>
      <c r="L26" s="170" t="s">
        <v>44</v>
      </c>
      <c r="M26" s="147"/>
      <c r="N26" s="151"/>
    </row>
    <row r="27" spans="1:14" ht="14.25" customHeight="1" x14ac:dyDescent="0.25">
      <c r="A27" s="406">
        <v>45451</v>
      </c>
      <c r="B27" s="407" t="s">
        <v>110</v>
      </c>
      <c r="C27" s="407" t="s">
        <v>48</v>
      </c>
      <c r="D27" s="408" t="s">
        <v>14</v>
      </c>
      <c r="E27" s="409"/>
      <c r="F27" s="685">
        <v>45000</v>
      </c>
      <c r="G27" s="762">
        <f t="shared" si="2"/>
        <v>-176500</v>
      </c>
      <c r="H27" s="410" t="s">
        <v>41</v>
      </c>
      <c r="I27" s="411" t="s">
        <v>18</v>
      </c>
      <c r="J27" s="452" t="s">
        <v>252</v>
      </c>
      <c r="K27" s="776" t="s">
        <v>131</v>
      </c>
      <c r="L27" s="777" t="s">
        <v>44</v>
      </c>
      <c r="M27" s="409"/>
      <c r="N27" s="450"/>
    </row>
    <row r="28" spans="1:14" ht="14.25" customHeight="1" x14ac:dyDescent="0.25">
      <c r="A28" s="162">
        <v>45451</v>
      </c>
      <c r="B28" s="163" t="s">
        <v>112</v>
      </c>
      <c r="C28" s="163" t="s">
        <v>113</v>
      </c>
      <c r="D28" s="164" t="s">
        <v>14</v>
      </c>
      <c r="E28" s="147">
        <v>1000</v>
      </c>
      <c r="F28" s="154"/>
      <c r="G28" s="293">
        <f t="shared" si="2"/>
        <v>-177500</v>
      </c>
      <c r="H28" s="279" t="s">
        <v>41</v>
      </c>
      <c r="I28" s="149" t="s">
        <v>18</v>
      </c>
      <c r="J28" s="350" t="s">
        <v>234</v>
      </c>
      <c r="K28" s="174" t="s">
        <v>131</v>
      </c>
      <c r="L28" s="170" t="s">
        <v>44</v>
      </c>
      <c r="M28" s="147"/>
      <c r="N28" s="151" t="s">
        <v>235</v>
      </c>
    </row>
    <row r="29" spans="1:14" ht="14.25" customHeight="1" x14ac:dyDescent="0.25">
      <c r="A29" s="162">
        <v>45451</v>
      </c>
      <c r="B29" s="163" t="s">
        <v>112</v>
      </c>
      <c r="C29" s="163" t="s">
        <v>113</v>
      </c>
      <c r="D29" s="164" t="s">
        <v>14</v>
      </c>
      <c r="E29" s="147">
        <v>1000</v>
      </c>
      <c r="F29" s="154"/>
      <c r="G29" s="293">
        <f t="shared" si="2"/>
        <v>-178500</v>
      </c>
      <c r="H29" s="279" t="s">
        <v>41</v>
      </c>
      <c r="I29" s="149" t="s">
        <v>18</v>
      </c>
      <c r="J29" s="350" t="s">
        <v>234</v>
      </c>
      <c r="K29" s="174" t="s">
        <v>131</v>
      </c>
      <c r="L29" s="170" t="s">
        <v>44</v>
      </c>
      <c r="M29" s="147"/>
      <c r="N29" s="151" t="s">
        <v>236</v>
      </c>
    </row>
    <row r="30" spans="1:14" ht="14.25" customHeight="1" x14ac:dyDescent="0.25">
      <c r="A30" s="162">
        <v>45451</v>
      </c>
      <c r="B30" s="163" t="s">
        <v>112</v>
      </c>
      <c r="C30" s="163" t="s">
        <v>113</v>
      </c>
      <c r="D30" s="164" t="s">
        <v>14</v>
      </c>
      <c r="E30" s="147">
        <v>1000</v>
      </c>
      <c r="F30" s="154"/>
      <c r="G30" s="293">
        <f t="shared" si="2"/>
        <v>-179500</v>
      </c>
      <c r="H30" s="279" t="s">
        <v>41</v>
      </c>
      <c r="I30" s="149" t="s">
        <v>18</v>
      </c>
      <c r="J30" s="350" t="s">
        <v>234</v>
      </c>
      <c r="K30" s="174" t="s">
        <v>131</v>
      </c>
      <c r="L30" s="170" t="s">
        <v>44</v>
      </c>
      <c r="M30" s="147"/>
      <c r="N30" s="151" t="s">
        <v>237</v>
      </c>
    </row>
    <row r="31" spans="1:14" ht="14.25" customHeight="1" x14ac:dyDescent="0.25">
      <c r="A31" s="162">
        <v>45451</v>
      </c>
      <c r="B31" s="163" t="s">
        <v>112</v>
      </c>
      <c r="C31" s="163" t="s">
        <v>113</v>
      </c>
      <c r="D31" s="164" t="s">
        <v>14</v>
      </c>
      <c r="E31" s="147">
        <v>20000</v>
      </c>
      <c r="F31" s="154"/>
      <c r="G31" s="293">
        <f t="shared" si="2"/>
        <v>-199500</v>
      </c>
      <c r="H31" s="453" t="s">
        <v>41</v>
      </c>
      <c r="I31" s="170" t="s">
        <v>18</v>
      </c>
      <c r="J31" s="350" t="s">
        <v>234</v>
      </c>
      <c r="K31" s="174" t="s">
        <v>131</v>
      </c>
      <c r="L31" s="170" t="s">
        <v>44</v>
      </c>
      <c r="M31" s="147"/>
      <c r="N31" s="151" t="s">
        <v>163</v>
      </c>
    </row>
    <row r="32" spans="1:14" x14ac:dyDescent="0.25">
      <c r="A32" s="162">
        <v>45451</v>
      </c>
      <c r="B32" s="163" t="s">
        <v>112</v>
      </c>
      <c r="C32" s="163" t="s">
        <v>113</v>
      </c>
      <c r="D32" s="164" t="s">
        <v>14</v>
      </c>
      <c r="E32" s="147">
        <v>6000</v>
      </c>
      <c r="F32" s="147"/>
      <c r="G32" s="293">
        <f t="shared" si="2"/>
        <v>-205500</v>
      </c>
      <c r="H32" s="279" t="s">
        <v>41</v>
      </c>
      <c r="I32" s="149" t="s">
        <v>18</v>
      </c>
      <c r="J32" s="350" t="s">
        <v>234</v>
      </c>
      <c r="K32" s="336" t="s">
        <v>131</v>
      </c>
      <c r="L32" s="149" t="s">
        <v>44</v>
      </c>
      <c r="M32" s="147"/>
      <c r="N32" s="151" t="s">
        <v>238</v>
      </c>
    </row>
    <row r="33" spans="1:14" ht="16.5" customHeight="1" x14ac:dyDescent="0.25">
      <c r="A33" s="162">
        <v>45451</v>
      </c>
      <c r="B33" s="163" t="s">
        <v>112</v>
      </c>
      <c r="C33" s="163" t="s">
        <v>113</v>
      </c>
      <c r="D33" s="164" t="s">
        <v>14</v>
      </c>
      <c r="E33" s="147">
        <v>20000</v>
      </c>
      <c r="F33" s="400"/>
      <c r="G33" s="293">
        <f t="shared" si="2"/>
        <v>-225500</v>
      </c>
      <c r="H33" s="279" t="s">
        <v>41</v>
      </c>
      <c r="I33" s="149" t="s">
        <v>18</v>
      </c>
      <c r="J33" s="350" t="s">
        <v>234</v>
      </c>
      <c r="K33" s="336" t="s">
        <v>131</v>
      </c>
      <c r="L33" s="149" t="s">
        <v>44</v>
      </c>
      <c r="M33" s="159"/>
      <c r="N33" s="151" t="s">
        <v>239</v>
      </c>
    </row>
    <row r="34" spans="1:14" ht="24.75" customHeight="1" x14ac:dyDescent="0.25">
      <c r="A34" s="406">
        <v>45451</v>
      </c>
      <c r="B34" s="407" t="s">
        <v>110</v>
      </c>
      <c r="C34" s="407" t="s">
        <v>48</v>
      </c>
      <c r="D34" s="408" t="s">
        <v>14</v>
      </c>
      <c r="E34" s="451"/>
      <c r="F34" s="685">
        <v>40000</v>
      </c>
      <c r="G34" s="771">
        <f t="shared" si="2"/>
        <v>-185500</v>
      </c>
      <c r="H34" s="410" t="s">
        <v>41</v>
      </c>
      <c r="I34" s="411" t="s">
        <v>18</v>
      </c>
      <c r="J34" s="452" t="s">
        <v>263</v>
      </c>
      <c r="K34" s="407" t="s">
        <v>131</v>
      </c>
      <c r="L34" s="411" t="s">
        <v>44</v>
      </c>
      <c r="M34" s="451"/>
      <c r="N34" s="450"/>
    </row>
    <row r="35" spans="1:14" ht="13.5" customHeight="1" x14ac:dyDescent="0.25">
      <c r="A35" s="406">
        <v>45453</v>
      </c>
      <c r="B35" s="407" t="s">
        <v>110</v>
      </c>
      <c r="C35" s="407" t="s">
        <v>48</v>
      </c>
      <c r="D35" s="408" t="s">
        <v>14</v>
      </c>
      <c r="E35" s="451"/>
      <c r="F35" s="685">
        <v>100000</v>
      </c>
      <c r="G35" s="762">
        <f t="shared" si="2"/>
        <v>-85500</v>
      </c>
      <c r="H35" s="410" t="s">
        <v>41</v>
      </c>
      <c r="I35" s="411" t="s">
        <v>18</v>
      </c>
      <c r="J35" s="452" t="s">
        <v>264</v>
      </c>
      <c r="K35" s="407" t="s">
        <v>131</v>
      </c>
      <c r="L35" s="411" t="s">
        <v>44</v>
      </c>
      <c r="M35" s="685"/>
      <c r="N35" s="450"/>
    </row>
    <row r="36" spans="1:14" ht="13.5" customHeight="1" x14ac:dyDescent="0.25">
      <c r="A36" s="406">
        <v>45453</v>
      </c>
      <c r="B36" s="407" t="s">
        <v>110</v>
      </c>
      <c r="C36" s="407" t="s">
        <v>48</v>
      </c>
      <c r="D36" s="408" t="s">
        <v>14</v>
      </c>
      <c r="E36" s="451"/>
      <c r="F36" s="685">
        <v>206000</v>
      </c>
      <c r="G36" s="762">
        <f t="shared" si="2"/>
        <v>120500</v>
      </c>
      <c r="H36" s="410" t="s">
        <v>41</v>
      </c>
      <c r="I36" s="411" t="s">
        <v>18</v>
      </c>
      <c r="J36" s="452" t="s">
        <v>265</v>
      </c>
      <c r="K36" s="407" t="s">
        <v>131</v>
      </c>
      <c r="L36" s="411" t="s">
        <v>44</v>
      </c>
      <c r="M36" s="685"/>
      <c r="N36" s="450"/>
    </row>
    <row r="37" spans="1:14" ht="13.5" customHeight="1" x14ac:dyDescent="0.25">
      <c r="A37" s="162">
        <v>45453</v>
      </c>
      <c r="B37" s="163" t="s">
        <v>257</v>
      </c>
      <c r="C37" s="163" t="s">
        <v>119</v>
      </c>
      <c r="D37" s="164" t="s">
        <v>14</v>
      </c>
      <c r="E37" s="159">
        <v>24000</v>
      </c>
      <c r="F37" s="154"/>
      <c r="G37" s="293">
        <f t="shared" si="0"/>
        <v>96500</v>
      </c>
      <c r="H37" s="279" t="s">
        <v>41</v>
      </c>
      <c r="I37" s="149" t="s">
        <v>18</v>
      </c>
      <c r="J37" s="350" t="s">
        <v>273</v>
      </c>
      <c r="K37" s="336" t="s">
        <v>131</v>
      </c>
      <c r="L37" s="149" t="s">
        <v>44</v>
      </c>
      <c r="M37" s="154"/>
      <c r="N37" s="151"/>
    </row>
    <row r="38" spans="1:14" ht="13.5" customHeight="1" x14ac:dyDescent="0.25">
      <c r="A38" s="162">
        <v>45453</v>
      </c>
      <c r="B38" s="163" t="s">
        <v>258</v>
      </c>
      <c r="C38" s="163" t="s">
        <v>119</v>
      </c>
      <c r="D38" s="164" t="s">
        <v>14</v>
      </c>
      <c r="E38" s="159">
        <v>25000</v>
      </c>
      <c r="F38" s="154"/>
      <c r="G38" s="293">
        <f t="shared" si="0"/>
        <v>71500</v>
      </c>
      <c r="H38" s="279" t="s">
        <v>41</v>
      </c>
      <c r="I38" s="149" t="s">
        <v>18</v>
      </c>
      <c r="J38" s="350" t="s">
        <v>273</v>
      </c>
      <c r="K38" s="336" t="s">
        <v>131</v>
      </c>
      <c r="L38" s="149" t="s">
        <v>44</v>
      </c>
      <c r="M38" s="154"/>
      <c r="N38" s="151"/>
    </row>
    <row r="39" spans="1:14" ht="13.5" customHeight="1" x14ac:dyDescent="0.25">
      <c r="A39" s="162">
        <v>45453</v>
      </c>
      <c r="B39" s="163" t="s">
        <v>259</v>
      </c>
      <c r="C39" s="163" t="s">
        <v>119</v>
      </c>
      <c r="D39" s="164" t="s">
        <v>14</v>
      </c>
      <c r="E39" s="159">
        <v>43000</v>
      </c>
      <c r="F39" s="154"/>
      <c r="G39" s="293">
        <f t="shared" si="0"/>
        <v>28500</v>
      </c>
      <c r="H39" s="279" t="s">
        <v>41</v>
      </c>
      <c r="I39" s="149" t="s">
        <v>18</v>
      </c>
      <c r="J39" s="350" t="s">
        <v>273</v>
      </c>
      <c r="K39" s="336" t="s">
        <v>131</v>
      </c>
      <c r="L39" s="149" t="s">
        <v>44</v>
      </c>
      <c r="M39" s="154"/>
      <c r="N39" s="151"/>
    </row>
    <row r="40" spans="1:14" ht="13.5" customHeight="1" x14ac:dyDescent="0.25">
      <c r="A40" s="162">
        <v>45453</v>
      </c>
      <c r="B40" s="163" t="s">
        <v>260</v>
      </c>
      <c r="C40" s="163" t="s">
        <v>119</v>
      </c>
      <c r="D40" s="164" t="s">
        <v>14</v>
      </c>
      <c r="E40" s="159">
        <v>20000</v>
      </c>
      <c r="F40" s="154"/>
      <c r="G40" s="293">
        <f t="shared" si="0"/>
        <v>8500</v>
      </c>
      <c r="H40" s="279" t="s">
        <v>41</v>
      </c>
      <c r="I40" s="149" t="s">
        <v>18</v>
      </c>
      <c r="J40" s="350" t="s">
        <v>273</v>
      </c>
      <c r="K40" s="336" t="s">
        <v>131</v>
      </c>
      <c r="L40" s="149" t="s">
        <v>44</v>
      </c>
      <c r="M40" s="154"/>
      <c r="N40" s="151"/>
    </row>
    <row r="41" spans="1:14" ht="13.5" customHeight="1" x14ac:dyDescent="0.25">
      <c r="A41" s="162">
        <v>45453</v>
      </c>
      <c r="B41" s="163" t="s">
        <v>261</v>
      </c>
      <c r="C41" s="163" t="s">
        <v>119</v>
      </c>
      <c r="D41" s="164" t="s">
        <v>14</v>
      </c>
      <c r="E41" s="159">
        <v>72000</v>
      </c>
      <c r="F41" s="154"/>
      <c r="G41" s="293">
        <f t="shared" si="0"/>
        <v>-63500</v>
      </c>
      <c r="H41" s="764" t="s">
        <v>41</v>
      </c>
      <c r="I41" s="149" t="s">
        <v>18</v>
      </c>
      <c r="J41" s="350" t="s">
        <v>273</v>
      </c>
      <c r="K41" s="163" t="s">
        <v>131</v>
      </c>
      <c r="L41" s="149" t="s">
        <v>44</v>
      </c>
      <c r="M41" s="154"/>
      <c r="N41" s="151"/>
    </row>
    <row r="42" spans="1:14" ht="13.5" customHeight="1" x14ac:dyDescent="0.25">
      <c r="A42" s="162">
        <v>45453</v>
      </c>
      <c r="B42" s="163" t="s">
        <v>262</v>
      </c>
      <c r="C42" s="163" t="s">
        <v>119</v>
      </c>
      <c r="D42" s="164" t="s">
        <v>14</v>
      </c>
      <c r="E42" s="154">
        <v>20000</v>
      </c>
      <c r="F42" s="154"/>
      <c r="G42" s="293">
        <f t="shared" si="0"/>
        <v>-83500</v>
      </c>
      <c r="H42" s="279" t="s">
        <v>41</v>
      </c>
      <c r="I42" s="149" t="s">
        <v>18</v>
      </c>
      <c r="J42" s="350" t="s">
        <v>273</v>
      </c>
      <c r="K42" s="336" t="s">
        <v>131</v>
      </c>
      <c r="L42" s="149" t="s">
        <v>44</v>
      </c>
      <c r="M42" s="154"/>
      <c r="N42" s="151"/>
    </row>
    <row r="43" spans="1:14" ht="13.5" customHeight="1" x14ac:dyDescent="0.25">
      <c r="A43" s="162">
        <v>45453</v>
      </c>
      <c r="B43" s="163" t="s">
        <v>118</v>
      </c>
      <c r="C43" s="163" t="s">
        <v>48</v>
      </c>
      <c r="D43" s="164" t="s">
        <v>14</v>
      </c>
      <c r="E43" s="147"/>
      <c r="F43" s="154">
        <v>-100000</v>
      </c>
      <c r="G43" s="293">
        <f t="shared" si="0"/>
        <v>-183500</v>
      </c>
      <c r="H43" s="279" t="s">
        <v>41</v>
      </c>
      <c r="I43" s="149" t="s">
        <v>18</v>
      </c>
      <c r="J43" s="350" t="s">
        <v>264</v>
      </c>
      <c r="K43" s="336" t="s">
        <v>131</v>
      </c>
      <c r="L43" s="149" t="s">
        <v>44</v>
      </c>
      <c r="M43" s="154"/>
      <c r="N43" s="151"/>
    </row>
    <row r="44" spans="1:14" ht="13.5" customHeight="1" x14ac:dyDescent="0.25">
      <c r="A44" s="406">
        <v>45453</v>
      </c>
      <c r="B44" s="407" t="s">
        <v>110</v>
      </c>
      <c r="C44" s="407" t="s">
        <v>48</v>
      </c>
      <c r="D44" s="408" t="s">
        <v>14</v>
      </c>
      <c r="E44" s="451"/>
      <c r="F44" s="685">
        <v>15000</v>
      </c>
      <c r="G44" s="762">
        <f t="shared" si="0"/>
        <v>-168500</v>
      </c>
      <c r="H44" s="410" t="s">
        <v>41</v>
      </c>
      <c r="I44" s="411" t="s">
        <v>18</v>
      </c>
      <c r="J44" s="763" t="s">
        <v>270</v>
      </c>
      <c r="K44" s="407" t="s">
        <v>131</v>
      </c>
      <c r="L44" s="411" t="s">
        <v>44</v>
      </c>
      <c r="M44" s="451"/>
      <c r="N44" s="450"/>
    </row>
    <row r="45" spans="1:14" ht="13.5" customHeight="1" x14ac:dyDescent="0.25">
      <c r="A45" s="162">
        <v>45453</v>
      </c>
      <c r="B45" s="163" t="s">
        <v>112</v>
      </c>
      <c r="C45" s="163" t="s">
        <v>113</v>
      </c>
      <c r="D45" s="164" t="s">
        <v>14</v>
      </c>
      <c r="E45" s="159">
        <v>5000</v>
      </c>
      <c r="F45" s="154"/>
      <c r="G45" s="293">
        <f t="shared" si="0"/>
        <v>-173500</v>
      </c>
      <c r="H45" s="279" t="s">
        <v>41</v>
      </c>
      <c r="I45" s="149" t="s">
        <v>18</v>
      </c>
      <c r="J45" s="415" t="s">
        <v>270</v>
      </c>
      <c r="K45" s="336" t="s">
        <v>131</v>
      </c>
      <c r="L45" s="149" t="s">
        <v>44</v>
      </c>
      <c r="M45" s="159"/>
      <c r="N45" s="151"/>
    </row>
    <row r="46" spans="1:14" ht="13.5" customHeight="1" x14ac:dyDescent="0.25">
      <c r="A46" s="162">
        <v>45453</v>
      </c>
      <c r="B46" s="163" t="s">
        <v>112</v>
      </c>
      <c r="C46" s="163" t="s">
        <v>113</v>
      </c>
      <c r="D46" s="164" t="s">
        <v>14</v>
      </c>
      <c r="E46" s="159">
        <v>4000</v>
      </c>
      <c r="F46" s="154"/>
      <c r="G46" s="293">
        <f t="shared" si="0"/>
        <v>-177500</v>
      </c>
      <c r="H46" s="279" t="s">
        <v>41</v>
      </c>
      <c r="I46" s="149" t="s">
        <v>18</v>
      </c>
      <c r="J46" s="415" t="s">
        <v>270</v>
      </c>
      <c r="K46" s="336" t="s">
        <v>131</v>
      </c>
      <c r="L46" s="149" t="s">
        <v>44</v>
      </c>
      <c r="M46" s="159"/>
      <c r="N46" s="151"/>
    </row>
    <row r="47" spans="1:14" ht="13.5" customHeight="1" x14ac:dyDescent="0.25">
      <c r="A47" s="162">
        <v>45453</v>
      </c>
      <c r="B47" s="163" t="s">
        <v>112</v>
      </c>
      <c r="C47" s="163" t="s">
        <v>113</v>
      </c>
      <c r="D47" s="164" t="s">
        <v>14</v>
      </c>
      <c r="E47" s="159">
        <v>4000</v>
      </c>
      <c r="F47" s="154"/>
      <c r="G47" s="293">
        <f t="shared" si="0"/>
        <v>-181500</v>
      </c>
      <c r="H47" s="279" t="s">
        <v>41</v>
      </c>
      <c r="I47" s="149" t="s">
        <v>18</v>
      </c>
      <c r="J47" s="415" t="s">
        <v>270</v>
      </c>
      <c r="K47" s="336" t="s">
        <v>131</v>
      </c>
      <c r="L47" s="149" t="s">
        <v>44</v>
      </c>
      <c r="M47" s="159"/>
      <c r="N47" s="151"/>
    </row>
    <row r="48" spans="1:14" ht="13.5" customHeight="1" x14ac:dyDescent="0.25">
      <c r="A48" s="162">
        <v>45453</v>
      </c>
      <c r="B48" s="163" t="s">
        <v>112</v>
      </c>
      <c r="C48" s="163" t="s">
        <v>113</v>
      </c>
      <c r="D48" s="164" t="s">
        <v>14</v>
      </c>
      <c r="E48" s="159">
        <v>3000</v>
      </c>
      <c r="F48" s="154"/>
      <c r="G48" s="293">
        <f t="shared" si="0"/>
        <v>-184500</v>
      </c>
      <c r="H48" s="279" t="s">
        <v>41</v>
      </c>
      <c r="I48" s="149" t="s">
        <v>18</v>
      </c>
      <c r="J48" s="415" t="s">
        <v>270</v>
      </c>
      <c r="K48" s="336" t="s">
        <v>131</v>
      </c>
      <c r="L48" s="149" t="s">
        <v>44</v>
      </c>
      <c r="M48" s="159"/>
      <c r="N48" s="151"/>
    </row>
    <row r="49" spans="1:14" ht="13.5" customHeight="1" x14ac:dyDescent="0.25">
      <c r="A49" s="406">
        <v>45453</v>
      </c>
      <c r="B49" s="407" t="s">
        <v>271</v>
      </c>
      <c r="C49" s="407" t="s">
        <v>48</v>
      </c>
      <c r="D49" s="408" t="s">
        <v>14</v>
      </c>
      <c r="E49" s="451"/>
      <c r="F49" s="685">
        <v>340000</v>
      </c>
      <c r="G49" s="762">
        <f t="shared" si="0"/>
        <v>155500</v>
      </c>
      <c r="H49" s="410" t="s">
        <v>41</v>
      </c>
      <c r="I49" s="411" t="s">
        <v>18</v>
      </c>
      <c r="J49" s="763" t="s">
        <v>274</v>
      </c>
      <c r="K49" s="407" t="s">
        <v>131</v>
      </c>
      <c r="L49" s="411" t="s">
        <v>44</v>
      </c>
      <c r="M49" s="451"/>
      <c r="N49" s="450"/>
    </row>
    <row r="50" spans="1:14" ht="13.5" customHeight="1" x14ac:dyDescent="0.25">
      <c r="A50" s="162">
        <v>45453</v>
      </c>
      <c r="B50" s="163" t="s">
        <v>272</v>
      </c>
      <c r="C50" s="163" t="s">
        <v>119</v>
      </c>
      <c r="D50" s="164" t="s">
        <v>79</v>
      </c>
      <c r="E50" s="159">
        <v>340000</v>
      </c>
      <c r="F50" s="154"/>
      <c r="G50" s="293">
        <f t="shared" si="0"/>
        <v>-184500</v>
      </c>
      <c r="H50" s="279" t="s">
        <v>41</v>
      </c>
      <c r="I50" s="149" t="s">
        <v>18</v>
      </c>
      <c r="J50" s="350" t="s">
        <v>278</v>
      </c>
      <c r="K50" s="336" t="s">
        <v>131</v>
      </c>
      <c r="L50" s="149" t="s">
        <v>44</v>
      </c>
      <c r="M50" s="159"/>
      <c r="N50" s="151"/>
    </row>
    <row r="51" spans="1:14" ht="13.5" customHeight="1" x14ac:dyDescent="0.25">
      <c r="A51" s="162">
        <v>45453</v>
      </c>
      <c r="B51" s="163" t="s">
        <v>112</v>
      </c>
      <c r="C51" s="163" t="s">
        <v>113</v>
      </c>
      <c r="D51" s="164" t="s">
        <v>14</v>
      </c>
      <c r="E51" s="159">
        <v>20000</v>
      </c>
      <c r="F51" s="154"/>
      <c r="G51" s="293">
        <f t="shared" si="0"/>
        <v>-204500</v>
      </c>
      <c r="H51" s="279" t="s">
        <v>41</v>
      </c>
      <c r="I51" s="149" t="s">
        <v>18</v>
      </c>
      <c r="J51" s="415" t="s">
        <v>324</v>
      </c>
      <c r="K51" s="336" t="s">
        <v>131</v>
      </c>
      <c r="L51" s="149" t="s">
        <v>44</v>
      </c>
      <c r="M51" s="159"/>
      <c r="N51" s="151" t="s">
        <v>322</v>
      </c>
    </row>
    <row r="52" spans="1:14" ht="13.5" customHeight="1" x14ac:dyDescent="0.25">
      <c r="A52" s="162">
        <v>45453</v>
      </c>
      <c r="B52" s="163" t="s">
        <v>112</v>
      </c>
      <c r="C52" s="163" t="s">
        <v>113</v>
      </c>
      <c r="D52" s="164" t="s">
        <v>14</v>
      </c>
      <c r="E52" s="159">
        <v>15000</v>
      </c>
      <c r="F52" s="154"/>
      <c r="G52" s="293">
        <f t="shared" si="0"/>
        <v>-219500</v>
      </c>
      <c r="H52" s="279" t="s">
        <v>41</v>
      </c>
      <c r="I52" s="149" t="s">
        <v>18</v>
      </c>
      <c r="J52" s="415" t="s">
        <v>324</v>
      </c>
      <c r="K52" s="336" t="s">
        <v>131</v>
      </c>
      <c r="L52" s="149" t="s">
        <v>44</v>
      </c>
      <c r="M52" s="159"/>
      <c r="N52" s="151" t="s">
        <v>323</v>
      </c>
    </row>
    <row r="53" spans="1:14" ht="13.5" customHeight="1" x14ac:dyDescent="0.25">
      <c r="A53" s="406">
        <v>45454</v>
      </c>
      <c r="B53" s="407" t="s">
        <v>110</v>
      </c>
      <c r="C53" s="407" t="s">
        <v>48</v>
      </c>
      <c r="D53" s="408" t="s">
        <v>14</v>
      </c>
      <c r="E53" s="451"/>
      <c r="F53" s="685">
        <v>90000</v>
      </c>
      <c r="G53" s="762">
        <f t="shared" si="0"/>
        <v>-129500</v>
      </c>
      <c r="H53" s="410" t="s">
        <v>41</v>
      </c>
      <c r="I53" s="411" t="s">
        <v>18</v>
      </c>
      <c r="J53" s="763" t="s">
        <v>324</v>
      </c>
      <c r="K53" s="407" t="s">
        <v>131</v>
      </c>
      <c r="L53" s="411" t="s">
        <v>44</v>
      </c>
      <c r="M53" s="451"/>
      <c r="N53" s="450"/>
    </row>
    <row r="54" spans="1:14" x14ac:dyDescent="0.25">
      <c r="A54" s="162">
        <v>45454</v>
      </c>
      <c r="B54" s="163" t="s">
        <v>112</v>
      </c>
      <c r="C54" s="163" t="s">
        <v>113</v>
      </c>
      <c r="D54" s="164" t="s">
        <v>14</v>
      </c>
      <c r="E54" s="159">
        <v>20000</v>
      </c>
      <c r="F54" s="147"/>
      <c r="G54" s="293">
        <f t="shared" si="0"/>
        <v>-149500</v>
      </c>
      <c r="H54" s="279" t="s">
        <v>41</v>
      </c>
      <c r="I54" s="149" t="s">
        <v>18</v>
      </c>
      <c r="J54" s="415" t="s">
        <v>324</v>
      </c>
      <c r="K54" s="336" t="s">
        <v>131</v>
      </c>
      <c r="L54" s="149" t="s">
        <v>44</v>
      </c>
      <c r="M54" s="159"/>
      <c r="N54" s="151" t="s">
        <v>325</v>
      </c>
    </row>
    <row r="55" spans="1:14" x14ac:dyDescent="0.25">
      <c r="A55" s="162">
        <v>45454</v>
      </c>
      <c r="B55" s="163" t="s">
        <v>112</v>
      </c>
      <c r="C55" s="163" t="s">
        <v>113</v>
      </c>
      <c r="D55" s="164" t="s">
        <v>14</v>
      </c>
      <c r="E55" s="159">
        <v>10000</v>
      </c>
      <c r="F55" s="147"/>
      <c r="G55" s="293">
        <f t="shared" si="0"/>
        <v>-159500</v>
      </c>
      <c r="H55" s="279" t="s">
        <v>41</v>
      </c>
      <c r="I55" s="149" t="s">
        <v>18</v>
      </c>
      <c r="J55" s="415" t="s">
        <v>324</v>
      </c>
      <c r="K55" s="336" t="s">
        <v>131</v>
      </c>
      <c r="L55" s="149" t="s">
        <v>44</v>
      </c>
      <c r="M55" s="159"/>
      <c r="N55" s="151" t="s">
        <v>326</v>
      </c>
    </row>
    <row r="56" spans="1:14" x14ac:dyDescent="0.25">
      <c r="A56" s="162">
        <v>45454</v>
      </c>
      <c r="B56" s="163" t="s">
        <v>112</v>
      </c>
      <c r="C56" s="163" t="s">
        <v>113</v>
      </c>
      <c r="D56" s="164" t="s">
        <v>14</v>
      </c>
      <c r="E56" s="159">
        <v>10000</v>
      </c>
      <c r="F56" s="147"/>
      <c r="G56" s="293">
        <f t="shared" si="0"/>
        <v>-169500</v>
      </c>
      <c r="H56" s="279" t="s">
        <v>41</v>
      </c>
      <c r="I56" s="149" t="s">
        <v>18</v>
      </c>
      <c r="J56" s="415" t="s">
        <v>324</v>
      </c>
      <c r="K56" s="336" t="s">
        <v>131</v>
      </c>
      <c r="L56" s="149" t="s">
        <v>44</v>
      </c>
      <c r="M56" s="159"/>
      <c r="N56" s="151" t="s">
        <v>327</v>
      </c>
    </row>
    <row r="57" spans="1:14" ht="16.5" customHeight="1" x14ac:dyDescent="0.25">
      <c r="A57" s="162">
        <v>45454</v>
      </c>
      <c r="B57" s="163" t="s">
        <v>112</v>
      </c>
      <c r="C57" s="163" t="s">
        <v>113</v>
      </c>
      <c r="D57" s="164" t="s">
        <v>14</v>
      </c>
      <c r="E57" s="159">
        <v>15000</v>
      </c>
      <c r="F57" s="147"/>
      <c r="G57" s="293">
        <f t="shared" si="0"/>
        <v>-184500</v>
      </c>
      <c r="H57" s="279" t="s">
        <v>41</v>
      </c>
      <c r="I57" s="149" t="s">
        <v>18</v>
      </c>
      <c r="J57" s="415" t="s">
        <v>324</v>
      </c>
      <c r="K57" s="336" t="s">
        <v>131</v>
      </c>
      <c r="L57" s="149" t="s">
        <v>44</v>
      </c>
      <c r="M57" s="159"/>
      <c r="N57" s="151" t="s">
        <v>328</v>
      </c>
    </row>
    <row r="58" spans="1:14" x14ac:dyDescent="0.25">
      <c r="A58" s="162">
        <v>45454</v>
      </c>
      <c r="B58" s="163" t="s">
        <v>118</v>
      </c>
      <c r="C58" s="163" t="s">
        <v>48</v>
      </c>
      <c r="D58" s="164" t="s">
        <v>14</v>
      </c>
      <c r="E58" s="159"/>
      <c r="F58" s="147">
        <v>-20000</v>
      </c>
      <c r="G58" s="293">
        <f t="shared" si="0"/>
        <v>-204500</v>
      </c>
      <c r="H58" s="279" t="s">
        <v>41</v>
      </c>
      <c r="I58" s="149" t="s">
        <v>18</v>
      </c>
      <c r="J58" s="415" t="s">
        <v>324</v>
      </c>
      <c r="K58" s="336" t="s">
        <v>131</v>
      </c>
      <c r="L58" s="149" t="s">
        <v>44</v>
      </c>
      <c r="M58" s="159"/>
      <c r="N58" s="151"/>
    </row>
    <row r="59" spans="1:14" x14ac:dyDescent="0.25">
      <c r="A59" s="162">
        <v>45454</v>
      </c>
      <c r="B59" s="163" t="s">
        <v>335</v>
      </c>
      <c r="C59" s="163" t="s">
        <v>130</v>
      </c>
      <c r="D59" s="164" t="s">
        <v>140</v>
      </c>
      <c r="E59" s="159">
        <v>20000</v>
      </c>
      <c r="F59" s="147"/>
      <c r="G59" s="293">
        <f t="shared" si="0"/>
        <v>-224500</v>
      </c>
      <c r="H59" s="279" t="s">
        <v>41</v>
      </c>
      <c r="I59" s="149" t="s">
        <v>18</v>
      </c>
      <c r="J59" s="350" t="s">
        <v>336</v>
      </c>
      <c r="K59" s="336" t="s">
        <v>131</v>
      </c>
      <c r="L59" s="149" t="s">
        <v>44</v>
      </c>
      <c r="M59" s="159"/>
      <c r="N59" s="151"/>
    </row>
    <row r="60" spans="1:14" x14ac:dyDescent="0.25">
      <c r="A60" s="406">
        <v>45455</v>
      </c>
      <c r="B60" s="407" t="s">
        <v>110</v>
      </c>
      <c r="C60" s="407" t="s">
        <v>48</v>
      </c>
      <c r="D60" s="408" t="s">
        <v>14</v>
      </c>
      <c r="E60" s="451"/>
      <c r="F60" s="409">
        <v>156000</v>
      </c>
      <c r="G60" s="762">
        <f t="shared" si="0"/>
        <v>-68500</v>
      </c>
      <c r="H60" s="410" t="s">
        <v>41</v>
      </c>
      <c r="I60" s="411" t="s">
        <v>18</v>
      </c>
      <c r="J60" s="411" t="s">
        <v>340</v>
      </c>
      <c r="K60" s="407" t="s">
        <v>131</v>
      </c>
      <c r="L60" s="411" t="s">
        <v>44</v>
      </c>
      <c r="M60" s="451"/>
      <c r="N60" s="450"/>
    </row>
    <row r="61" spans="1:14" x14ac:dyDescent="0.25">
      <c r="A61" s="162">
        <v>45455</v>
      </c>
      <c r="B61" s="163" t="s">
        <v>112</v>
      </c>
      <c r="C61" s="163" t="s">
        <v>113</v>
      </c>
      <c r="D61" s="164" t="s">
        <v>14</v>
      </c>
      <c r="E61" s="159">
        <v>3000</v>
      </c>
      <c r="F61" s="147"/>
      <c r="G61" s="293">
        <f t="shared" si="0"/>
        <v>-71500</v>
      </c>
      <c r="H61" s="279" t="s">
        <v>41</v>
      </c>
      <c r="I61" s="149" t="s">
        <v>18</v>
      </c>
      <c r="J61" s="149" t="s">
        <v>340</v>
      </c>
      <c r="K61" s="336" t="s">
        <v>131</v>
      </c>
      <c r="L61" s="149" t="s">
        <v>44</v>
      </c>
      <c r="M61" s="159"/>
      <c r="N61" s="151" t="s">
        <v>341</v>
      </c>
    </row>
    <row r="62" spans="1:14" x14ac:dyDescent="0.25">
      <c r="A62" s="162">
        <v>45455</v>
      </c>
      <c r="B62" s="163" t="s">
        <v>112</v>
      </c>
      <c r="C62" s="163" t="s">
        <v>113</v>
      </c>
      <c r="D62" s="164" t="s">
        <v>14</v>
      </c>
      <c r="E62" s="159">
        <v>3000</v>
      </c>
      <c r="F62" s="147"/>
      <c r="G62" s="293">
        <f t="shared" ref="G62:G127" si="3">G61-E62+F62</f>
        <v>-74500</v>
      </c>
      <c r="H62" s="279" t="s">
        <v>41</v>
      </c>
      <c r="I62" s="149" t="s">
        <v>18</v>
      </c>
      <c r="J62" s="149" t="s">
        <v>340</v>
      </c>
      <c r="K62" s="336" t="s">
        <v>131</v>
      </c>
      <c r="L62" s="149" t="s">
        <v>44</v>
      </c>
      <c r="M62" s="159"/>
      <c r="N62" s="151" t="s">
        <v>342</v>
      </c>
    </row>
    <row r="63" spans="1:14" x14ac:dyDescent="0.25">
      <c r="A63" s="162">
        <v>45455</v>
      </c>
      <c r="B63" s="163" t="s">
        <v>337</v>
      </c>
      <c r="C63" s="163" t="s">
        <v>160</v>
      </c>
      <c r="D63" s="164" t="s">
        <v>14</v>
      </c>
      <c r="E63" s="159">
        <v>30000</v>
      </c>
      <c r="F63" s="147"/>
      <c r="G63" s="293">
        <f t="shared" si="3"/>
        <v>-104500</v>
      </c>
      <c r="H63" s="279" t="s">
        <v>41</v>
      </c>
      <c r="I63" s="149" t="s">
        <v>18</v>
      </c>
      <c r="J63" s="350" t="s">
        <v>343</v>
      </c>
      <c r="K63" s="336" t="s">
        <v>131</v>
      </c>
      <c r="L63" s="149" t="s">
        <v>44</v>
      </c>
      <c r="M63" s="159"/>
      <c r="N63" s="151"/>
    </row>
    <row r="64" spans="1:14" x14ac:dyDescent="0.25">
      <c r="A64" s="162">
        <v>45455</v>
      </c>
      <c r="B64" s="163" t="s">
        <v>338</v>
      </c>
      <c r="C64" s="163" t="s">
        <v>160</v>
      </c>
      <c r="D64" s="164" t="s">
        <v>14</v>
      </c>
      <c r="E64" s="159">
        <v>5000</v>
      </c>
      <c r="F64" s="147"/>
      <c r="G64" s="293">
        <f t="shared" si="3"/>
        <v>-109500</v>
      </c>
      <c r="H64" s="279" t="s">
        <v>41</v>
      </c>
      <c r="I64" s="149" t="s">
        <v>18</v>
      </c>
      <c r="J64" s="350" t="s">
        <v>343</v>
      </c>
      <c r="K64" s="336" t="s">
        <v>131</v>
      </c>
      <c r="L64" s="149" t="s">
        <v>44</v>
      </c>
      <c r="M64" s="159"/>
      <c r="N64" s="151"/>
    </row>
    <row r="65" spans="1:14" x14ac:dyDescent="0.25">
      <c r="A65" s="162">
        <v>45455</v>
      </c>
      <c r="B65" s="163" t="s">
        <v>339</v>
      </c>
      <c r="C65" s="163" t="s">
        <v>160</v>
      </c>
      <c r="D65" s="164" t="s">
        <v>14</v>
      </c>
      <c r="E65" s="159">
        <v>34000</v>
      </c>
      <c r="F65" s="147"/>
      <c r="G65" s="293">
        <f t="shared" si="3"/>
        <v>-143500</v>
      </c>
      <c r="H65" s="279" t="s">
        <v>41</v>
      </c>
      <c r="I65" s="149" t="s">
        <v>18</v>
      </c>
      <c r="J65" s="350" t="s">
        <v>344</v>
      </c>
      <c r="K65" s="336" t="s">
        <v>131</v>
      </c>
      <c r="L65" s="149" t="s">
        <v>44</v>
      </c>
      <c r="M65" s="159"/>
      <c r="N65" s="151"/>
    </row>
    <row r="66" spans="1:14" x14ac:dyDescent="0.25">
      <c r="A66" s="162">
        <v>45456</v>
      </c>
      <c r="B66" s="163" t="s">
        <v>118</v>
      </c>
      <c r="C66" s="163" t="s">
        <v>160</v>
      </c>
      <c r="D66" s="164" t="s">
        <v>14</v>
      </c>
      <c r="E66" s="159"/>
      <c r="F66" s="147">
        <v>-81000</v>
      </c>
      <c r="G66" s="293">
        <f t="shared" si="3"/>
        <v>-224500</v>
      </c>
      <c r="H66" s="453" t="s">
        <v>41</v>
      </c>
      <c r="I66" s="170" t="s">
        <v>18</v>
      </c>
      <c r="J66" s="149" t="s">
        <v>340</v>
      </c>
      <c r="K66" s="174" t="s">
        <v>131</v>
      </c>
      <c r="L66" s="170" t="s">
        <v>44</v>
      </c>
      <c r="M66" s="154"/>
      <c r="N66" s="401"/>
    </row>
    <row r="67" spans="1:14" x14ac:dyDescent="0.25">
      <c r="A67" s="406">
        <v>45457</v>
      </c>
      <c r="B67" s="407" t="s">
        <v>110</v>
      </c>
      <c r="C67" s="407" t="s">
        <v>48</v>
      </c>
      <c r="D67" s="795" t="s">
        <v>14</v>
      </c>
      <c r="E67" s="451"/>
      <c r="F67" s="409">
        <v>16000</v>
      </c>
      <c r="G67" s="762">
        <f t="shared" si="3"/>
        <v>-208500</v>
      </c>
      <c r="H67" s="790" t="s">
        <v>41</v>
      </c>
      <c r="I67" s="777" t="s">
        <v>18</v>
      </c>
      <c r="J67" s="411" t="s">
        <v>389</v>
      </c>
      <c r="K67" s="776" t="s">
        <v>131</v>
      </c>
      <c r="L67" s="777" t="s">
        <v>44</v>
      </c>
      <c r="M67" s="685"/>
      <c r="N67" s="796"/>
    </row>
    <row r="68" spans="1:14" x14ac:dyDescent="0.25">
      <c r="A68" s="162">
        <v>45457</v>
      </c>
      <c r="B68" s="163" t="s">
        <v>112</v>
      </c>
      <c r="C68" s="163" t="s">
        <v>113</v>
      </c>
      <c r="D68" s="421" t="s">
        <v>14</v>
      </c>
      <c r="E68" s="159">
        <v>1000</v>
      </c>
      <c r="F68" s="400"/>
      <c r="G68" s="293">
        <f t="shared" si="3"/>
        <v>-209500</v>
      </c>
      <c r="H68" s="484" t="s">
        <v>41</v>
      </c>
      <c r="I68" s="485" t="s">
        <v>18</v>
      </c>
      <c r="J68" s="149" t="s">
        <v>389</v>
      </c>
      <c r="K68" s="415" t="s">
        <v>131</v>
      </c>
      <c r="L68" s="485" t="s">
        <v>44</v>
      </c>
      <c r="M68" s="159"/>
      <c r="N68" s="461" t="s">
        <v>235</v>
      </c>
    </row>
    <row r="69" spans="1:14" x14ac:dyDescent="0.25">
      <c r="A69" s="162">
        <v>45457</v>
      </c>
      <c r="B69" s="163" t="s">
        <v>112</v>
      </c>
      <c r="C69" s="163" t="s">
        <v>113</v>
      </c>
      <c r="D69" s="421" t="s">
        <v>14</v>
      </c>
      <c r="E69" s="159">
        <v>2000</v>
      </c>
      <c r="F69" s="400"/>
      <c r="G69" s="486">
        <f t="shared" si="3"/>
        <v>-211500</v>
      </c>
      <c r="H69" s="484" t="s">
        <v>41</v>
      </c>
      <c r="I69" s="485" t="s">
        <v>18</v>
      </c>
      <c r="J69" s="149" t="s">
        <v>389</v>
      </c>
      <c r="K69" s="415" t="s">
        <v>131</v>
      </c>
      <c r="L69" s="485" t="s">
        <v>44</v>
      </c>
      <c r="M69" s="159"/>
      <c r="N69" s="461" t="s">
        <v>390</v>
      </c>
    </row>
    <row r="70" spans="1:14" x14ac:dyDescent="0.25">
      <c r="A70" s="162">
        <v>45457</v>
      </c>
      <c r="B70" s="163" t="s">
        <v>112</v>
      </c>
      <c r="C70" s="163" t="s">
        <v>113</v>
      </c>
      <c r="D70" s="421" t="s">
        <v>14</v>
      </c>
      <c r="E70" s="555">
        <v>1000</v>
      </c>
      <c r="F70" s="400"/>
      <c r="G70" s="486">
        <f t="shared" si="3"/>
        <v>-212500</v>
      </c>
      <c r="H70" s="484" t="s">
        <v>41</v>
      </c>
      <c r="I70" s="485" t="s">
        <v>18</v>
      </c>
      <c r="J70" s="149" t="s">
        <v>389</v>
      </c>
      <c r="K70" s="415" t="s">
        <v>131</v>
      </c>
      <c r="L70" s="485" t="s">
        <v>44</v>
      </c>
      <c r="M70" s="159"/>
      <c r="N70" s="461" t="s">
        <v>391</v>
      </c>
    </row>
    <row r="71" spans="1:14" x14ac:dyDescent="0.25">
      <c r="A71" s="162">
        <v>45457</v>
      </c>
      <c r="B71" s="163" t="s">
        <v>112</v>
      </c>
      <c r="C71" s="163" t="s">
        <v>113</v>
      </c>
      <c r="D71" s="421" t="s">
        <v>14</v>
      </c>
      <c r="E71" s="159">
        <v>8000</v>
      </c>
      <c r="F71" s="147"/>
      <c r="G71" s="486">
        <f t="shared" si="3"/>
        <v>-220500</v>
      </c>
      <c r="H71" s="453" t="s">
        <v>41</v>
      </c>
      <c r="I71" s="170" t="s">
        <v>18</v>
      </c>
      <c r="J71" s="149" t="s">
        <v>389</v>
      </c>
      <c r="K71" s="174" t="s">
        <v>131</v>
      </c>
      <c r="L71" s="170" t="s">
        <v>44</v>
      </c>
      <c r="M71" s="159"/>
      <c r="N71" s="401" t="s">
        <v>384</v>
      </c>
    </row>
    <row r="72" spans="1:14" x14ac:dyDescent="0.25">
      <c r="A72" s="162">
        <v>45457</v>
      </c>
      <c r="B72" s="163" t="s">
        <v>112</v>
      </c>
      <c r="C72" s="163" t="s">
        <v>113</v>
      </c>
      <c r="D72" s="421" t="s">
        <v>14</v>
      </c>
      <c r="E72" s="159">
        <v>1000</v>
      </c>
      <c r="F72" s="147"/>
      <c r="G72" s="486">
        <f t="shared" si="3"/>
        <v>-221500</v>
      </c>
      <c r="H72" s="453" t="s">
        <v>41</v>
      </c>
      <c r="I72" s="170" t="s">
        <v>18</v>
      </c>
      <c r="J72" s="149" t="s">
        <v>389</v>
      </c>
      <c r="K72" s="174" t="s">
        <v>131</v>
      </c>
      <c r="L72" s="170" t="s">
        <v>44</v>
      </c>
      <c r="M72" s="159"/>
      <c r="N72" s="401" t="s">
        <v>385</v>
      </c>
    </row>
    <row r="73" spans="1:14" x14ac:dyDescent="0.25">
      <c r="A73" s="162">
        <v>45457</v>
      </c>
      <c r="B73" s="163" t="s">
        <v>112</v>
      </c>
      <c r="C73" s="163" t="s">
        <v>113</v>
      </c>
      <c r="D73" s="421" t="s">
        <v>14</v>
      </c>
      <c r="E73" s="159">
        <v>1000</v>
      </c>
      <c r="F73" s="147"/>
      <c r="G73" s="293">
        <f t="shared" si="3"/>
        <v>-222500</v>
      </c>
      <c r="H73" s="453" t="s">
        <v>41</v>
      </c>
      <c r="I73" s="170" t="s">
        <v>18</v>
      </c>
      <c r="J73" s="149" t="s">
        <v>389</v>
      </c>
      <c r="K73" s="174" t="s">
        <v>131</v>
      </c>
      <c r="L73" s="170" t="s">
        <v>44</v>
      </c>
      <c r="M73" s="159"/>
      <c r="N73" s="401" t="s">
        <v>386</v>
      </c>
    </row>
    <row r="74" spans="1:14" x14ac:dyDescent="0.25">
      <c r="A74" s="162">
        <v>45457</v>
      </c>
      <c r="B74" s="163" t="s">
        <v>112</v>
      </c>
      <c r="C74" s="163" t="s">
        <v>113</v>
      </c>
      <c r="D74" s="421" t="s">
        <v>14</v>
      </c>
      <c r="E74" s="159">
        <v>1000</v>
      </c>
      <c r="F74" s="147"/>
      <c r="G74" s="293">
        <f t="shared" si="3"/>
        <v>-223500</v>
      </c>
      <c r="H74" s="453" t="s">
        <v>41</v>
      </c>
      <c r="I74" s="170" t="s">
        <v>18</v>
      </c>
      <c r="J74" s="149" t="s">
        <v>389</v>
      </c>
      <c r="K74" s="174" t="s">
        <v>131</v>
      </c>
      <c r="L74" s="170" t="s">
        <v>44</v>
      </c>
      <c r="M74" s="159"/>
      <c r="N74" s="401" t="s">
        <v>387</v>
      </c>
    </row>
    <row r="75" spans="1:14" x14ac:dyDescent="0.25">
      <c r="A75" s="162">
        <v>45457</v>
      </c>
      <c r="B75" s="163" t="s">
        <v>112</v>
      </c>
      <c r="C75" s="163" t="s">
        <v>113</v>
      </c>
      <c r="D75" s="421" t="s">
        <v>14</v>
      </c>
      <c r="E75" s="159">
        <v>10000</v>
      </c>
      <c r="F75" s="154"/>
      <c r="G75" s="293">
        <f t="shared" si="3"/>
        <v>-233500</v>
      </c>
      <c r="H75" s="453" t="s">
        <v>41</v>
      </c>
      <c r="I75" s="170" t="s">
        <v>18</v>
      </c>
      <c r="J75" s="149" t="s">
        <v>389</v>
      </c>
      <c r="K75" s="174" t="s">
        <v>131</v>
      </c>
      <c r="L75" s="170" t="s">
        <v>44</v>
      </c>
      <c r="M75" s="159"/>
      <c r="N75" s="401" t="s">
        <v>388</v>
      </c>
    </row>
    <row r="76" spans="1:14" ht="15.75" customHeight="1" x14ac:dyDescent="0.25">
      <c r="A76" s="162">
        <v>45457</v>
      </c>
      <c r="B76" s="163" t="s">
        <v>110</v>
      </c>
      <c r="C76" s="163" t="s">
        <v>48</v>
      </c>
      <c r="D76" s="164" t="s">
        <v>14</v>
      </c>
      <c r="E76" s="159"/>
      <c r="F76" s="154">
        <v>250000</v>
      </c>
      <c r="G76" s="293">
        <f t="shared" si="3"/>
        <v>16500</v>
      </c>
      <c r="H76" s="453" t="s">
        <v>41</v>
      </c>
      <c r="I76" s="170" t="s">
        <v>18</v>
      </c>
      <c r="J76" s="149" t="s">
        <v>395</v>
      </c>
      <c r="K76" s="174" t="s">
        <v>131</v>
      </c>
      <c r="L76" s="170" t="s">
        <v>44</v>
      </c>
      <c r="M76" s="159"/>
      <c r="N76" s="461"/>
    </row>
    <row r="77" spans="1:14" ht="15" customHeight="1" x14ac:dyDescent="0.25">
      <c r="A77" s="406">
        <v>45460</v>
      </c>
      <c r="B77" s="407" t="s">
        <v>110</v>
      </c>
      <c r="C77" s="407" t="s">
        <v>48</v>
      </c>
      <c r="D77" s="408" t="s">
        <v>14</v>
      </c>
      <c r="E77" s="685"/>
      <c r="F77" s="685">
        <v>450000</v>
      </c>
      <c r="G77" s="799">
        <f t="shared" si="3"/>
        <v>466500</v>
      </c>
      <c r="H77" s="790" t="s">
        <v>41</v>
      </c>
      <c r="I77" s="777" t="s">
        <v>18</v>
      </c>
      <c r="J77" s="411" t="s">
        <v>401</v>
      </c>
      <c r="K77" s="776" t="s">
        <v>131</v>
      </c>
      <c r="L77" s="777" t="s">
        <v>44</v>
      </c>
      <c r="M77" s="451"/>
      <c r="N77" s="796"/>
    </row>
    <row r="78" spans="1:14" x14ac:dyDescent="0.25">
      <c r="A78" s="162">
        <v>45460</v>
      </c>
      <c r="B78" s="163" t="s">
        <v>402</v>
      </c>
      <c r="C78" s="163" t="s">
        <v>130</v>
      </c>
      <c r="D78" s="164" t="s">
        <v>140</v>
      </c>
      <c r="E78" s="154">
        <v>47000</v>
      </c>
      <c r="F78" s="147"/>
      <c r="G78" s="292">
        <f t="shared" si="3"/>
        <v>419500</v>
      </c>
      <c r="H78" s="279" t="s">
        <v>41</v>
      </c>
      <c r="I78" s="149" t="s">
        <v>18</v>
      </c>
      <c r="J78" s="149" t="s">
        <v>336</v>
      </c>
      <c r="K78" s="336" t="s">
        <v>131</v>
      </c>
      <c r="L78" s="149" t="s">
        <v>44</v>
      </c>
      <c r="M78" s="159"/>
      <c r="N78" s="151"/>
    </row>
    <row r="79" spans="1:14" x14ac:dyDescent="0.25">
      <c r="A79" s="162">
        <v>45460</v>
      </c>
      <c r="B79" s="163" t="s">
        <v>403</v>
      </c>
      <c r="C79" s="163" t="s">
        <v>130</v>
      </c>
      <c r="D79" s="164" t="s">
        <v>140</v>
      </c>
      <c r="E79" s="154">
        <v>47000</v>
      </c>
      <c r="F79" s="147"/>
      <c r="G79" s="292">
        <f t="shared" si="3"/>
        <v>372500</v>
      </c>
      <c r="H79" s="279" t="s">
        <v>41</v>
      </c>
      <c r="I79" s="149" t="s">
        <v>18</v>
      </c>
      <c r="J79" s="149" t="s">
        <v>336</v>
      </c>
      <c r="K79" s="336" t="s">
        <v>131</v>
      </c>
      <c r="L79" s="149" t="s">
        <v>44</v>
      </c>
      <c r="M79" s="159"/>
      <c r="N79" s="151"/>
    </row>
    <row r="80" spans="1:14" x14ac:dyDescent="0.25">
      <c r="A80" s="162">
        <v>45460</v>
      </c>
      <c r="B80" s="163" t="s">
        <v>404</v>
      </c>
      <c r="C80" s="163" t="s">
        <v>130</v>
      </c>
      <c r="D80" s="164" t="s">
        <v>140</v>
      </c>
      <c r="E80" s="147">
        <v>46000</v>
      </c>
      <c r="F80" s="147"/>
      <c r="G80" s="292">
        <f t="shared" si="3"/>
        <v>326500</v>
      </c>
      <c r="H80" s="279" t="s">
        <v>41</v>
      </c>
      <c r="I80" s="149" t="s">
        <v>18</v>
      </c>
      <c r="J80" s="149" t="s">
        <v>336</v>
      </c>
      <c r="K80" s="336" t="s">
        <v>131</v>
      </c>
      <c r="L80" s="149" t="s">
        <v>44</v>
      </c>
      <c r="M80" s="159"/>
      <c r="N80" s="512"/>
    </row>
    <row r="81" spans="1:14" x14ac:dyDescent="0.25">
      <c r="A81" s="162">
        <v>45460</v>
      </c>
      <c r="B81" s="163" t="s">
        <v>405</v>
      </c>
      <c r="C81" s="163" t="s">
        <v>130</v>
      </c>
      <c r="D81" s="164" t="s">
        <v>140</v>
      </c>
      <c r="E81" s="147">
        <v>19000</v>
      </c>
      <c r="F81" s="147"/>
      <c r="G81" s="292">
        <f t="shared" si="3"/>
        <v>307500</v>
      </c>
      <c r="H81" s="279" t="s">
        <v>41</v>
      </c>
      <c r="I81" s="149" t="s">
        <v>18</v>
      </c>
      <c r="J81" s="149" t="s">
        <v>336</v>
      </c>
      <c r="K81" s="336" t="s">
        <v>131</v>
      </c>
      <c r="L81" s="149" t="s">
        <v>44</v>
      </c>
      <c r="M81" s="159"/>
      <c r="N81" s="151"/>
    </row>
    <row r="82" spans="1:14" x14ac:dyDescent="0.25">
      <c r="A82" s="162">
        <v>45460</v>
      </c>
      <c r="B82" s="163" t="s">
        <v>406</v>
      </c>
      <c r="C82" s="163" t="s">
        <v>130</v>
      </c>
      <c r="D82" s="164" t="s">
        <v>140</v>
      </c>
      <c r="E82" s="147">
        <v>40000</v>
      </c>
      <c r="F82" s="147"/>
      <c r="G82" s="292">
        <f t="shared" si="3"/>
        <v>267500</v>
      </c>
      <c r="H82" s="279" t="s">
        <v>41</v>
      </c>
      <c r="I82" s="149" t="s">
        <v>18</v>
      </c>
      <c r="J82" s="149" t="s">
        <v>336</v>
      </c>
      <c r="K82" s="336" t="s">
        <v>131</v>
      </c>
      <c r="L82" s="149" t="s">
        <v>44</v>
      </c>
      <c r="M82" s="159"/>
      <c r="N82" s="151"/>
    </row>
    <row r="83" spans="1:14" x14ac:dyDescent="0.25">
      <c r="A83" s="162">
        <v>45460</v>
      </c>
      <c r="B83" s="163" t="s">
        <v>407</v>
      </c>
      <c r="C83" s="163" t="s">
        <v>130</v>
      </c>
      <c r="D83" s="164" t="s">
        <v>140</v>
      </c>
      <c r="E83" s="147">
        <v>46000</v>
      </c>
      <c r="F83" s="147"/>
      <c r="G83" s="292">
        <f t="shared" si="3"/>
        <v>221500</v>
      </c>
      <c r="H83" s="279" t="s">
        <v>41</v>
      </c>
      <c r="I83" s="149" t="s">
        <v>18</v>
      </c>
      <c r="J83" s="149" t="s">
        <v>336</v>
      </c>
      <c r="K83" s="336" t="s">
        <v>131</v>
      </c>
      <c r="L83" s="149" t="s">
        <v>44</v>
      </c>
      <c r="M83" s="159"/>
      <c r="N83" s="151"/>
    </row>
    <row r="84" spans="1:14" x14ac:dyDescent="0.25">
      <c r="A84" s="162">
        <v>45460</v>
      </c>
      <c r="B84" s="163" t="s">
        <v>408</v>
      </c>
      <c r="C84" s="163" t="s">
        <v>130</v>
      </c>
      <c r="D84" s="164" t="s">
        <v>140</v>
      </c>
      <c r="E84" s="147">
        <v>47000</v>
      </c>
      <c r="F84" s="147"/>
      <c r="G84" s="292">
        <f t="shared" si="3"/>
        <v>174500</v>
      </c>
      <c r="H84" s="279" t="s">
        <v>41</v>
      </c>
      <c r="I84" s="149" t="s">
        <v>18</v>
      </c>
      <c r="J84" s="149" t="s">
        <v>336</v>
      </c>
      <c r="K84" s="336" t="s">
        <v>131</v>
      </c>
      <c r="L84" s="149" t="s">
        <v>44</v>
      </c>
      <c r="M84" s="159"/>
      <c r="N84" s="151"/>
    </row>
    <row r="85" spans="1:14" x14ac:dyDescent="0.25">
      <c r="A85" s="162">
        <v>45460</v>
      </c>
      <c r="B85" s="163" t="s">
        <v>409</v>
      </c>
      <c r="C85" s="163" t="s">
        <v>130</v>
      </c>
      <c r="D85" s="164" t="s">
        <v>140</v>
      </c>
      <c r="E85" s="147">
        <v>40000</v>
      </c>
      <c r="F85" s="147"/>
      <c r="G85" s="292">
        <f t="shared" si="3"/>
        <v>134500</v>
      </c>
      <c r="H85" s="279" t="s">
        <v>41</v>
      </c>
      <c r="I85" s="149" t="s">
        <v>18</v>
      </c>
      <c r="J85" s="149" t="s">
        <v>336</v>
      </c>
      <c r="K85" s="336" t="s">
        <v>131</v>
      </c>
      <c r="L85" s="149" t="s">
        <v>44</v>
      </c>
      <c r="M85" s="159"/>
      <c r="N85" s="151"/>
    </row>
    <row r="86" spans="1:14" x14ac:dyDescent="0.25">
      <c r="A86" s="162">
        <v>45460</v>
      </c>
      <c r="B86" s="163" t="s">
        <v>410</v>
      </c>
      <c r="C86" s="163" t="s">
        <v>130</v>
      </c>
      <c r="D86" s="164" t="s">
        <v>140</v>
      </c>
      <c r="E86" s="147">
        <v>9000</v>
      </c>
      <c r="F86" s="147"/>
      <c r="G86" s="292">
        <f t="shared" si="3"/>
        <v>125500</v>
      </c>
      <c r="H86" s="279" t="s">
        <v>41</v>
      </c>
      <c r="I86" s="149" t="s">
        <v>18</v>
      </c>
      <c r="J86" s="149" t="s">
        <v>336</v>
      </c>
      <c r="K86" s="336" t="s">
        <v>131</v>
      </c>
      <c r="L86" s="149" t="s">
        <v>44</v>
      </c>
      <c r="M86" s="159"/>
      <c r="N86" s="151"/>
    </row>
    <row r="87" spans="1:14" x14ac:dyDescent="0.25">
      <c r="A87" s="162">
        <v>45460</v>
      </c>
      <c r="B87" s="163" t="s">
        <v>411</v>
      </c>
      <c r="C87" s="163" t="s">
        <v>130</v>
      </c>
      <c r="D87" s="164" t="s">
        <v>140</v>
      </c>
      <c r="E87" s="147">
        <v>10000</v>
      </c>
      <c r="F87" s="147"/>
      <c r="G87" s="292">
        <f t="shared" si="3"/>
        <v>115500</v>
      </c>
      <c r="H87" s="279" t="s">
        <v>41</v>
      </c>
      <c r="I87" s="149" t="s">
        <v>18</v>
      </c>
      <c r="J87" s="149" t="s">
        <v>336</v>
      </c>
      <c r="K87" s="336" t="s">
        <v>131</v>
      </c>
      <c r="L87" s="149" t="s">
        <v>44</v>
      </c>
      <c r="M87" s="159"/>
      <c r="N87" s="151"/>
    </row>
    <row r="88" spans="1:14" x14ac:dyDescent="0.25">
      <c r="A88" s="162">
        <v>45460</v>
      </c>
      <c r="B88" s="163" t="s">
        <v>412</v>
      </c>
      <c r="C88" s="163" t="s">
        <v>130</v>
      </c>
      <c r="D88" s="164" t="s">
        <v>140</v>
      </c>
      <c r="E88" s="147">
        <v>47000</v>
      </c>
      <c r="F88" s="147"/>
      <c r="G88" s="292">
        <f t="shared" si="3"/>
        <v>68500</v>
      </c>
      <c r="H88" s="279" t="s">
        <v>41</v>
      </c>
      <c r="I88" s="149" t="s">
        <v>18</v>
      </c>
      <c r="J88" s="149" t="s">
        <v>336</v>
      </c>
      <c r="K88" s="336" t="s">
        <v>131</v>
      </c>
      <c r="L88" s="149" t="s">
        <v>44</v>
      </c>
      <c r="M88" s="159"/>
      <c r="N88" s="151"/>
    </row>
    <row r="89" spans="1:14" x14ac:dyDescent="0.25">
      <c r="A89" s="162">
        <v>45460</v>
      </c>
      <c r="B89" s="163" t="s">
        <v>413</v>
      </c>
      <c r="C89" s="163" t="s">
        <v>130</v>
      </c>
      <c r="D89" s="164" t="s">
        <v>140</v>
      </c>
      <c r="E89" s="147">
        <v>15000</v>
      </c>
      <c r="F89" s="147"/>
      <c r="G89" s="292">
        <f t="shared" si="3"/>
        <v>53500</v>
      </c>
      <c r="H89" s="279" t="s">
        <v>41</v>
      </c>
      <c r="I89" s="149" t="s">
        <v>18</v>
      </c>
      <c r="J89" s="149" t="s">
        <v>336</v>
      </c>
      <c r="K89" s="336" t="s">
        <v>131</v>
      </c>
      <c r="L89" s="149" t="s">
        <v>44</v>
      </c>
      <c r="M89" s="159"/>
      <c r="N89" s="151"/>
    </row>
    <row r="90" spans="1:14" x14ac:dyDescent="0.25">
      <c r="A90" s="162">
        <v>45460</v>
      </c>
      <c r="B90" s="163" t="s">
        <v>414</v>
      </c>
      <c r="C90" s="163" t="s">
        <v>130</v>
      </c>
      <c r="D90" s="164" t="s">
        <v>140</v>
      </c>
      <c r="E90" s="147">
        <v>26000</v>
      </c>
      <c r="F90" s="147"/>
      <c r="G90" s="292">
        <f t="shared" si="3"/>
        <v>27500</v>
      </c>
      <c r="H90" s="279" t="s">
        <v>41</v>
      </c>
      <c r="I90" s="149" t="s">
        <v>18</v>
      </c>
      <c r="J90" s="149" t="s">
        <v>336</v>
      </c>
      <c r="K90" s="336" t="s">
        <v>131</v>
      </c>
      <c r="L90" s="149" t="s">
        <v>44</v>
      </c>
      <c r="M90" s="159"/>
      <c r="N90" s="151"/>
    </row>
    <row r="91" spans="1:14" x14ac:dyDescent="0.25">
      <c r="A91" s="162">
        <v>45460</v>
      </c>
      <c r="B91" s="163" t="s">
        <v>415</v>
      </c>
      <c r="C91" s="163" t="s">
        <v>130</v>
      </c>
      <c r="D91" s="164" t="s">
        <v>140</v>
      </c>
      <c r="E91" s="147">
        <v>5000</v>
      </c>
      <c r="F91" s="147"/>
      <c r="G91" s="292">
        <f t="shared" si="3"/>
        <v>22500</v>
      </c>
      <c r="H91" s="279" t="s">
        <v>41</v>
      </c>
      <c r="I91" s="149" t="s">
        <v>18</v>
      </c>
      <c r="J91" s="149" t="s">
        <v>336</v>
      </c>
      <c r="K91" s="336" t="s">
        <v>131</v>
      </c>
      <c r="L91" s="149" t="s">
        <v>44</v>
      </c>
      <c r="M91" s="159"/>
      <c r="N91" s="151"/>
    </row>
    <row r="92" spans="1:14" x14ac:dyDescent="0.25">
      <c r="A92" s="162">
        <v>45460</v>
      </c>
      <c r="B92" s="163" t="s">
        <v>416</v>
      </c>
      <c r="C92" s="163" t="s">
        <v>130</v>
      </c>
      <c r="D92" s="164" t="s">
        <v>140</v>
      </c>
      <c r="E92" s="147">
        <v>4000</v>
      </c>
      <c r="F92" s="147"/>
      <c r="G92" s="292">
        <f t="shared" si="3"/>
        <v>18500</v>
      </c>
      <c r="H92" s="279" t="s">
        <v>41</v>
      </c>
      <c r="I92" s="149" t="s">
        <v>18</v>
      </c>
      <c r="J92" s="149" t="s">
        <v>336</v>
      </c>
      <c r="K92" s="336" t="s">
        <v>131</v>
      </c>
      <c r="L92" s="149" t="s">
        <v>44</v>
      </c>
      <c r="M92" s="159"/>
      <c r="N92" s="151"/>
    </row>
    <row r="93" spans="1:14" x14ac:dyDescent="0.25">
      <c r="A93" s="162">
        <v>45460</v>
      </c>
      <c r="B93" s="163" t="s">
        <v>417</v>
      </c>
      <c r="C93" s="163" t="s">
        <v>130</v>
      </c>
      <c r="D93" s="164" t="s">
        <v>140</v>
      </c>
      <c r="E93" s="147">
        <v>2000</v>
      </c>
      <c r="F93" s="147"/>
      <c r="G93" s="292">
        <f t="shared" si="3"/>
        <v>16500</v>
      </c>
      <c r="H93" s="279" t="s">
        <v>41</v>
      </c>
      <c r="I93" s="149" t="s">
        <v>18</v>
      </c>
      <c r="J93" s="149" t="s">
        <v>401</v>
      </c>
      <c r="K93" s="336" t="s">
        <v>131</v>
      </c>
      <c r="L93" s="149" t="s">
        <v>44</v>
      </c>
      <c r="M93" s="159"/>
      <c r="N93" s="151"/>
    </row>
    <row r="94" spans="1:14" x14ac:dyDescent="0.25">
      <c r="A94" s="406">
        <v>45460</v>
      </c>
      <c r="B94" s="407" t="s">
        <v>110</v>
      </c>
      <c r="C94" s="407" t="s">
        <v>48</v>
      </c>
      <c r="D94" s="408" t="s">
        <v>14</v>
      </c>
      <c r="E94" s="409"/>
      <c r="F94" s="409">
        <v>50000</v>
      </c>
      <c r="G94" s="799">
        <f t="shared" si="3"/>
        <v>66500</v>
      </c>
      <c r="H94" s="410" t="s">
        <v>41</v>
      </c>
      <c r="I94" s="411" t="s">
        <v>18</v>
      </c>
      <c r="J94" s="871" t="s">
        <v>426</v>
      </c>
      <c r="K94" s="407" t="s">
        <v>131</v>
      </c>
      <c r="L94" s="411" t="s">
        <v>44</v>
      </c>
      <c r="M94" s="451"/>
      <c r="N94" s="450"/>
    </row>
    <row r="95" spans="1:14" x14ac:dyDescent="0.25">
      <c r="A95" s="162">
        <v>45460</v>
      </c>
      <c r="B95" s="163" t="s">
        <v>425</v>
      </c>
      <c r="C95" s="163" t="s">
        <v>113</v>
      </c>
      <c r="D95" s="164" t="s">
        <v>14</v>
      </c>
      <c r="E95" s="147">
        <v>50000</v>
      </c>
      <c r="F95" s="147"/>
      <c r="G95" s="292">
        <f t="shared" si="3"/>
        <v>16500</v>
      </c>
      <c r="H95" s="279" t="s">
        <v>41</v>
      </c>
      <c r="I95" s="149" t="s">
        <v>18</v>
      </c>
      <c r="J95" s="350" t="s">
        <v>426</v>
      </c>
      <c r="K95" s="336" t="s">
        <v>131</v>
      </c>
      <c r="L95" s="149" t="s">
        <v>44</v>
      </c>
      <c r="M95" s="159"/>
      <c r="N95" s="151"/>
    </row>
    <row r="96" spans="1:14" x14ac:dyDescent="0.25">
      <c r="A96" s="406">
        <v>45461</v>
      </c>
      <c r="B96" s="407" t="s">
        <v>110</v>
      </c>
      <c r="C96" s="407" t="s">
        <v>48</v>
      </c>
      <c r="D96" s="408" t="s">
        <v>14</v>
      </c>
      <c r="E96" s="409"/>
      <c r="F96" s="409">
        <v>34000</v>
      </c>
      <c r="G96" s="799">
        <f t="shared" si="3"/>
        <v>50500</v>
      </c>
      <c r="H96" s="410" t="s">
        <v>41</v>
      </c>
      <c r="I96" s="411" t="s">
        <v>18</v>
      </c>
      <c r="J96" s="763" t="s">
        <v>433</v>
      </c>
      <c r="K96" s="407" t="s">
        <v>131</v>
      </c>
      <c r="L96" s="411" t="s">
        <v>44</v>
      </c>
      <c r="M96" s="451"/>
      <c r="N96" s="450"/>
    </row>
    <row r="97" spans="1:14" x14ac:dyDescent="0.25">
      <c r="A97" s="162">
        <v>45461</v>
      </c>
      <c r="B97" s="163" t="s">
        <v>112</v>
      </c>
      <c r="C97" s="163" t="s">
        <v>113</v>
      </c>
      <c r="D97" s="164" t="s">
        <v>14</v>
      </c>
      <c r="E97" s="147">
        <v>7000</v>
      </c>
      <c r="F97" s="147"/>
      <c r="G97" s="292">
        <f t="shared" si="3"/>
        <v>43500</v>
      </c>
      <c r="H97" s="279" t="s">
        <v>41</v>
      </c>
      <c r="I97" s="149" t="s">
        <v>18</v>
      </c>
      <c r="J97" s="415" t="s">
        <v>433</v>
      </c>
      <c r="K97" s="336" t="s">
        <v>131</v>
      </c>
      <c r="L97" s="149" t="s">
        <v>44</v>
      </c>
      <c r="N97" s="151" t="s">
        <v>432</v>
      </c>
    </row>
    <row r="98" spans="1:14" x14ac:dyDescent="0.25">
      <c r="A98" s="162">
        <v>45461</v>
      </c>
      <c r="B98" s="163" t="s">
        <v>112</v>
      </c>
      <c r="C98" s="163" t="s">
        <v>113</v>
      </c>
      <c r="D98" s="164" t="s">
        <v>14</v>
      </c>
      <c r="E98" s="147">
        <v>7000</v>
      </c>
      <c r="F98" s="147"/>
      <c r="G98" s="292">
        <f t="shared" si="3"/>
        <v>36500</v>
      </c>
      <c r="H98" s="764" t="s">
        <v>41</v>
      </c>
      <c r="I98" s="149" t="s">
        <v>18</v>
      </c>
      <c r="J98" s="415" t="s">
        <v>433</v>
      </c>
      <c r="K98" s="163" t="s">
        <v>131</v>
      </c>
      <c r="L98" s="149" t="s">
        <v>44</v>
      </c>
      <c r="M98" s="159"/>
      <c r="N98" s="151" t="s">
        <v>434</v>
      </c>
    </row>
    <row r="99" spans="1:14" x14ac:dyDescent="0.25">
      <c r="A99" s="162">
        <v>45461</v>
      </c>
      <c r="B99" s="163" t="s">
        <v>118</v>
      </c>
      <c r="C99" s="163" t="s">
        <v>48</v>
      </c>
      <c r="D99" s="164" t="s">
        <v>14</v>
      </c>
      <c r="E99" s="147"/>
      <c r="F99" s="147">
        <v>-20000</v>
      </c>
      <c r="G99" s="292">
        <f t="shared" si="3"/>
        <v>16500</v>
      </c>
      <c r="H99" s="764" t="s">
        <v>41</v>
      </c>
      <c r="I99" s="149" t="s">
        <v>18</v>
      </c>
      <c r="J99" s="415" t="s">
        <v>433</v>
      </c>
      <c r="K99" s="163" t="s">
        <v>131</v>
      </c>
      <c r="L99" s="149" t="s">
        <v>44</v>
      </c>
      <c r="M99" s="159"/>
      <c r="N99" s="151"/>
    </row>
    <row r="100" spans="1:14" x14ac:dyDescent="0.25">
      <c r="A100" s="162">
        <v>45461</v>
      </c>
      <c r="B100" s="163" t="s">
        <v>436</v>
      </c>
      <c r="C100" s="163" t="s">
        <v>130</v>
      </c>
      <c r="D100" s="164" t="s">
        <v>140</v>
      </c>
      <c r="E100" s="147">
        <v>30000</v>
      </c>
      <c r="F100" s="147"/>
      <c r="G100" s="292">
        <f t="shared" si="3"/>
        <v>-13500</v>
      </c>
      <c r="H100" s="764" t="s">
        <v>41</v>
      </c>
      <c r="I100" s="149" t="s">
        <v>18</v>
      </c>
      <c r="J100" s="415" t="s">
        <v>343</v>
      </c>
      <c r="K100" s="163" t="s">
        <v>131</v>
      </c>
      <c r="L100" s="149" t="s">
        <v>44</v>
      </c>
      <c r="M100" s="159"/>
      <c r="N100" s="151"/>
    </row>
    <row r="101" spans="1:14" x14ac:dyDescent="0.25">
      <c r="A101" s="406">
        <v>45462</v>
      </c>
      <c r="B101" s="407" t="s">
        <v>110</v>
      </c>
      <c r="C101" s="407" t="s">
        <v>48</v>
      </c>
      <c r="D101" s="408" t="s">
        <v>14</v>
      </c>
      <c r="E101" s="409"/>
      <c r="F101" s="409">
        <v>96000</v>
      </c>
      <c r="G101" s="799">
        <f t="shared" si="3"/>
        <v>82500</v>
      </c>
      <c r="H101" s="410" t="s">
        <v>41</v>
      </c>
      <c r="I101" s="411" t="s">
        <v>18</v>
      </c>
      <c r="J101" s="763" t="s">
        <v>451</v>
      </c>
      <c r="K101" s="407" t="s">
        <v>131</v>
      </c>
      <c r="L101" s="411" t="s">
        <v>44</v>
      </c>
      <c r="M101" s="451"/>
      <c r="N101" s="450"/>
    </row>
    <row r="102" spans="1:14" x14ac:dyDescent="0.25">
      <c r="A102" s="162">
        <v>45462</v>
      </c>
      <c r="B102" s="163" t="s">
        <v>449</v>
      </c>
      <c r="C102" s="163" t="s">
        <v>119</v>
      </c>
      <c r="D102" s="164" t="s">
        <v>79</v>
      </c>
      <c r="E102" s="147">
        <v>70000</v>
      </c>
      <c r="F102" s="147"/>
      <c r="G102" s="292">
        <f t="shared" si="3"/>
        <v>12500</v>
      </c>
      <c r="H102" s="764" t="s">
        <v>41</v>
      </c>
      <c r="I102" s="149" t="s">
        <v>18</v>
      </c>
      <c r="J102" s="415" t="s">
        <v>437</v>
      </c>
      <c r="K102" s="163" t="s">
        <v>131</v>
      </c>
      <c r="L102" s="149" t="s">
        <v>44</v>
      </c>
      <c r="M102" s="159"/>
      <c r="N102" s="151"/>
    </row>
    <row r="103" spans="1:14" x14ac:dyDescent="0.25">
      <c r="A103" s="162">
        <v>45462</v>
      </c>
      <c r="B103" s="163" t="s">
        <v>450</v>
      </c>
      <c r="C103" s="163" t="s">
        <v>119</v>
      </c>
      <c r="D103" s="164" t="s">
        <v>79</v>
      </c>
      <c r="E103" s="147">
        <v>22000</v>
      </c>
      <c r="F103" s="147"/>
      <c r="G103" s="292">
        <f t="shared" si="3"/>
        <v>-9500</v>
      </c>
      <c r="H103" s="764" t="s">
        <v>41</v>
      </c>
      <c r="I103" s="149" t="s">
        <v>18</v>
      </c>
      <c r="J103" s="415" t="s">
        <v>437</v>
      </c>
      <c r="K103" s="163" t="s">
        <v>131</v>
      </c>
      <c r="L103" s="149" t="s">
        <v>44</v>
      </c>
      <c r="M103" s="159"/>
      <c r="N103" s="151"/>
    </row>
    <row r="104" spans="1:14" x14ac:dyDescent="0.25">
      <c r="A104" s="162">
        <v>45462</v>
      </c>
      <c r="B104" s="163" t="s">
        <v>112</v>
      </c>
      <c r="C104" s="163" t="s">
        <v>113</v>
      </c>
      <c r="D104" s="164" t="s">
        <v>79</v>
      </c>
      <c r="E104" s="147">
        <v>4000</v>
      </c>
      <c r="F104" s="147"/>
      <c r="G104" s="292">
        <f t="shared" si="3"/>
        <v>-13500</v>
      </c>
      <c r="H104" s="764" t="s">
        <v>41</v>
      </c>
      <c r="I104" s="149" t="s">
        <v>18</v>
      </c>
      <c r="J104" s="415" t="s">
        <v>451</v>
      </c>
      <c r="K104" s="163" t="s">
        <v>131</v>
      </c>
      <c r="L104" s="149" t="s">
        <v>44</v>
      </c>
      <c r="M104" s="159"/>
      <c r="N104" s="151"/>
    </row>
    <row r="105" spans="1:14" x14ac:dyDescent="0.25">
      <c r="A105" s="406">
        <v>45462</v>
      </c>
      <c r="B105" s="407" t="s">
        <v>110</v>
      </c>
      <c r="C105" s="407" t="s">
        <v>48</v>
      </c>
      <c r="D105" s="408" t="s">
        <v>14</v>
      </c>
      <c r="E105" s="409"/>
      <c r="F105" s="409">
        <v>14000</v>
      </c>
      <c r="G105" s="799">
        <f t="shared" si="3"/>
        <v>500</v>
      </c>
      <c r="H105" s="410" t="s">
        <v>41</v>
      </c>
      <c r="I105" s="411" t="s">
        <v>18</v>
      </c>
      <c r="J105" s="763" t="s">
        <v>452</v>
      </c>
      <c r="K105" s="407" t="s">
        <v>131</v>
      </c>
      <c r="L105" s="411" t="s">
        <v>44</v>
      </c>
      <c r="M105" s="451"/>
      <c r="N105" s="450"/>
    </row>
    <row r="106" spans="1:14" x14ac:dyDescent="0.25">
      <c r="A106" s="162">
        <v>45462</v>
      </c>
      <c r="B106" s="163" t="s">
        <v>112</v>
      </c>
      <c r="C106" s="163" t="s">
        <v>113</v>
      </c>
      <c r="D106" s="164" t="s">
        <v>14</v>
      </c>
      <c r="E106" s="147">
        <v>7000</v>
      </c>
      <c r="F106" s="147"/>
      <c r="G106" s="292">
        <f t="shared" si="3"/>
        <v>-6500</v>
      </c>
      <c r="H106" s="764" t="s">
        <v>41</v>
      </c>
      <c r="I106" s="149" t="s">
        <v>18</v>
      </c>
      <c r="J106" s="415" t="s">
        <v>452</v>
      </c>
      <c r="K106" s="163" t="s">
        <v>131</v>
      </c>
      <c r="L106" s="149" t="s">
        <v>44</v>
      </c>
      <c r="M106" s="159"/>
      <c r="N106" s="151" t="s">
        <v>453</v>
      </c>
    </row>
    <row r="107" spans="1:14" x14ac:dyDescent="0.25">
      <c r="A107" s="162">
        <v>45462</v>
      </c>
      <c r="B107" s="163" t="s">
        <v>112</v>
      </c>
      <c r="C107" s="163" t="s">
        <v>113</v>
      </c>
      <c r="D107" s="164" t="s">
        <v>14</v>
      </c>
      <c r="E107" s="147">
        <v>7000</v>
      </c>
      <c r="F107" s="147"/>
      <c r="G107" s="292">
        <f t="shared" si="3"/>
        <v>-13500</v>
      </c>
      <c r="H107" s="764" t="s">
        <v>41</v>
      </c>
      <c r="I107" s="149" t="s">
        <v>18</v>
      </c>
      <c r="J107" s="415" t="s">
        <v>452</v>
      </c>
      <c r="K107" s="163" t="s">
        <v>131</v>
      </c>
      <c r="L107" s="149" t="s">
        <v>44</v>
      </c>
      <c r="M107" s="159"/>
      <c r="N107" s="151" t="s">
        <v>454</v>
      </c>
    </row>
    <row r="108" spans="1:14" x14ac:dyDescent="0.25">
      <c r="A108" s="162">
        <v>45462</v>
      </c>
      <c r="B108" s="163" t="s">
        <v>110</v>
      </c>
      <c r="C108" s="163" t="s">
        <v>48</v>
      </c>
      <c r="D108" s="164" t="s">
        <v>14</v>
      </c>
      <c r="E108" s="147"/>
      <c r="F108" s="147">
        <v>200000</v>
      </c>
      <c r="G108" s="292">
        <f t="shared" si="3"/>
        <v>186500</v>
      </c>
      <c r="H108" s="764" t="s">
        <v>41</v>
      </c>
      <c r="I108" s="149" t="s">
        <v>18</v>
      </c>
      <c r="J108" s="415" t="s">
        <v>456</v>
      </c>
      <c r="K108" s="163" t="s">
        <v>131</v>
      </c>
      <c r="L108" s="149" t="s">
        <v>44</v>
      </c>
      <c r="M108" s="159"/>
      <c r="N108" s="151"/>
    </row>
    <row r="109" spans="1:14" x14ac:dyDescent="0.25">
      <c r="A109" s="162">
        <v>45462</v>
      </c>
      <c r="B109" s="163" t="s">
        <v>118</v>
      </c>
      <c r="C109" s="163" t="s">
        <v>48</v>
      </c>
      <c r="D109" s="164" t="s">
        <v>14</v>
      </c>
      <c r="E109" s="147"/>
      <c r="F109" s="147">
        <v>-200000</v>
      </c>
      <c r="G109" s="292">
        <f t="shared" si="3"/>
        <v>-13500</v>
      </c>
      <c r="H109" s="764" t="s">
        <v>41</v>
      </c>
      <c r="I109" s="149" t="s">
        <v>18</v>
      </c>
      <c r="J109" s="415" t="s">
        <v>456</v>
      </c>
      <c r="K109" s="163" t="s">
        <v>131</v>
      </c>
      <c r="L109" s="149" t="s">
        <v>44</v>
      </c>
      <c r="M109" s="159"/>
      <c r="N109" s="512"/>
    </row>
    <row r="110" spans="1:14" x14ac:dyDescent="0.25">
      <c r="A110" s="406">
        <v>45463</v>
      </c>
      <c r="B110" s="407" t="s">
        <v>110</v>
      </c>
      <c r="C110" s="407" t="s">
        <v>48</v>
      </c>
      <c r="D110" s="408" t="s">
        <v>14</v>
      </c>
      <c r="E110" s="409"/>
      <c r="F110" s="409">
        <v>13000</v>
      </c>
      <c r="G110" s="799">
        <f t="shared" si="3"/>
        <v>-500</v>
      </c>
      <c r="H110" s="410" t="s">
        <v>41</v>
      </c>
      <c r="I110" s="411" t="s">
        <v>18</v>
      </c>
      <c r="J110" s="763" t="s">
        <v>458</v>
      </c>
      <c r="K110" s="407" t="s">
        <v>131</v>
      </c>
      <c r="L110" s="411" t="s">
        <v>44</v>
      </c>
      <c r="M110" s="451"/>
      <c r="N110" s="806"/>
    </row>
    <row r="111" spans="1:14" x14ac:dyDescent="0.25">
      <c r="A111" s="162">
        <v>45463</v>
      </c>
      <c r="B111" s="163" t="s">
        <v>112</v>
      </c>
      <c r="C111" s="163" t="s">
        <v>113</v>
      </c>
      <c r="D111" s="164" t="s">
        <v>14</v>
      </c>
      <c r="E111" s="147">
        <v>4000</v>
      </c>
      <c r="F111" s="147"/>
      <c r="G111" s="292">
        <f t="shared" si="3"/>
        <v>-4500</v>
      </c>
      <c r="H111" s="279" t="s">
        <v>41</v>
      </c>
      <c r="I111" s="149" t="s">
        <v>18</v>
      </c>
      <c r="J111" s="415" t="s">
        <v>458</v>
      </c>
      <c r="K111" s="336" t="s">
        <v>131</v>
      </c>
      <c r="L111" s="149" t="s">
        <v>44</v>
      </c>
      <c r="M111" s="159"/>
      <c r="N111" s="512" t="s">
        <v>459</v>
      </c>
    </row>
    <row r="112" spans="1:14" x14ac:dyDescent="0.25">
      <c r="A112" s="162">
        <v>45463</v>
      </c>
      <c r="B112" s="163" t="s">
        <v>112</v>
      </c>
      <c r="C112" s="163" t="s">
        <v>113</v>
      </c>
      <c r="D112" s="164" t="s">
        <v>14</v>
      </c>
      <c r="E112" s="147">
        <v>3000</v>
      </c>
      <c r="F112" s="147"/>
      <c r="G112" s="292">
        <f t="shared" si="3"/>
        <v>-7500</v>
      </c>
      <c r="H112" s="279" t="s">
        <v>41</v>
      </c>
      <c r="I112" s="149" t="s">
        <v>18</v>
      </c>
      <c r="J112" s="415" t="s">
        <v>458</v>
      </c>
      <c r="K112" s="336" t="s">
        <v>131</v>
      </c>
      <c r="L112" s="149" t="s">
        <v>44</v>
      </c>
      <c r="M112" s="159"/>
      <c r="N112" s="512" t="s">
        <v>460</v>
      </c>
    </row>
    <row r="113" spans="1:14" x14ac:dyDescent="0.25">
      <c r="A113" s="162">
        <v>45463</v>
      </c>
      <c r="B113" s="163" t="s">
        <v>112</v>
      </c>
      <c r="C113" s="163" t="s">
        <v>113</v>
      </c>
      <c r="D113" s="164" t="s">
        <v>14</v>
      </c>
      <c r="E113" s="147">
        <v>7000</v>
      </c>
      <c r="F113" s="147"/>
      <c r="G113" s="292">
        <f t="shared" si="3"/>
        <v>-14500</v>
      </c>
      <c r="H113" s="279" t="s">
        <v>41</v>
      </c>
      <c r="I113" s="149" t="s">
        <v>18</v>
      </c>
      <c r="J113" s="415" t="s">
        <v>458</v>
      </c>
      <c r="K113" s="336" t="s">
        <v>131</v>
      </c>
      <c r="L113" s="149" t="s">
        <v>44</v>
      </c>
      <c r="M113" s="159"/>
      <c r="N113" s="512" t="s">
        <v>461</v>
      </c>
    </row>
    <row r="114" spans="1:14" x14ac:dyDescent="0.25">
      <c r="A114" s="406">
        <v>45463</v>
      </c>
      <c r="B114" s="407" t="s">
        <v>110</v>
      </c>
      <c r="C114" s="407" t="s">
        <v>48</v>
      </c>
      <c r="D114" s="408" t="s">
        <v>14</v>
      </c>
      <c r="E114" s="409"/>
      <c r="F114" s="409">
        <v>10000</v>
      </c>
      <c r="G114" s="799">
        <f t="shared" si="3"/>
        <v>-4500</v>
      </c>
      <c r="H114" s="410" t="s">
        <v>41</v>
      </c>
      <c r="I114" s="411" t="s">
        <v>18</v>
      </c>
      <c r="J114" s="763" t="s">
        <v>474</v>
      </c>
      <c r="K114" s="407" t="s">
        <v>131</v>
      </c>
      <c r="L114" s="411" t="s">
        <v>44</v>
      </c>
      <c r="M114" s="451"/>
      <c r="N114" s="806"/>
    </row>
    <row r="115" spans="1:14" x14ac:dyDescent="0.25">
      <c r="A115" s="162">
        <v>45463</v>
      </c>
      <c r="B115" s="163" t="s">
        <v>112</v>
      </c>
      <c r="C115" s="163" t="s">
        <v>113</v>
      </c>
      <c r="D115" s="164" t="s">
        <v>14</v>
      </c>
      <c r="E115" s="156">
        <v>3000</v>
      </c>
      <c r="F115" s="156"/>
      <c r="G115" s="804">
        <f t="shared" si="3"/>
        <v>-7500</v>
      </c>
      <c r="H115" s="279" t="s">
        <v>41</v>
      </c>
      <c r="I115" s="149" t="s">
        <v>18</v>
      </c>
      <c r="J115" s="415" t="s">
        <v>474</v>
      </c>
      <c r="K115" s="336" t="s">
        <v>131</v>
      </c>
      <c r="L115" s="149" t="s">
        <v>44</v>
      </c>
      <c r="M115" s="159"/>
      <c r="N115" s="512" t="s">
        <v>475</v>
      </c>
    </row>
    <row r="116" spans="1:14" x14ac:dyDescent="0.25">
      <c r="A116" s="162">
        <v>45463</v>
      </c>
      <c r="B116" s="163" t="s">
        <v>112</v>
      </c>
      <c r="C116" s="163" t="s">
        <v>113</v>
      </c>
      <c r="D116" s="164" t="s">
        <v>14</v>
      </c>
      <c r="E116" s="159">
        <v>7000</v>
      </c>
      <c r="F116" s="159"/>
      <c r="G116" s="804">
        <f t="shared" si="3"/>
        <v>-14500</v>
      </c>
      <c r="H116" s="279" t="s">
        <v>41</v>
      </c>
      <c r="I116" s="149" t="s">
        <v>18</v>
      </c>
      <c r="J116" s="415" t="s">
        <v>474</v>
      </c>
      <c r="K116" s="336" t="s">
        <v>131</v>
      </c>
      <c r="L116" s="149" t="s">
        <v>44</v>
      </c>
      <c r="M116" s="478"/>
      <c r="N116" s="83" t="s">
        <v>476</v>
      </c>
    </row>
    <row r="117" spans="1:14" x14ac:dyDescent="0.25">
      <c r="A117" s="462">
        <v>45464</v>
      </c>
      <c r="B117" s="411" t="s">
        <v>110</v>
      </c>
      <c r="C117" s="411" t="s">
        <v>48</v>
      </c>
      <c r="D117" s="411" t="s">
        <v>14</v>
      </c>
      <c r="E117" s="810"/>
      <c r="F117" s="810">
        <v>20000</v>
      </c>
      <c r="G117" s="811">
        <f t="shared" si="3"/>
        <v>5500</v>
      </c>
      <c r="H117" s="410" t="s">
        <v>41</v>
      </c>
      <c r="I117" s="411" t="s">
        <v>18</v>
      </c>
      <c r="J117" s="763" t="s">
        <v>491</v>
      </c>
      <c r="K117" s="407" t="s">
        <v>131</v>
      </c>
      <c r="L117" s="411" t="s">
        <v>44</v>
      </c>
      <c r="M117" s="411"/>
      <c r="N117" s="450"/>
    </row>
    <row r="118" spans="1:14" x14ac:dyDescent="0.25">
      <c r="A118" s="809">
        <v>45464</v>
      </c>
      <c r="B118" s="478" t="s">
        <v>112</v>
      </c>
      <c r="C118" s="478" t="s">
        <v>113</v>
      </c>
      <c r="D118" s="478" t="s">
        <v>14</v>
      </c>
      <c r="E118" s="479">
        <v>7000</v>
      </c>
      <c r="F118" s="479"/>
      <c r="G118" s="804">
        <f t="shared" si="3"/>
        <v>-1500</v>
      </c>
      <c r="H118" s="279" t="s">
        <v>41</v>
      </c>
      <c r="I118" s="149" t="s">
        <v>18</v>
      </c>
      <c r="J118" s="415" t="s">
        <v>491</v>
      </c>
      <c r="K118" s="336" t="s">
        <v>131</v>
      </c>
      <c r="L118" s="149" t="s">
        <v>44</v>
      </c>
      <c r="M118" s="478"/>
      <c r="N118" s="83" t="s">
        <v>489</v>
      </c>
    </row>
    <row r="119" spans="1:14" x14ac:dyDescent="0.25">
      <c r="A119" s="809">
        <v>45464</v>
      </c>
      <c r="B119" s="478" t="s">
        <v>112</v>
      </c>
      <c r="C119" s="478" t="s">
        <v>113</v>
      </c>
      <c r="D119" s="478" t="s">
        <v>14</v>
      </c>
      <c r="E119" s="479">
        <v>3000</v>
      </c>
      <c r="F119" s="479"/>
      <c r="G119" s="804">
        <f t="shared" si="3"/>
        <v>-4500</v>
      </c>
      <c r="H119" s="279" t="s">
        <v>41</v>
      </c>
      <c r="I119" s="149" t="s">
        <v>18</v>
      </c>
      <c r="J119" s="415" t="s">
        <v>491</v>
      </c>
      <c r="K119" s="336" t="s">
        <v>131</v>
      </c>
      <c r="L119" s="149" t="s">
        <v>44</v>
      </c>
      <c r="M119" s="478"/>
      <c r="N119" s="83" t="s">
        <v>490</v>
      </c>
    </row>
    <row r="120" spans="1:14" x14ac:dyDescent="0.25">
      <c r="A120" s="809">
        <v>45464</v>
      </c>
      <c r="B120" s="478" t="s">
        <v>118</v>
      </c>
      <c r="C120" s="478" t="s">
        <v>48</v>
      </c>
      <c r="D120" s="478" t="s">
        <v>14</v>
      </c>
      <c r="E120" s="479"/>
      <c r="F120" s="479">
        <v>-10000</v>
      </c>
      <c r="G120" s="804">
        <f t="shared" si="3"/>
        <v>-14500</v>
      </c>
      <c r="H120" s="279" t="s">
        <v>41</v>
      </c>
      <c r="I120" s="149" t="s">
        <v>18</v>
      </c>
      <c r="J120" s="415" t="s">
        <v>491</v>
      </c>
      <c r="K120" s="336" t="s">
        <v>131</v>
      </c>
      <c r="L120" s="149" t="s">
        <v>44</v>
      </c>
      <c r="M120" s="478"/>
      <c r="N120" s="83"/>
    </row>
    <row r="121" spans="1:14" x14ac:dyDescent="0.25">
      <c r="A121" s="462">
        <v>45465</v>
      </c>
      <c r="B121" s="411" t="s">
        <v>110</v>
      </c>
      <c r="C121" s="411" t="s">
        <v>48</v>
      </c>
      <c r="D121" s="411" t="s">
        <v>14</v>
      </c>
      <c r="E121" s="451"/>
      <c r="F121" s="451">
        <v>30000</v>
      </c>
      <c r="G121" s="811">
        <f t="shared" si="3"/>
        <v>15500</v>
      </c>
      <c r="H121" s="410" t="s">
        <v>41</v>
      </c>
      <c r="I121" s="411" t="s">
        <v>18</v>
      </c>
      <c r="J121" s="763" t="s">
        <v>501</v>
      </c>
      <c r="K121" s="407" t="s">
        <v>131</v>
      </c>
      <c r="L121" s="411" t="s">
        <v>44</v>
      </c>
      <c r="M121" s="411"/>
      <c r="N121" s="450"/>
    </row>
    <row r="122" spans="1:14" x14ac:dyDescent="0.25">
      <c r="A122" s="809">
        <v>45465</v>
      </c>
      <c r="B122" s="478" t="s">
        <v>112</v>
      </c>
      <c r="C122" s="478" t="s">
        <v>113</v>
      </c>
      <c r="D122" s="478" t="s">
        <v>14</v>
      </c>
      <c r="E122" s="479">
        <v>5000</v>
      </c>
      <c r="F122" s="479"/>
      <c r="G122" s="804">
        <f t="shared" si="3"/>
        <v>10500</v>
      </c>
      <c r="H122" s="279" t="s">
        <v>41</v>
      </c>
      <c r="I122" s="149" t="s">
        <v>18</v>
      </c>
      <c r="J122" s="415" t="s">
        <v>501</v>
      </c>
      <c r="K122" s="336" t="s">
        <v>131</v>
      </c>
      <c r="L122" s="149" t="s">
        <v>44</v>
      </c>
      <c r="M122" s="478"/>
      <c r="N122" s="83" t="s">
        <v>459</v>
      </c>
    </row>
    <row r="123" spans="1:14" x14ac:dyDescent="0.25">
      <c r="A123" s="809">
        <v>45465</v>
      </c>
      <c r="B123" s="478" t="s">
        <v>112</v>
      </c>
      <c r="C123" s="478" t="s">
        <v>113</v>
      </c>
      <c r="D123" s="478" t="s">
        <v>14</v>
      </c>
      <c r="E123" s="479">
        <v>5000</v>
      </c>
      <c r="F123" s="479"/>
      <c r="G123" s="292">
        <f t="shared" si="3"/>
        <v>5500</v>
      </c>
      <c r="H123" s="279" t="s">
        <v>41</v>
      </c>
      <c r="I123" s="149" t="s">
        <v>18</v>
      </c>
      <c r="J123" s="415" t="s">
        <v>501</v>
      </c>
      <c r="K123" s="336" t="s">
        <v>131</v>
      </c>
      <c r="L123" s="149" t="s">
        <v>44</v>
      </c>
      <c r="M123" s="478"/>
      <c r="N123" s="83" t="s">
        <v>502</v>
      </c>
    </row>
    <row r="124" spans="1:14" x14ac:dyDescent="0.25">
      <c r="A124" s="462">
        <v>45465</v>
      </c>
      <c r="B124" s="411" t="s">
        <v>110</v>
      </c>
      <c r="C124" s="411" t="s">
        <v>48</v>
      </c>
      <c r="D124" s="411" t="s">
        <v>14</v>
      </c>
      <c r="E124" s="451"/>
      <c r="F124" s="451">
        <v>319000</v>
      </c>
      <c r="G124" s="799">
        <f t="shared" si="3"/>
        <v>324500</v>
      </c>
      <c r="H124" s="410" t="s">
        <v>41</v>
      </c>
      <c r="I124" s="411" t="s">
        <v>18</v>
      </c>
      <c r="J124" s="763"/>
      <c r="K124" s="407" t="s">
        <v>131</v>
      </c>
      <c r="L124" s="411" t="s">
        <v>44</v>
      </c>
      <c r="M124" s="411"/>
      <c r="N124" s="450"/>
    </row>
    <row r="125" spans="1:14" x14ac:dyDescent="0.25">
      <c r="A125" s="809">
        <v>45465</v>
      </c>
      <c r="B125" s="478" t="s">
        <v>509</v>
      </c>
      <c r="C125" s="478" t="s">
        <v>129</v>
      </c>
      <c r="D125" s="478" t="s">
        <v>79</v>
      </c>
      <c r="E125" s="479">
        <v>319000</v>
      </c>
      <c r="F125" s="479"/>
      <c r="G125" s="292">
        <f t="shared" si="3"/>
        <v>5500</v>
      </c>
      <c r="H125" s="279" t="s">
        <v>41</v>
      </c>
      <c r="I125" s="149" t="s">
        <v>18</v>
      </c>
      <c r="J125" s="812" t="s">
        <v>510</v>
      </c>
      <c r="K125" s="336" t="s">
        <v>131</v>
      </c>
      <c r="L125" s="149" t="s">
        <v>44</v>
      </c>
      <c r="M125" s="478"/>
      <c r="N125" s="83"/>
    </row>
    <row r="126" spans="1:14" x14ac:dyDescent="0.25">
      <c r="A126" s="34">
        <v>45467</v>
      </c>
      <c r="B126" s="16" t="s">
        <v>112</v>
      </c>
      <c r="C126" s="16" t="s">
        <v>113</v>
      </c>
      <c r="D126" s="16" t="s">
        <v>14</v>
      </c>
      <c r="E126" s="348">
        <v>10000</v>
      </c>
      <c r="F126" s="348"/>
      <c r="G126" s="292">
        <f t="shared" si="3"/>
        <v>-4500</v>
      </c>
      <c r="H126" s="279" t="s">
        <v>41</v>
      </c>
      <c r="I126" s="149" t="s">
        <v>18</v>
      </c>
      <c r="J126" s="415" t="s">
        <v>501</v>
      </c>
      <c r="K126" s="336" t="s">
        <v>131</v>
      </c>
      <c r="L126" s="149" t="s">
        <v>44</v>
      </c>
      <c r="M126" s="16"/>
      <c r="N126" s="15" t="s">
        <v>504</v>
      </c>
    </row>
    <row r="127" spans="1:14" x14ac:dyDescent="0.25">
      <c r="A127" s="34">
        <v>45467</v>
      </c>
      <c r="B127" s="16" t="s">
        <v>112</v>
      </c>
      <c r="C127" s="16" t="s">
        <v>113</v>
      </c>
      <c r="D127" s="16" t="s">
        <v>14</v>
      </c>
      <c r="E127" s="348">
        <v>10000</v>
      </c>
      <c r="F127" s="348"/>
      <c r="G127" s="292">
        <f t="shared" si="3"/>
        <v>-14500</v>
      </c>
      <c r="H127" s="279" t="s">
        <v>41</v>
      </c>
      <c r="I127" s="149" t="s">
        <v>18</v>
      </c>
      <c r="J127" s="415" t="s">
        <v>501</v>
      </c>
      <c r="K127" s="336" t="s">
        <v>131</v>
      </c>
      <c r="L127" s="149" t="s">
        <v>44</v>
      </c>
      <c r="M127" s="16"/>
      <c r="N127" s="15" t="s">
        <v>505</v>
      </c>
    </row>
    <row r="128" spans="1:14" x14ac:dyDescent="0.25">
      <c r="A128" s="462">
        <v>45467</v>
      </c>
      <c r="B128" s="411" t="s">
        <v>110</v>
      </c>
      <c r="C128" s="411" t="s">
        <v>48</v>
      </c>
      <c r="D128" s="411" t="s">
        <v>14</v>
      </c>
      <c r="E128" s="535"/>
      <c r="F128" s="463">
        <v>4000</v>
      </c>
      <c r="G128" s="799">
        <f t="shared" ref="G128:G178" si="4">G127-E128+F128</f>
        <v>-10500</v>
      </c>
      <c r="H128" s="410" t="s">
        <v>41</v>
      </c>
      <c r="I128" s="411" t="s">
        <v>18</v>
      </c>
      <c r="J128" s="763" t="s">
        <v>503</v>
      </c>
      <c r="K128" s="407" t="s">
        <v>131</v>
      </c>
      <c r="L128" s="411" t="s">
        <v>44</v>
      </c>
      <c r="M128" s="411"/>
      <c r="N128" s="450"/>
    </row>
    <row r="129" spans="1:14" x14ac:dyDescent="0.25">
      <c r="A129" s="34">
        <v>45467</v>
      </c>
      <c r="B129" s="16" t="s">
        <v>112</v>
      </c>
      <c r="C129" s="16" t="s">
        <v>113</v>
      </c>
      <c r="D129" s="16" t="s">
        <v>14</v>
      </c>
      <c r="E129" s="813">
        <v>1500</v>
      </c>
      <c r="F129" s="813"/>
      <c r="G129" s="292">
        <f t="shared" si="4"/>
        <v>-12000</v>
      </c>
      <c r="H129" s="279" t="s">
        <v>41</v>
      </c>
      <c r="I129" s="149" t="s">
        <v>18</v>
      </c>
      <c r="J129" s="415" t="s">
        <v>503</v>
      </c>
      <c r="K129" s="336" t="s">
        <v>131</v>
      </c>
      <c r="L129" s="149" t="s">
        <v>44</v>
      </c>
      <c r="M129" s="16"/>
      <c r="N129" s="15" t="s">
        <v>511</v>
      </c>
    </row>
    <row r="130" spans="1:14" x14ac:dyDescent="0.25">
      <c r="A130" s="34">
        <v>45467</v>
      </c>
      <c r="B130" s="16" t="s">
        <v>112</v>
      </c>
      <c r="C130" s="16" t="s">
        <v>113</v>
      </c>
      <c r="D130" s="16" t="s">
        <v>14</v>
      </c>
      <c r="E130" s="813">
        <v>1500</v>
      </c>
      <c r="F130" s="813"/>
      <c r="G130" s="292">
        <f t="shared" si="4"/>
        <v>-13500</v>
      </c>
      <c r="H130" s="279" t="s">
        <v>41</v>
      </c>
      <c r="I130" s="149" t="s">
        <v>18</v>
      </c>
      <c r="J130" s="415" t="s">
        <v>503</v>
      </c>
      <c r="K130" s="336" t="s">
        <v>131</v>
      </c>
      <c r="L130" s="149" t="s">
        <v>44</v>
      </c>
      <c r="M130" s="16"/>
      <c r="N130" s="15" t="s">
        <v>512</v>
      </c>
    </row>
    <row r="131" spans="1:14" x14ac:dyDescent="0.25">
      <c r="A131" s="34">
        <v>45467</v>
      </c>
      <c r="B131" s="16" t="s">
        <v>112</v>
      </c>
      <c r="C131" s="16" t="s">
        <v>113</v>
      </c>
      <c r="D131" s="16" t="s">
        <v>14</v>
      </c>
      <c r="E131" s="813">
        <v>1000</v>
      </c>
      <c r="F131" s="813"/>
      <c r="G131" s="292">
        <f t="shared" si="4"/>
        <v>-14500</v>
      </c>
      <c r="H131" s="279" t="s">
        <v>41</v>
      </c>
      <c r="I131" s="149" t="s">
        <v>18</v>
      </c>
      <c r="J131" s="415" t="s">
        <v>503</v>
      </c>
      <c r="K131" s="336" t="s">
        <v>131</v>
      </c>
      <c r="L131" s="149" t="s">
        <v>44</v>
      </c>
      <c r="M131" s="16"/>
      <c r="N131" s="15" t="s">
        <v>432</v>
      </c>
    </row>
    <row r="132" spans="1:14" x14ac:dyDescent="0.25">
      <c r="A132" s="34">
        <v>45467</v>
      </c>
      <c r="B132" s="16" t="s">
        <v>112</v>
      </c>
      <c r="C132" s="16" t="s">
        <v>113</v>
      </c>
      <c r="D132" s="16" t="s">
        <v>14</v>
      </c>
      <c r="E132" s="813">
        <v>1000</v>
      </c>
      <c r="F132" s="813"/>
      <c r="G132" s="292">
        <f t="shared" si="4"/>
        <v>-15500</v>
      </c>
      <c r="H132" s="279" t="s">
        <v>41</v>
      </c>
      <c r="I132" s="149" t="s">
        <v>18</v>
      </c>
      <c r="J132" s="415" t="s">
        <v>503</v>
      </c>
      <c r="K132" s="336" t="s">
        <v>131</v>
      </c>
      <c r="L132" s="149" t="s">
        <v>44</v>
      </c>
      <c r="M132" s="16"/>
      <c r="N132" s="15" t="s">
        <v>434</v>
      </c>
    </row>
    <row r="133" spans="1:14" x14ac:dyDescent="0.25">
      <c r="A133" s="462">
        <v>45468</v>
      </c>
      <c r="B133" s="411" t="s">
        <v>110</v>
      </c>
      <c r="C133" s="411" t="s">
        <v>48</v>
      </c>
      <c r="D133" s="411" t="s">
        <v>14</v>
      </c>
      <c r="E133" s="463"/>
      <c r="F133" s="463">
        <v>22000</v>
      </c>
      <c r="G133" s="799">
        <f t="shared" si="4"/>
        <v>6500</v>
      </c>
      <c r="H133" s="410" t="s">
        <v>41</v>
      </c>
      <c r="I133" s="411" t="s">
        <v>18</v>
      </c>
      <c r="J133" s="763" t="s">
        <v>575</v>
      </c>
      <c r="K133" s="407" t="s">
        <v>131</v>
      </c>
      <c r="L133" s="411" t="s">
        <v>44</v>
      </c>
      <c r="M133" s="411"/>
      <c r="N133" s="450"/>
    </row>
    <row r="134" spans="1:14" x14ac:dyDescent="0.25">
      <c r="A134" s="34">
        <v>45468</v>
      </c>
      <c r="B134" s="16" t="s">
        <v>563</v>
      </c>
      <c r="C134" s="16"/>
      <c r="D134" s="16" t="s">
        <v>79</v>
      </c>
      <c r="E134" s="813">
        <v>20000</v>
      </c>
      <c r="F134" s="813"/>
      <c r="G134" s="292">
        <f t="shared" si="4"/>
        <v>-13500</v>
      </c>
      <c r="H134" s="279" t="s">
        <v>41</v>
      </c>
      <c r="I134" s="149" t="s">
        <v>18</v>
      </c>
      <c r="J134" s="415" t="s">
        <v>575</v>
      </c>
      <c r="K134" s="336" t="s">
        <v>131</v>
      </c>
      <c r="L134" s="149" t="s">
        <v>44</v>
      </c>
      <c r="M134" s="16"/>
      <c r="N134" s="15"/>
    </row>
    <row r="135" spans="1:14" x14ac:dyDescent="0.25">
      <c r="A135" s="34">
        <v>45468</v>
      </c>
      <c r="B135" s="16" t="s">
        <v>564</v>
      </c>
      <c r="C135" s="16"/>
      <c r="D135" s="16" t="s">
        <v>79</v>
      </c>
      <c r="E135" s="813">
        <v>2000</v>
      </c>
      <c r="F135" s="813"/>
      <c r="G135" s="292">
        <f t="shared" si="4"/>
        <v>-15500</v>
      </c>
      <c r="H135" s="279" t="s">
        <v>41</v>
      </c>
      <c r="I135" s="149" t="s">
        <v>18</v>
      </c>
      <c r="J135" s="415" t="s">
        <v>575</v>
      </c>
      <c r="K135" s="336" t="s">
        <v>131</v>
      </c>
      <c r="L135" s="149" t="s">
        <v>44</v>
      </c>
      <c r="M135" s="16"/>
      <c r="N135" s="15"/>
    </row>
    <row r="136" spans="1:14" x14ac:dyDescent="0.25">
      <c r="A136" s="462">
        <v>45468</v>
      </c>
      <c r="B136" s="411" t="s">
        <v>110</v>
      </c>
      <c r="C136" s="411" t="s">
        <v>48</v>
      </c>
      <c r="D136" s="411" t="s">
        <v>14</v>
      </c>
      <c r="E136" s="463"/>
      <c r="F136" s="463">
        <v>78000</v>
      </c>
      <c r="G136" s="799">
        <f t="shared" si="4"/>
        <v>62500</v>
      </c>
      <c r="H136" s="410" t="s">
        <v>41</v>
      </c>
      <c r="I136" s="411" t="s">
        <v>18</v>
      </c>
      <c r="J136" s="763" t="s">
        <v>576</v>
      </c>
      <c r="K136" s="407" t="s">
        <v>131</v>
      </c>
      <c r="L136" s="411" t="s">
        <v>44</v>
      </c>
      <c r="M136" s="411"/>
      <c r="N136" s="450"/>
    </row>
    <row r="137" spans="1:14" x14ac:dyDescent="0.25">
      <c r="A137" s="34">
        <v>45468</v>
      </c>
      <c r="B137" s="16" t="s">
        <v>112</v>
      </c>
      <c r="C137" s="16" t="s">
        <v>113</v>
      </c>
      <c r="D137" s="16" t="s">
        <v>14</v>
      </c>
      <c r="E137" s="813">
        <v>6000</v>
      </c>
      <c r="F137" s="813"/>
      <c r="G137" s="292">
        <f t="shared" si="4"/>
        <v>56500</v>
      </c>
      <c r="H137" s="279" t="s">
        <v>41</v>
      </c>
      <c r="I137" s="149" t="s">
        <v>18</v>
      </c>
      <c r="J137" s="415" t="s">
        <v>576</v>
      </c>
      <c r="K137" s="336" t="s">
        <v>131</v>
      </c>
      <c r="L137" s="149" t="s">
        <v>44</v>
      </c>
      <c r="M137" s="16"/>
      <c r="N137" s="15" t="s">
        <v>569</v>
      </c>
    </row>
    <row r="138" spans="1:14" x14ac:dyDescent="0.25">
      <c r="A138" s="34">
        <v>45468</v>
      </c>
      <c r="B138" s="16" t="s">
        <v>112</v>
      </c>
      <c r="C138" s="16" t="s">
        <v>113</v>
      </c>
      <c r="D138" s="16" t="s">
        <v>14</v>
      </c>
      <c r="E138" s="813">
        <v>4000</v>
      </c>
      <c r="F138" s="813"/>
      <c r="G138" s="292">
        <f t="shared" si="4"/>
        <v>52500</v>
      </c>
      <c r="H138" s="279" t="s">
        <v>41</v>
      </c>
      <c r="I138" s="149" t="s">
        <v>18</v>
      </c>
      <c r="J138" s="415" t="s">
        <v>576</v>
      </c>
      <c r="K138" s="336" t="s">
        <v>131</v>
      </c>
      <c r="L138" s="149" t="s">
        <v>44</v>
      </c>
      <c r="M138" s="16"/>
      <c r="N138" s="15" t="s">
        <v>570</v>
      </c>
    </row>
    <row r="139" spans="1:14" x14ac:dyDescent="0.25">
      <c r="A139" s="34">
        <v>45468</v>
      </c>
      <c r="B139" s="16" t="s">
        <v>112</v>
      </c>
      <c r="C139" s="16" t="s">
        <v>113</v>
      </c>
      <c r="D139" s="16" t="s">
        <v>14</v>
      </c>
      <c r="E139" s="813">
        <v>12000</v>
      </c>
      <c r="F139" s="813"/>
      <c r="G139" s="292">
        <f t="shared" si="4"/>
        <v>40500</v>
      </c>
      <c r="H139" s="279" t="s">
        <v>41</v>
      </c>
      <c r="I139" s="149" t="s">
        <v>18</v>
      </c>
      <c r="J139" s="415" t="s">
        <v>576</v>
      </c>
      <c r="K139" s="336" t="s">
        <v>131</v>
      </c>
      <c r="L139" s="149" t="s">
        <v>44</v>
      </c>
      <c r="M139" s="16"/>
      <c r="N139" s="15" t="s">
        <v>571</v>
      </c>
    </row>
    <row r="140" spans="1:14" x14ac:dyDescent="0.25">
      <c r="A140" s="34">
        <v>45468</v>
      </c>
      <c r="B140" s="16" t="s">
        <v>112</v>
      </c>
      <c r="C140" s="16" t="s">
        <v>113</v>
      </c>
      <c r="D140" s="16" t="s">
        <v>14</v>
      </c>
      <c r="E140" s="813">
        <v>2000</v>
      </c>
      <c r="F140" s="813"/>
      <c r="G140" s="292">
        <f t="shared" si="4"/>
        <v>38500</v>
      </c>
      <c r="H140" s="279" t="s">
        <v>41</v>
      </c>
      <c r="I140" s="149" t="s">
        <v>18</v>
      </c>
      <c r="J140" s="415" t="s">
        <v>576</v>
      </c>
      <c r="K140" s="336" t="s">
        <v>131</v>
      </c>
      <c r="L140" s="149" t="s">
        <v>44</v>
      </c>
      <c r="M140" s="16"/>
      <c r="N140" s="15" t="s">
        <v>572</v>
      </c>
    </row>
    <row r="141" spans="1:14" x14ac:dyDescent="0.25">
      <c r="A141" s="34">
        <v>45468</v>
      </c>
      <c r="B141" s="16" t="s">
        <v>112</v>
      </c>
      <c r="C141" s="16" t="s">
        <v>113</v>
      </c>
      <c r="D141" s="16" t="s">
        <v>14</v>
      </c>
      <c r="E141" s="813">
        <v>10000</v>
      </c>
      <c r="F141" s="813"/>
      <c r="G141" s="292">
        <f t="shared" si="4"/>
        <v>28500</v>
      </c>
      <c r="H141" s="279" t="s">
        <v>41</v>
      </c>
      <c r="I141" s="149" t="s">
        <v>18</v>
      </c>
      <c r="J141" s="415" t="s">
        <v>576</v>
      </c>
      <c r="K141" s="336" t="s">
        <v>131</v>
      </c>
      <c r="L141" s="149" t="s">
        <v>44</v>
      </c>
      <c r="M141" s="16"/>
      <c r="N141" s="15" t="s">
        <v>573</v>
      </c>
    </row>
    <row r="142" spans="1:14" x14ac:dyDescent="0.25">
      <c r="A142" s="34">
        <v>45468</v>
      </c>
      <c r="B142" s="16" t="s">
        <v>112</v>
      </c>
      <c r="C142" s="16" t="s">
        <v>113</v>
      </c>
      <c r="D142" s="16" t="s">
        <v>14</v>
      </c>
      <c r="E142" s="813">
        <v>2000</v>
      </c>
      <c r="F142" s="813"/>
      <c r="G142" s="292">
        <f t="shared" si="4"/>
        <v>26500</v>
      </c>
      <c r="H142" s="279" t="s">
        <v>41</v>
      </c>
      <c r="I142" s="149" t="s">
        <v>18</v>
      </c>
      <c r="J142" s="415" t="s">
        <v>576</v>
      </c>
      <c r="K142" s="336" t="s">
        <v>131</v>
      </c>
      <c r="L142" s="149" t="s">
        <v>44</v>
      </c>
      <c r="M142" s="16"/>
      <c r="N142" s="15" t="s">
        <v>574</v>
      </c>
    </row>
    <row r="143" spans="1:14" x14ac:dyDescent="0.25">
      <c r="A143" s="34">
        <v>45468</v>
      </c>
      <c r="B143" s="16" t="s">
        <v>126</v>
      </c>
      <c r="C143" s="16" t="s">
        <v>139</v>
      </c>
      <c r="D143" s="16" t="s">
        <v>14</v>
      </c>
      <c r="E143" s="813">
        <v>20000</v>
      </c>
      <c r="F143" s="813"/>
      <c r="G143" s="292">
        <f t="shared" si="4"/>
        <v>6500</v>
      </c>
      <c r="H143" s="279" t="s">
        <v>41</v>
      </c>
      <c r="I143" s="149" t="s">
        <v>18</v>
      </c>
      <c r="J143" s="415" t="s">
        <v>576</v>
      </c>
      <c r="K143" s="336" t="s">
        <v>131</v>
      </c>
      <c r="L143" s="149" t="s">
        <v>44</v>
      </c>
      <c r="M143" s="16"/>
      <c r="N143" s="15"/>
    </row>
    <row r="144" spans="1:14" x14ac:dyDescent="0.25">
      <c r="A144" s="34">
        <v>45469</v>
      </c>
      <c r="B144" s="16" t="s">
        <v>118</v>
      </c>
      <c r="C144" s="16" t="s">
        <v>48</v>
      </c>
      <c r="D144" s="16" t="s">
        <v>14</v>
      </c>
      <c r="E144" s="813"/>
      <c r="F144" s="813">
        <v>-18000</v>
      </c>
      <c r="G144" s="292">
        <f t="shared" si="4"/>
        <v>-11500</v>
      </c>
      <c r="H144" s="279" t="s">
        <v>41</v>
      </c>
      <c r="I144" s="149" t="s">
        <v>18</v>
      </c>
      <c r="J144" s="415" t="s">
        <v>576</v>
      </c>
      <c r="K144" s="336" t="s">
        <v>131</v>
      </c>
      <c r="L144" s="149" t="s">
        <v>44</v>
      </c>
      <c r="M144" s="16"/>
      <c r="N144" s="15"/>
    </row>
    <row r="145" spans="1:14" x14ac:dyDescent="0.25">
      <c r="A145" s="462">
        <v>45469</v>
      </c>
      <c r="B145" s="411" t="s">
        <v>110</v>
      </c>
      <c r="C145" s="411" t="s">
        <v>48</v>
      </c>
      <c r="D145" s="411" t="s">
        <v>14</v>
      </c>
      <c r="E145" s="463"/>
      <c r="F145" s="463">
        <v>6000</v>
      </c>
      <c r="G145" s="799">
        <f t="shared" si="4"/>
        <v>-5500</v>
      </c>
      <c r="H145" s="410" t="s">
        <v>41</v>
      </c>
      <c r="I145" s="411" t="s">
        <v>18</v>
      </c>
      <c r="J145" s="763" t="s">
        <v>584</v>
      </c>
      <c r="K145" s="407" t="s">
        <v>131</v>
      </c>
      <c r="L145" s="411" t="s">
        <v>44</v>
      </c>
      <c r="M145" s="411"/>
      <c r="N145" s="450"/>
    </row>
    <row r="146" spans="1:14" x14ac:dyDescent="0.25">
      <c r="A146" s="34">
        <v>45469</v>
      </c>
      <c r="B146" s="16" t="s">
        <v>112</v>
      </c>
      <c r="C146" s="16" t="s">
        <v>113</v>
      </c>
      <c r="D146" s="16" t="s">
        <v>14</v>
      </c>
      <c r="E146" s="813">
        <v>3000</v>
      </c>
      <c r="F146" s="813"/>
      <c r="G146" s="292">
        <f t="shared" si="4"/>
        <v>-8500</v>
      </c>
      <c r="H146" s="279" t="s">
        <v>41</v>
      </c>
      <c r="I146" s="149" t="s">
        <v>18</v>
      </c>
      <c r="J146" s="415" t="s">
        <v>584</v>
      </c>
      <c r="K146" s="336" t="s">
        <v>131</v>
      </c>
      <c r="L146" s="149" t="s">
        <v>44</v>
      </c>
      <c r="M146" s="16"/>
      <c r="N146" s="15" t="s">
        <v>577</v>
      </c>
    </row>
    <row r="147" spans="1:14" x14ac:dyDescent="0.25">
      <c r="A147" s="34">
        <v>45469</v>
      </c>
      <c r="B147" s="16" t="s">
        <v>112</v>
      </c>
      <c r="C147" s="16" t="s">
        <v>113</v>
      </c>
      <c r="D147" s="16" t="s">
        <v>14</v>
      </c>
      <c r="E147" s="813">
        <v>3000</v>
      </c>
      <c r="F147" s="813"/>
      <c r="G147" s="292">
        <f t="shared" si="4"/>
        <v>-11500</v>
      </c>
      <c r="H147" s="279" t="s">
        <v>41</v>
      </c>
      <c r="I147" s="149" t="s">
        <v>18</v>
      </c>
      <c r="J147" s="415" t="s">
        <v>584</v>
      </c>
      <c r="K147" s="336" t="s">
        <v>131</v>
      </c>
      <c r="L147" s="149" t="s">
        <v>44</v>
      </c>
      <c r="M147" s="16"/>
      <c r="N147" s="15" t="s">
        <v>578</v>
      </c>
    </row>
    <row r="148" spans="1:14" x14ac:dyDescent="0.25">
      <c r="A148" s="462">
        <v>45469</v>
      </c>
      <c r="B148" s="411" t="s">
        <v>110</v>
      </c>
      <c r="C148" s="411" t="s">
        <v>48</v>
      </c>
      <c r="D148" s="411" t="s">
        <v>14</v>
      </c>
      <c r="E148" s="463"/>
      <c r="F148" s="463">
        <v>6000</v>
      </c>
      <c r="G148" s="799">
        <f t="shared" si="4"/>
        <v>-5500</v>
      </c>
      <c r="H148" s="410" t="s">
        <v>41</v>
      </c>
      <c r="I148" s="411" t="s">
        <v>18</v>
      </c>
      <c r="J148" s="763" t="s">
        <v>589</v>
      </c>
      <c r="K148" s="407" t="s">
        <v>131</v>
      </c>
      <c r="L148" s="411" t="s">
        <v>44</v>
      </c>
      <c r="M148" s="411"/>
      <c r="N148" s="450"/>
    </row>
    <row r="149" spans="1:14" x14ac:dyDescent="0.25">
      <c r="A149" s="34">
        <v>45469</v>
      </c>
      <c r="B149" s="16" t="s">
        <v>112</v>
      </c>
      <c r="C149" s="16" t="s">
        <v>113</v>
      </c>
      <c r="D149" s="16" t="s">
        <v>14</v>
      </c>
      <c r="E149" s="813">
        <v>3000</v>
      </c>
      <c r="F149" s="813"/>
      <c r="G149" s="292">
        <f t="shared" si="4"/>
        <v>-8500</v>
      </c>
      <c r="H149" s="279" t="s">
        <v>41</v>
      </c>
      <c r="I149" s="149" t="s">
        <v>18</v>
      </c>
      <c r="J149" s="415" t="s">
        <v>589</v>
      </c>
      <c r="K149" s="336" t="s">
        <v>131</v>
      </c>
      <c r="L149" s="149" t="s">
        <v>44</v>
      </c>
      <c r="M149" s="16"/>
      <c r="N149" s="15" t="s">
        <v>577</v>
      </c>
    </row>
    <row r="150" spans="1:14" x14ac:dyDescent="0.25">
      <c r="A150" s="34">
        <v>45469</v>
      </c>
      <c r="B150" s="16" t="s">
        <v>112</v>
      </c>
      <c r="C150" s="16" t="s">
        <v>113</v>
      </c>
      <c r="D150" s="16" t="s">
        <v>14</v>
      </c>
      <c r="E150" s="813">
        <v>3000</v>
      </c>
      <c r="F150" s="813"/>
      <c r="G150" s="292">
        <f t="shared" si="4"/>
        <v>-11500</v>
      </c>
      <c r="H150" s="279" t="s">
        <v>41</v>
      </c>
      <c r="I150" s="149" t="s">
        <v>18</v>
      </c>
      <c r="J150" s="415" t="s">
        <v>589</v>
      </c>
      <c r="K150" s="336" t="s">
        <v>131</v>
      </c>
      <c r="L150" s="149" t="s">
        <v>44</v>
      </c>
      <c r="M150" s="16"/>
      <c r="N150" s="15" t="s">
        <v>581</v>
      </c>
    </row>
    <row r="151" spans="1:14" x14ac:dyDescent="0.25">
      <c r="A151" s="34">
        <v>45469</v>
      </c>
      <c r="B151" s="16" t="s">
        <v>112</v>
      </c>
      <c r="C151" s="16" t="s">
        <v>113</v>
      </c>
      <c r="D151" s="16" t="s">
        <v>14</v>
      </c>
      <c r="E151" s="813">
        <v>4000</v>
      </c>
      <c r="F151" s="813"/>
      <c r="G151" s="292">
        <f t="shared" si="4"/>
        <v>-15500</v>
      </c>
      <c r="H151" s="279" t="s">
        <v>41</v>
      </c>
      <c r="I151" s="149" t="s">
        <v>18</v>
      </c>
      <c r="J151" s="415" t="s">
        <v>589</v>
      </c>
      <c r="K151" s="336" t="s">
        <v>131</v>
      </c>
      <c r="L151" s="149" t="s">
        <v>44</v>
      </c>
      <c r="M151" s="16"/>
      <c r="N151" s="15" t="s">
        <v>582</v>
      </c>
    </row>
    <row r="152" spans="1:14" x14ac:dyDescent="0.25">
      <c r="A152" s="34">
        <v>45469</v>
      </c>
      <c r="B152" s="16" t="s">
        <v>112</v>
      </c>
      <c r="C152" s="16" t="s">
        <v>113</v>
      </c>
      <c r="D152" s="16" t="s">
        <v>14</v>
      </c>
      <c r="E152" s="813">
        <v>4000</v>
      </c>
      <c r="F152" s="813"/>
      <c r="G152" s="292">
        <f t="shared" si="4"/>
        <v>-19500</v>
      </c>
      <c r="H152" s="279" t="s">
        <v>41</v>
      </c>
      <c r="I152" s="149" t="s">
        <v>18</v>
      </c>
      <c r="J152" s="415" t="s">
        <v>589</v>
      </c>
      <c r="K152" s="336" t="s">
        <v>131</v>
      </c>
      <c r="L152" s="149" t="s">
        <v>44</v>
      </c>
      <c r="M152" s="16"/>
      <c r="N152" s="15" t="s">
        <v>583</v>
      </c>
    </row>
    <row r="153" spans="1:14" x14ac:dyDescent="0.25">
      <c r="A153" s="34">
        <v>45469</v>
      </c>
      <c r="B153" s="16" t="s">
        <v>112</v>
      </c>
      <c r="C153" s="16" t="s">
        <v>113</v>
      </c>
      <c r="D153" s="16" t="s">
        <v>14</v>
      </c>
      <c r="E153" s="813">
        <v>4000</v>
      </c>
      <c r="F153" s="813"/>
      <c r="G153" s="292">
        <f t="shared" si="4"/>
        <v>-23500</v>
      </c>
      <c r="H153" s="279" t="s">
        <v>41</v>
      </c>
      <c r="I153" s="149" t="s">
        <v>18</v>
      </c>
      <c r="J153" s="415" t="s">
        <v>589</v>
      </c>
      <c r="K153" s="336" t="s">
        <v>131</v>
      </c>
      <c r="L153" s="149" t="s">
        <v>44</v>
      </c>
      <c r="M153" s="16"/>
      <c r="N153" s="15" t="s">
        <v>578</v>
      </c>
    </row>
    <row r="154" spans="1:14" x14ac:dyDescent="0.25">
      <c r="A154" s="462">
        <v>45471</v>
      </c>
      <c r="B154" s="411" t="s">
        <v>110</v>
      </c>
      <c r="C154" s="411" t="s">
        <v>48</v>
      </c>
      <c r="D154" s="411" t="s">
        <v>14</v>
      </c>
      <c r="E154" s="463"/>
      <c r="F154" s="463">
        <v>10000</v>
      </c>
      <c r="G154" s="799">
        <f t="shared" si="4"/>
        <v>-13500</v>
      </c>
      <c r="H154" s="410" t="s">
        <v>41</v>
      </c>
      <c r="I154" s="411" t="s">
        <v>18</v>
      </c>
      <c r="J154" s="763" t="s">
        <v>618</v>
      </c>
      <c r="K154" s="407" t="s">
        <v>131</v>
      </c>
      <c r="L154" s="411" t="s">
        <v>44</v>
      </c>
      <c r="M154" s="411"/>
      <c r="N154" s="450"/>
    </row>
    <row r="155" spans="1:14" x14ac:dyDescent="0.25">
      <c r="A155" s="34">
        <v>45471</v>
      </c>
      <c r="B155" s="16" t="s">
        <v>112</v>
      </c>
      <c r="C155" s="16" t="s">
        <v>113</v>
      </c>
      <c r="D155" s="16" t="s">
        <v>14</v>
      </c>
      <c r="E155" s="813">
        <v>5000</v>
      </c>
      <c r="F155" s="813"/>
      <c r="G155" s="292">
        <f t="shared" si="4"/>
        <v>-18500</v>
      </c>
      <c r="H155" s="279" t="s">
        <v>41</v>
      </c>
      <c r="I155" s="149" t="s">
        <v>18</v>
      </c>
      <c r="J155" s="415" t="s">
        <v>618</v>
      </c>
      <c r="K155" s="336" t="s">
        <v>131</v>
      </c>
      <c r="L155" s="149" t="s">
        <v>44</v>
      </c>
      <c r="M155" s="16"/>
      <c r="N155" s="15" t="s">
        <v>432</v>
      </c>
    </row>
    <row r="156" spans="1:14" x14ac:dyDescent="0.25">
      <c r="A156" s="34">
        <v>45471</v>
      </c>
      <c r="B156" s="16" t="s">
        <v>112</v>
      </c>
      <c r="C156" s="16" t="s">
        <v>113</v>
      </c>
      <c r="D156" s="16" t="s">
        <v>14</v>
      </c>
      <c r="E156" s="813">
        <v>6000</v>
      </c>
      <c r="F156" s="813"/>
      <c r="G156" s="292">
        <f t="shared" si="4"/>
        <v>-24500</v>
      </c>
      <c r="H156" s="279" t="s">
        <v>41</v>
      </c>
      <c r="I156" s="149" t="s">
        <v>18</v>
      </c>
      <c r="J156" s="415" t="s">
        <v>618</v>
      </c>
      <c r="K156" s="336" t="s">
        <v>131</v>
      </c>
      <c r="L156" s="149" t="s">
        <v>44</v>
      </c>
      <c r="M156" s="16"/>
      <c r="N156" s="15" t="s">
        <v>434</v>
      </c>
    </row>
    <row r="157" spans="1:14" x14ac:dyDescent="0.25">
      <c r="A157" s="34">
        <v>45471</v>
      </c>
      <c r="B157" s="16" t="s">
        <v>112</v>
      </c>
      <c r="C157" s="16" t="s">
        <v>113</v>
      </c>
      <c r="D157" s="16" t="s">
        <v>14</v>
      </c>
      <c r="E157" s="813">
        <v>10000</v>
      </c>
      <c r="F157" s="813"/>
      <c r="G157" s="292">
        <f t="shared" si="4"/>
        <v>-34500</v>
      </c>
      <c r="H157" s="279" t="s">
        <v>41</v>
      </c>
      <c r="I157" s="149" t="s">
        <v>18</v>
      </c>
      <c r="J157" s="415"/>
      <c r="K157" s="336" t="s">
        <v>131</v>
      </c>
      <c r="L157" s="149" t="s">
        <v>44</v>
      </c>
      <c r="M157" s="16"/>
      <c r="N157" s="15"/>
    </row>
    <row r="158" spans="1:14" x14ac:dyDescent="0.25">
      <c r="A158" s="34">
        <v>45471</v>
      </c>
      <c r="B158" s="16" t="s">
        <v>112</v>
      </c>
      <c r="C158" s="16" t="s">
        <v>113</v>
      </c>
      <c r="D158" s="16" t="s">
        <v>14</v>
      </c>
      <c r="E158" s="813">
        <v>15000</v>
      </c>
      <c r="F158" s="813"/>
      <c r="G158" s="292">
        <f t="shared" si="4"/>
        <v>-49500</v>
      </c>
      <c r="H158" s="279" t="s">
        <v>41</v>
      </c>
      <c r="I158" s="149" t="s">
        <v>18</v>
      </c>
      <c r="J158" s="415"/>
      <c r="K158" s="336" t="s">
        <v>131</v>
      </c>
      <c r="L158" s="149" t="s">
        <v>44</v>
      </c>
      <c r="M158" s="16"/>
      <c r="N158" s="15"/>
    </row>
    <row r="159" spans="1:14" x14ac:dyDescent="0.25">
      <c r="A159" s="34">
        <v>45471</v>
      </c>
      <c r="B159" s="16" t="s">
        <v>112</v>
      </c>
      <c r="C159" s="16" t="s">
        <v>113</v>
      </c>
      <c r="D159" s="16" t="s">
        <v>14</v>
      </c>
      <c r="E159" s="813">
        <v>8000</v>
      </c>
      <c r="F159" s="813"/>
      <c r="G159" s="292">
        <f t="shared" si="4"/>
        <v>-57500</v>
      </c>
      <c r="H159" s="279" t="s">
        <v>41</v>
      </c>
      <c r="I159" s="149" t="s">
        <v>18</v>
      </c>
      <c r="J159" s="415"/>
      <c r="K159" s="336" t="s">
        <v>131</v>
      </c>
      <c r="L159" s="149" t="s">
        <v>44</v>
      </c>
      <c r="M159" s="16"/>
      <c r="N159" s="15"/>
    </row>
    <row r="160" spans="1:14" x14ac:dyDescent="0.25">
      <c r="A160" s="462">
        <v>45472</v>
      </c>
      <c r="B160" s="411" t="s">
        <v>110</v>
      </c>
      <c r="C160" s="411" t="s">
        <v>48</v>
      </c>
      <c r="D160" s="411" t="s">
        <v>592</v>
      </c>
      <c r="E160" s="463"/>
      <c r="F160" s="463">
        <v>150000</v>
      </c>
      <c r="G160" s="799">
        <f t="shared" si="4"/>
        <v>92500</v>
      </c>
      <c r="H160" s="410" t="s">
        <v>41</v>
      </c>
      <c r="I160" s="411" t="s">
        <v>18</v>
      </c>
      <c r="J160" s="763" t="s">
        <v>620</v>
      </c>
      <c r="K160" s="407" t="s">
        <v>131</v>
      </c>
      <c r="L160" s="411" t="s">
        <v>44</v>
      </c>
      <c r="M160" s="411"/>
      <c r="N160" s="450"/>
    </row>
    <row r="161" spans="1:14" x14ac:dyDescent="0.25">
      <c r="A161" s="838">
        <v>45472</v>
      </c>
      <c r="B161" s="450" t="s">
        <v>110</v>
      </c>
      <c r="C161" s="450" t="s">
        <v>48</v>
      </c>
      <c r="D161" s="450" t="s">
        <v>592</v>
      </c>
      <c r="E161" s="451"/>
      <c r="F161" s="463">
        <v>750000</v>
      </c>
      <c r="G161" s="799">
        <f t="shared" si="4"/>
        <v>842500</v>
      </c>
      <c r="H161" s="410" t="s">
        <v>41</v>
      </c>
      <c r="I161" s="411" t="s">
        <v>18</v>
      </c>
      <c r="J161" s="763" t="s">
        <v>622</v>
      </c>
      <c r="K161" s="407" t="s">
        <v>131</v>
      </c>
      <c r="L161" s="411" t="s">
        <v>44</v>
      </c>
      <c r="M161" s="411"/>
      <c r="N161" s="450"/>
    </row>
    <row r="162" spans="1:14" x14ac:dyDescent="0.25">
      <c r="A162" s="838">
        <v>45472</v>
      </c>
      <c r="B162" s="450" t="s">
        <v>110</v>
      </c>
      <c r="C162" s="450" t="s">
        <v>48</v>
      </c>
      <c r="D162" s="450" t="s">
        <v>592</v>
      </c>
      <c r="E162" s="451"/>
      <c r="F162" s="463">
        <v>200000</v>
      </c>
      <c r="G162" s="799">
        <f t="shared" si="4"/>
        <v>1042500</v>
      </c>
      <c r="H162" s="410" t="s">
        <v>41</v>
      </c>
      <c r="I162" s="411" t="s">
        <v>18</v>
      </c>
      <c r="J162" s="763" t="s">
        <v>621</v>
      </c>
      <c r="K162" s="407" t="s">
        <v>131</v>
      </c>
      <c r="L162" s="411" t="s">
        <v>44</v>
      </c>
      <c r="M162" s="411"/>
      <c r="N162" s="450"/>
    </row>
    <row r="163" spans="1:14" x14ac:dyDescent="0.25">
      <c r="A163" s="838">
        <v>45472</v>
      </c>
      <c r="B163" s="450" t="s">
        <v>110</v>
      </c>
      <c r="C163" s="450" t="s">
        <v>48</v>
      </c>
      <c r="D163" s="450" t="s">
        <v>592</v>
      </c>
      <c r="E163" s="451"/>
      <c r="F163" s="463">
        <v>280000</v>
      </c>
      <c r="G163" s="799">
        <f t="shared" si="4"/>
        <v>1322500</v>
      </c>
      <c r="H163" s="410" t="s">
        <v>41</v>
      </c>
      <c r="I163" s="411" t="s">
        <v>18</v>
      </c>
      <c r="J163" s="452" t="s">
        <v>619</v>
      </c>
      <c r="K163" s="407" t="s">
        <v>131</v>
      </c>
      <c r="L163" s="411" t="s">
        <v>44</v>
      </c>
      <c r="M163" s="411"/>
      <c r="N163" s="450"/>
    </row>
    <row r="164" spans="1:14" x14ac:dyDescent="0.25">
      <c r="A164" s="34">
        <v>45472</v>
      </c>
      <c r="B164" s="16" t="s">
        <v>112</v>
      </c>
      <c r="C164" s="16" t="s">
        <v>113</v>
      </c>
      <c r="D164" s="16" t="s">
        <v>592</v>
      </c>
      <c r="E164" s="813">
        <v>130000</v>
      </c>
      <c r="F164" s="813"/>
      <c r="G164" s="292">
        <f t="shared" si="4"/>
        <v>1192500</v>
      </c>
      <c r="H164" s="279" t="s">
        <v>41</v>
      </c>
      <c r="I164" s="149" t="s">
        <v>18</v>
      </c>
      <c r="J164" s="415" t="s">
        <v>620</v>
      </c>
      <c r="K164" s="336" t="s">
        <v>131</v>
      </c>
      <c r="L164" s="149" t="s">
        <v>44</v>
      </c>
      <c r="M164" s="16"/>
      <c r="N164" s="15"/>
    </row>
    <row r="165" spans="1:14" x14ac:dyDescent="0.25">
      <c r="A165" s="34">
        <v>45472</v>
      </c>
      <c r="B165" s="16" t="s">
        <v>623</v>
      </c>
      <c r="C165" s="16" t="s">
        <v>113</v>
      </c>
      <c r="D165" s="16" t="s">
        <v>592</v>
      </c>
      <c r="E165" s="813">
        <v>600000</v>
      </c>
      <c r="F165" s="813"/>
      <c r="G165" s="292">
        <f t="shared" si="4"/>
        <v>592500</v>
      </c>
      <c r="H165" s="279" t="s">
        <v>41</v>
      </c>
      <c r="I165" s="149" t="s">
        <v>18</v>
      </c>
      <c r="J165" s="16" t="s">
        <v>681</v>
      </c>
      <c r="K165" s="336" t="s">
        <v>131</v>
      </c>
      <c r="L165" s="149" t="s">
        <v>44</v>
      </c>
      <c r="M165" s="16"/>
      <c r="N165" s="15"/>
    </row>
    <row r="166" spans="1:14" x14ac:dyDescent="0.25">
      <c r="A166" s="34">
        <v>45472</v>
      </c>
      <c r="B166" s="16" t="s">
        <v>624</v>
      </c>
      <c r="C166" s="16" t="s">
        <v>113</v>
      </c>
      <c r="D166" s="16" t="s">
        <v>592</v>
      </c>
      <c r="E166" s="813">
        <v>150000</v>
      </c>
      <c r="F166" s="813"/>
      <c r="G166" s="292">
        <f t="shared" si="4"/>
        <v>442500</v>
      </c>
      <c r="H166" s="279" t="s">
        <v>41</v>
      </c>
      <c r="I166" s="149" t="s">
        <v>18</v>
      </c>
      <c r="J166" s="16" t="s">
        <v>681</v>
      </c>
      <c r="K166" s="336" t="s">
        <v>131</v>
      </c>
      <c r="L166" s="149" t="s">
        <v>44</v>
      </c>
      <c r="M166" s="16"/>
      <c r="N166" s="15"/>
    </row>
    <row r="167" spans="1:14" x14ac:dyDescent="0.25">
      <c r="A167" s="34">
        <v>45472</v>
      </c>
      <c r="B167" s="16" t="s">
        <v>625</v>
      </c>
      <c r="C167" s="16" t="s">
        <v>160</v>
      </c>
      <c r="D167" s="16" t="s">
        <v>592</v>
      </c>
      <c r="E167" s="813">
        <v>50000</v>
      </c>
      <c r="F167" s="813"/>
      <c r="G167" s="292">
        <f t="shared" si="4"/>
        <v>392500</v>
      </c>
      <c r="H167" s="279" t="s">
        <v>41</v>
      </c>
      <c r="I167" s="149" t="s">
        <v>18</v>
      </c>
      <c r="J167" s="16" t="s">
        <v>629</v>
      </c>
      <c r="K167" s="336" t="s">
        <v>131</v>
      </c>
      <c r="L167" s="149" t="s">
        <v>44</v>
      </c>
      <c r="M167" s="16"/>
      <c r="N167" s="15"/>
    </row>
    <row r="168" spans="1:14" x14ac:dyDescent="0.25">
      <c r="A168" s="34">
        <v>45472</v>
      </c>
      <c r="B168" s="16" t="s">
        <v>626</v>
      </c>
      <c r="C168" s="16" t="s">
        <v>160</v>
      </c>
      <c r="D168" s="16" t="s">
        <v>592</v>
      </c>
      <c r="E168" s="813">
        <v>50000</v>
      </c>
      <c r="F168" s="813"/>
      <c r="G168" s="292">
        <f t="shared" si="4"/>
        <v>342500</v>
      </c>
      <c r="H168" s="279" t="s">
        <v>41</v>
      </c>
      <c r="I168" s="149" t="s">
        <v>18</v>
      </c>
      <c r="J168" s="16" t="s">
        <v>629</v>
      </c>
      <c r="K168" s="336" t="s">
        <v>131</v>
      </c>
      <c r="L168" s="149" t="s">
        <v>44</v>
      </c>
      <c r="M168" s="16"/>
      <c r="N168" s="15"/>
    </row>
    <row r="169" spans="1:14" x14ac:dyDescent="0.25">
      <c r="A169" s="34">
        <v>45472</v>
      </c>
      <c r="B169" s="16" t="s">
        <v>627</v>
      </c>
      <c r="C169" s="16" t="s">
        <v>160</v>
      </c>
      <c r="D169" s="16" t="s">
        <v>592</v>
      </c>
      <c r="E169" s="813">
        <v>50000</v>
      </c>
      <c r="F169" s="813"/>
      <c r="G169" s="292">
        <f t="shared" si="4"/>
        <v>292500</v>
      </c>
      <c r="H169" s="279" t="s">
        <v>41</v>
      </c>
      <c r="I169" s="149" t="s">
        <v>18</v>
      </c>
      <c r="J169" s="16" t="s">
        <v>629</v>
      </c>
      <c r="K169" s="336" t="s">
        <v>131</v>
      </c>
      <c r="L169" s="149" t="s">
        <v>44</v>
      </c>
      <c r="M169" s="16"/>
      <c r="N169" s="15"/>
    </row>
    <row r="170" spans="1:14" x14ac:dyDescent="0.25">
      <c r="A170" s="34">
        <v>45472</v>
      </c>
      <c r="B170" s="16" t="s">
        <v>628</v>
      </c>
      <c r="C170" s="16" t="s">
        <v>160</v>
      </c>
      <c r="D170" s="16" t="s">
        <v>592</v>
      </c>
      <c r="E170" s="813">
        <v>50000</v>
      </c>
      <c r="F170" s="813"/>
      <c r="G170" s="292">
        <f t="shared" si="4"/>
        <v>242500</v>
      </c>
      <c r="H170" s="279" t="s">
        <v>41</v>
      </c>
      <c r="I170" s="149" t="s">
        <v>18</v>
      </c>
      <c r="J170" s="16" t="s">
        <v>629</v>
      </c>
      <c r="K170" s="336" t="s">
        <v>131</v>
      </c>
      <c r="L170" s="149" t="s">
        <v>44</v>
      </c>
      <c r="M170" s="16"/>
      <c r="N170" s="15"/>
    </row>
    <row r="171" spans="1:14" x14ac:dyDescent="0.25">
      <c r="A171" s="34">
        <v>45472</v>
      </c>
      <c r="B171" s="16" t="s">
        <v>630</v>
      </c>
      <c r="C171" s="16" t="s">
        <v>160</v>
      </c>
      <c r="D171" s="16" t="s">
        <v>592</v>
      </c>
      <c r="E171" s="813">
        <v>87500</v>
      </c>
      <c r="F171" s="813"/>
      <c r="G171" s="292">
        <f t="shared" si="4"/>
        <v>155000</v>
      </c>
      <c r="H171" s="279" t="s">
        <v>41</v>
      </c>
      <c r="I171" s="149" t="s">
        <v>18</v>
      </c>
      <c r="J171" s="812" t="s">
        <v>619</v>
      </c>
      <c r="K171" s="336" t="s">
        <v>131</v>
      </c>
      <c r="L171" s="149" t="s">
        <v>44</v>
      </c>
      <c r="M171" s="16"/>
      <c r="N171" s="15"/>
    </row>
    <row r="172" spans="1:14" x14ac:dyDescent="0.25">
      <c r="A172" s="34">
        <v>45472</v>
      </c>
      <c r="B172" s="16" t="s">
        <v>631</v>
      </c>
      <c r="C172" s="16" t="s">
        <v>160</v>
      </c>
      <c r="D172" s="16" t="s">
        <v>592</v>
      </c>
      <c r="E172" s="813">
        <v>85000</v>
      </c>
      <c r="F172" s="813"/>
      <c r="G172" s="292">
        <f t="shared" si="4"/>
        <v>70000</v>
      </c>
      <c r="H172" s="279" t="s">
        <v>41</v>
      </c>
      <c r="I172" s="149" t="s">
        <v>18</v>
      </c>
      <c r="J172" s="812" t="s">
        <v>619</v>
      </c>
      <c r="K172" s="336" t="s">
        <v>131</v>
      </c>
      <c r="L172" s="149" t="s">
        <v>44</v>
      </c>
      <c r="M172" s="16"/>
      <c r="N172" s="15"/>
    </row>
    <row r="173" spans="1:14" x14ac:dyDescent="0.25">
      <c r="A173" s="34">
        <v>45472</v>
      </c>
      <c r="B173" s="16" t="s">
        <v>632</v>
      </c>
      <c r="C173" s="16" t="s">
        <v>160</v>
      </c>
      <c r="D173" s="16" t="s">
        <v>592</v>
      </c>
      <c r="E173" s="813">
        <v>100000</v>
      </c>
      <c r="F173" s="813"/>
      <c r="G173" s="292">
        <f t="shared" si="4"/>
        <v>-30000</v>
      </c>
      <c r="H173" s="279" t="s">
        <v>41</v>
      </c>
      <c r="I173" s="149" t="s">
        <v>18</v>
      </c>
      <c r="J173" s="812" t="s">
        <v>619</v>
      </c>
      <c r="K173" s="336" t="s">
        <v>131</v>
      </c>
      <c r="L173" s="149" t="s">
        <v>44</v>
      </c>
      <c r="M173" s="16"/>
      <c r="N173" s="15"/>
    </row>
    <row r="174" spans="1:14" x14ac:dyDescent="0.25">
      <c r="A174" s="34">
        <v>45472</v>
      </c>
      <c r="B174" s="16" t="s">
        <v>112</v>
      </c>
      <c r="C174" s="16" t="s">
        <v>113</v>
      </c>
      <c r="D174" s="16" t="s">
        <v>592</v>
      </c>
      <c r="E174" s="813">
        <v>8000</v>
      </c>
      <c r="F174" s="805"/>
      <c r="G174" s="292">
        <f t="shared" si="4"/>
        <v>-38000</v>
      </c>
      <c r="H174" s="279" t="s">
        <v>41</v>
      </c>
      <c r="I174" s="149" t="s">
        <v>18</v>
      </c>
      <c r="J174" s="812" t="s">
        <v>619</v>
      </c>
      <c r="K174" s="336" t="s">
        <v>131</v>
      </c>
      <c r="L174" s="149" t="s">
        <v>44</v>
      </c>
      <c r="M174" s="16"/>
      <c r="N174" s="15"/>
    </row>
    <row r="175" spans="1:14" x14ac:dyDescent="0.25">
      <c r="A175" s="34">
        <v>45472</v>
      </c>
      <c r="B175" s="16" t="s">
        <v>112</v>
      </c>
      <c r="C175" s="16" t="s">
        <v>113</v>
      </c>
      <c r="D175" s="16" t="s">
        <v>592</v>
      </c>
      <c r="E175" s="813">
        <v>4000</v>
      </c>
      <c r="F175" s="805"/>
      <c r="G175" s="292">
        <f t="shared" si="4"/>
        <v>-42000</v>
      </c>
      <c r="H175" s="279" t="s">
        <v>41</v>
      </c>
      <c r="I175" s="149" t="s">
        <v>18</v>
      </c>
      <c r="J175" s="812" t="s">
        <v>619</v>
      </c>
      <c r="K175" s="336" t="s">
        <v>131</v>
      </c>
      <c r="L175" s="149" t="s">
        <v>44</v>
      </c>
      <c r="M175" s="16"/>
      <c r="N175" s="15"/>
    </row>
    <row r="176" spans="1:14" x14ac:dyDescent="0.25">
      <c r="A176" s="34">
        <v>45472</v>
      </c>
      <c r="B176" s="16" t="s">
        <v>112</v>
      </c>
      <c r="C176" s="16" t="s">
        <v>113</v>
      </c>
      <c r="D176" s="16" t="s">
        <v>592</v>
      </c>
      <c r="E176" s="813">
        <v>4000</v>
      </c>
      <c r="F176" s="805"/>
      <c r="G176" s="292">
        <f t="shared" si="4"/>
        <v>-46000</v>
      </c>
      <c r="H176" s="279" t="s">
        <v>41</v>
      </c>
      <c r="I176" s="149" t="s">
        <v>18</v>
      </c>
      <c r="J176" s="812" t="s">
        <v>619</v>
      </c>
      <c r="K176" s="336" t="s">
        <v>131</v>
      </c>
      <c r="L176" s="149" t="s">
        <v>44</v>
      </c>
      <c r="M176" s="16"/>
      <c r="N176" s="15"/>
    </row>
    <row r="177" spans="1:14" x14ac:dyDescent="0.25">
      <c r="A177" s="34">
        <v>45472</v>
      </c>
      <c r="B177" s="16" t="s">
        <v>112</v>
      </c>
      <c r="C177" s="16" t="s">
        <v>113</v>
      </c>
      <c r="D177" s="16" t="s">
        <v>592</v>
      </c>
      <c r="E177" s="813">
        <v>20000</v>
      </c>
      <c r="F177" s="805"/>
      <c r="G177" s="292">
        <f t="shared" si="4"/>
        <v>-66000</v>
      </c>
      <c r="H177" s="279" t="s">
        <v>41</v>
      </c>
      <c r="I177" s="149" t="s">
        <v>18</v>
      </c>
      <c r="J177" s="812" t="s">
        <v>619</v>
      </c>
      <c r="K177" s="336" t="s">
        <v>131</v>
      </c>
      <c r="L177" s="149" t="s">
        <v>44</v>
      </c>
      <c r="M177" s="16"/>
      <c r="N177" s="15"/>
    </row>
    <row r="178" spans="1:14" ht="15.75" thickBot="1" x14ac:dyDescent="0.3">
      <c r="A178" s="34">
        <v>45472</v>
      </c>
      <c r="B178" s="16" t="s">
        <v>112</v>
      </c>
      <c r="C178" s="16" t="s">
        <v>113</v>
      </c>
      <c r="D178" s="16" t="s">
        <v>592</v>
      </c>
      <c r="E178" s="848">
        <v>15000</v>
      </c>
      <c r="F178" s="849"/>
      <c r="G178" s="804">
        <f t="shared" si="4"/>
        <v>-81000</v>
      </c>
      <c r="H178" s="279" t="s">
        <v>41</v>
      </c>
      <c r="I178" s="149" t="s">
        <v>18</v>
      </c>
      <c r="J178" s="812" t="s">
        <v>619</v>
      </c>
      <c r="K178" s="336" t="s">
        <v>131</v>
      </c>
      <c r="L178" s="149" t="s">
        <v>44</v>
      </c>
      <c r="M178" s="16"/>
      <c r="N178" s="15"/>
    </row>
    <row r="179" spans="1:14" ht="15.75" thickBot="1" x14ac:dyDescent="0.3">
      <c r="A179" s="34"/>
      <c r="B179" s="16"/>
      <c r="C179" s="16"/>
      <c r="D179" s="847"/>
      <c r="E179" s="852">
        <f>SUM(E4:E178)</f>
        <v>3956000</v>
      </c>
      <c r="F179" s="853">
        <f>SUM(F4:F178)+G4</f>
        <v>3875000</v>
      </c>
      <c r="G179" s="854">
        <f>F179-E179</f>
        <v>-81000</v>
      </c>
      <c r="H179" s="465" t="s">
        <v>41</v>
      </c>
      <c r="I179" s="149" t="s">
        <v>18</v>
      </c>
      <c r="J179" s="16"/>
      <c r="K179" s="336" t="s">
        <v>131</v>
      </c>
      <c r="L179" s="149" t="s">
        <v>44</v>
      </c>
      <c r="M179" s="16"/>
      <c r="N179" s="15"/>
    </row>
    <row r="180" spans="1:14" x14ac:dyDescent="0.25">
      <c r="A180" s="34"/>
      <c r="B180" s="16"/>
      <c r="C180" s="16"/>
      <c r="D180" s="16"/>
      <c r="E180" s="850"/>
      <c r="F180" s="851"/>
      <c r="G180" s="851"/>
      <c r="H180" s="16"/>
      <c r="I180" s="16"/>
      <c r="J180" s="16"/>
      <c r="K180" s="16"/>
      <c r="L180" s="16"/>
      <c r="M180" s="16"/>
      <c r="N180" s="15"/>
    </row>
    <row r="181" spans="1:14" x14ac:dyDescent="0.25">
      <c r="A181" s="34"/>
      <c r="B181" s="16"/>
      <c r="C181" s="16"/>
      <c r="D181" s="16"/>
      <c r="E181" s="813"/>
      <c r="F181" s="805"/>
      <c r="G181" s="805"/>
      <c r="H181" s="16"/>
      <c r="I181" s="16"/>
      <c r="J181" s="16"/>
      <c r="K181" s="16"/>
      <c r="L181" s="16"/>
      <c r="M181" s="16"/>
      <c r="N181" s="15"/>
    </row>
    <row r="182" spans="1:14" x14ac:dyDescent="0.25">
      <c r="A182" s="34"/>
      <c r="B182" s="16"/>
      <c r="C182" s="16"/>
      <c r="D182" s="16"/>
      <c r="E182" s="813"/>
      <c r="F182" s="805"/>
      <c r="G182" s="805"/>
      <c r="H182" s="16"/>
      <c r="I182" s="16"/>
      <c r="J182" s="16"/>
      <c r="K182" s="16"/>
      <c r="L182" s="16"/>
      <c r="M182" s="16"/>
      <c r="N182" s="15"/>
    </row>
    <row r="183" spans="1:14" x14ac:dyDescent="0.25">
      <c r="A183" s="16"/>
      <c r="B183" s="16"/>
      <c r="C183" s="16"/>
      <c r="D183" s="16"/>
      <c r="E183" s="813"/>
      <c r="F183" s="805"/>
      <c r="G183" s="805"/>
      <c r="H183" s="16"/>
      <c r="I183" s="16"/>
      <c r="J183" s="16"/>
      <c r="K183" s="16"/>
      <c r="L183" s="16"/>
      <c r="M183" s="16"/>
      <c r="N183" s="15"/>
    </row>
    <row r="184" spans="1:14" x14ac:dyDescent="0.25">
      <c r="A184" s="16"/>
      <c r="B184" s="16"/>
      <c r="C184" s="16"/>
      <c r="D184" s="16"/>
      <c r="E184" s="813"/>
      <c r="F184" s="805"/>
      <c r="G184" s="805"/>
      <c r="H184" s="16"/>
      <c r="I184" s="16"/>
      <c r="J184" s="16"/>
      <c r="K184" s="16"/>
      <c r="L184" s="16"/>
      <c r="M184" s="16"/>
      <c r="N184" s="15"/>
    </row>
    <row r="185" spans="1:14" x14ac:dyDescent="0.25">
      <c r="A185" s="16"/>
      <c r="B185" s="16"/>
      <c r="C185" s="16"/>
      <c r="D185" s="16"/>
      <c r="E185" s="813"/>
      <c r="F185" s="805"/>
      <c r="G185" s="805"/>
      <c r="H185" s="16"/>
      <c r="I185" s="16"/>
      <c r="J185" s="16"/>
      <c r="K185" s="16"/>
      <c r="L185" s="16"/>
      <c r="M185" s="16"/>
      <c r="N185" s="15"/>
    </row>
    <row r="186" spans="1:14" x14ac:dyDescent="0.25">
      <c r="A186" s="16"/>
      <c r="B186" s="16"/>
      <c r="C186" s="16"/>
      <c r="D186" s="16"/>
      <c r="E186" s="813"/>
      <c r="F186" s="805"/>
      <c r="G186" s="805"/>
      <c r="H186" s="16"/>
      <c r="I186" s="16"/>
      <c r="J186" s="16"/>
      <c r="K186" s="16"/>
      <c r="L186" s="16"/>
      <c r="M186" s="16"/>
      <c r="N186" s="15"/>
    </row>
    <row r="187" spans="1:14" x14ac:dyDescent="0.25">
      <c r="A187" s="16"/>
      <c r="B187" s="16"/>
      <c r="C187" s="16"/>
      <c r="D187" s="16"/>
      <c r="E187" s="813"/>
      <c r="F187" s="805"/>
      <c r="G187" s="805"/>
      <c r="H187" s="16"/>
      <c r="I187" s="16"/>
      <c r="J187" s="16"/>
      <c r="K187" s="16"/>
      <c r="L187" s="16"/>
      <c r="M187" s="16"/>
      <c r="N187" s="15"/>
    </row>
    <row r="188" spans="1:14" x14ac:dyDescent="0.25">
      <c r="A188" s="16"/>
      <c r="B188" s="16"/>
      <c r="C188" s="16"/>
      <c r="D188" s="16"/>
      <c r="E188" s="813"/>
      <c r="F188" s="805"/>
      <c r="G188" s="805"/>
      <c r="H188" s="16"/>
      <c r="I188" s="16"/>
      <c r="J188" s="16"/>
      <c r="K188" s="16"/>
      <c r="L188" s="16"/>
      <c r="M188" s="16"/>
      <c r="N188" s="15"/>
    </row>
    <row r="189" spans="1:14" x14ac:dyDescent="0.25">
      <c r="A189" s="16"/>
      <c r="B189" s="16"/>
      <c r="C189" s="16"/>
      <c r="D189" s="16"/>
      <c r="E189" s="813"/>
      <c r="F189" s="805"/>
      <c r="G189" s="805"/>
      <c r="H189" s="16"/>
      <c r="I189" s="16"/>
      <c r="J189" s="16"/>
      <c r="K189" s="16"/>
      <c r="L189" s="16"/>
      <c r="M189" s="16"/>
      <c r="N189" s="15"/>
    </row>
    <row r="190" spans="1:14" x14ac:dyDescent="0.25">
      <c r="A190" s="16"/>
      <c r="B190" s="16"/>
      <c r="C190" s="16"/>
      <c r="D190" s="16"/>
      <c r="E190" s="813"/>
      <c r="F190" s="805"/>
      <c r="G190" s="805"/>
      <c r="H190" s="16"/>
      <c r="I190" s="16"/>
      <c r="J190" s="16"/>
      <c r="K190" s="16"/>
      <c r="L190" s="16"/>
      <c r="M190" s="16"/>
      <c r="N190" s="15"/>
    </row>
    <row r="191" spans="1:14" x14ac:dyDescent="0.25">
      <c r="A191" s="16"/>
      <c r="B191" s="16"/>
      <c r="C191" s="16"/>
      <c r="D191" s="16"/>
      <c r="E191" s="813"/>
      <c r="F191" s="805"/>
      <c r="G191" s="805"/>
      <c r="H191" s="16"/>
      <c r="I191" s="16"/>
      <c r="J191" s="16"/>
      <c r="K191" s="16"/>
      <c r="L191" s="16"/>
      <c r="M191" s="16"/>
      <c r="N191" s="15"/>
    </row>
    <row r="192" spans="1:14" x14ac:dyDescent="0.25">
      <c r="A192" s="16"/>
      <c r="B192" s="16"/>
      <c r="C192" s="16"/>
      <c r="D192" s="16"/>
      <c r="E192" s="813"/>
      <c r="F192" s="805"/>
      <c r="G192" s="805"/>
      <c r="H192" s="16"/>
      <c r="I192" s="16"/>
      <c r="J192" s="16"/>
      <c r="K192" s="16"/>
      <c r="L192" s="16"/>
      <c r="M192" s="16"/>
      <c r="N192" s="15"/>
    </row>
    <row r="193" spans="1:14" x14ac:dyDescent="0.25">
      <c r="A193" s="16"/>
      <c r="B193" s="16"/>
      <c r="C193" s="16"/>
      <c r="D193" s="16"/>
      <c r="E193" s="813"/>
      <c r="F193" s="805"/>
      <c r="G193" s="805"/>
      <c r="H193" s="16"/>
      <c r="I193" s="16"/>
      <c r="J193" s="16"/>
      <c r="K193" s="16"/>
      <c r="L193" s="16"/>
      <c r="M193" s="16"/>
      <c r="N193" s="15"/>
    </row>
    <row r="194" spans="1:14" x14ac:dyDescent="0.25">
      <c r="A194" s="16"/>
      <c r="B194" s="16"/>
      <c r="C194" s="16"/>
      <c r="D194" s="16"/>
      <c r="E194" s="813"/>
      <c r="F194" s="805"/>
      <c r="G194" s="805"/>
      <c r="H194" s="16"/>
      <c r="I194" s="16"/>
      <c r="J194" s="16"/>
      <c r="K194" s="16"/>
      <c r="L194" s="16"/>
      <c r="M194" s="16"/>
      <c r="N194" s="15"/>
    </row>
    <row r="195" spans="1:14" x14ac:dyDescent="0.25">
      <c r="A195" s="16"/>
      <c r="B195" s="16"/>
      <c r="C195" s="16"/>
      <c r="D195" s="16"/>
      <c r="E195" s="813"/>
      <c r="F195" s="805"/>
      <c r="G195" s="805"/>
      <c r="H195" s="16"/>
      <c r="I195" s="16"/>
      <c r="J195" s="16"/>
      <c r="K195" s="16"/>
      <c r="L195" s="16"/>
      <c r="M195" s="16"/>
      <c r="N195" s="15"/>
    </row>
    <row r="196" spans="1:14" x14ac:dyDescent="0.25">
      <c r="A196" s="16"/>
      <c r="B196" s="16"/>
      <c r="C196" s="16"/>
      <c r="D196" s="16"/>
      <c r="E196" s="805"/>
      <c r="F196" s="805"/>
      <c r="G196" s="805"/>
      <c r="H196" s="16"/>
      <c r="I196" s="16"/>
      <c r="J196" s="16"/>
      <c r="K196" s="16"/>
      <c r="L196" s="16"/>
      <c r="M196" s="16"/>
      <c r="N196" s="15"/>
    </row>
    <row r="197" spans="1:14" x14ac:dyDescent="0.25">
      <c r="A197" s="16"/>
      <c r="B197" s="16"/>
      <c r="C197" s="16"/>
      <c r="D197" s="16"/>
      <c r="E197" s="805"/>
      <c r="F197" s="805"/>
      <c r="G197" s="805"/>
      <c r="H197" s="16"/>
      <c r="I197" s="16"/>
      <c r="J197" s="16"/>
      <c r="K197" s="16"/>
      <c r="L197" s="16"/>
      <c r="M197" s="16"/>
      <c r="N197" s="15"/>
    </row>
    <row r="198" spans="1:14" x14ac:dyDescent="0.25">
      <c r="A198" s="16"/>
      <c r="B198" s="16"/>
      <c r="C198" s="16"/>
      <c r="D198" s="16"/>
      <c r="E198" s="805"/>
      <c r="F198" s="805"/>
      <c r="G198" s="805"/>
      <c r="H198" s="16"/>
      <c r="I198" s="16"/>
      <c r="J198" s="16"/>
      <c r="K198" s="16"/>
      <c r="L198" s="16"/>
      <c r="M198" s="16"/>
      <c r="N198" s="15"/>
    </row>
    <row r="199" spans="1:14" x14ac:dyDescent="0.25">
      <c r="A199" s="16"/>
      <c r="B199" s="16"/>
      <c r="C199" s="16"/>
      <c r="D199" s="16"/>
      <c r="E199" s="805"/>
      <c r="F199" s="805"/>
      <c r="G199" s="805"/>
      <c r="H199" s="16"/>
      <c r="I199" s="16"/>
      <c r="J199" s="16"/>
      <c r="K199" s="16"/>
      <c r="L199" s="16"/>
      <c r="M199" s="16"/>
      <c r="N199" s="15"/>
    </row>
    <row r="200" spans="1:14" x14ac:dyDescent="0.25">
      <c r="A200" s="16"/>
      <c r="B200" s="16"/>
      <c r="C200" s="16"/>
      <c r="D200" s="16"/>
      <c r="E200" s="805"/>
      <c r="F200" s="805"/>
      <c r="G200" s="805"/>
      <c r="H200" s="16"/>
      <c r="I200" s="16"/>
      <c r="J200" s="16"/>
      <c r="K200" s="16"/>
      <c r="L200" s="16"/>
      <c r="M200" s="16"/>
      <c r="N200" s="15"/>
    </row>
    <row r="201" spans="1:14" x14ac:dyDescent="0.25">
      <c r="A201" s="16"/>
      <c r="B201" s="16"/>
      <c r="C201" s="16"/>
      <c r="D201" s="16"/>
      <c r="E201" s="805"/>
      <c r="F201" s="805"/>
      <c r="G201" s="805"/>
      <c r="H201" s="16"/>
      <c r="I201" s="16"/>
      <c r="J201" s="16"/>
      <c r="K201" s="16"/>
      <c r="L201" s="16"/>
      <c r="M201" s="16"/>
      <c r="N201" s="15"/>
    </row>
    <row r="202" spans="1:14" x14ac:dyDescent="0.25">
      <c r="A202" s="16"/>
      <c r="B202" s="16"/>
      <c r="C202" s="16"/>
      <c r="D202" s="16"/>
      <c r="E202" s="805"/>
      <c r="F202" s="805"/>
      <c r="G202" s="805"/>
      <c r="H202" s="16"/>
      <c r="I202" s="16"/>
      <c r="J202" s="16"/>
      <c r="K202" s="16"/>
      <c r="L202" s="16"/>
      <c r="M202" s="16"/>
      <c r="N202" s="15"/>
    </row>
    <row r="203" spans="1:14" x14ac:dyDescent="0.25">
      <c r="A203" s="16"/>
      <c r="B203" s="16"/>
      <c r="C203" s="16"/>
      <c r="D203" s="16"/>
      <c r="E203" s="805"/>
      <c r="F203" s="805"/>
      <c r="G203" s="805"/>
      <c r="H203" s="16"/>
      <c r="I203" s="16"/>
      <c r="J203" s="16"/>
      <c r="K203" s="16"/>
      <c r="L203" s="16"/>
      <c r="M203" s="16"/>
      <c r="N203" s="15"/>
    </row>
    <row r="204" spans="1:14" x14ac:dyDescent="0.25">
      <c r="A204" s="16"/>
      <c r="B204" s="16"/>
      <c r="C204" s="16"/>
      <c r="D204" s="16"/>
      <c r="E204" s="805"/>
      <c r="F204" s="805"/>
      <c r="G204" s="805"/>
      <c r="H204" s="16"/>
      <c r="I204" s="16"/>
      <c r="J204" s="16"/>
      <c r="K204" s="16"/>
      <c r="L204" s="16"/>
      <c r="M204" s="16"/>
      <c r="N204" s="15"/>
    </row>
    <row r="205" spans="1:14" x14ac:dyDescent="0.25">
      <c r="A205" s="16"/>
      <c r="B205" s="16"/>
      <c r="C205" s="16"/>
      <c r="D205" s="16"/>
      <c r="E205" s="805"/>
      <c r="F205" s="805"/>
      <c r="G205" s="805"/>
      <c r="H205" s="16"/>
      <c r="I205" s="16"/>
      <c r="J205" s="16"/>
      <c r="K205" s="16"/>
      <c r="L205" s="16"/>
      <c r="M205" s="16"/>
      <c r="N205" s="15"/>
    </row>
  </sheetData>
  <autoFilter ref="A1:N5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7" zoomScaleNormal="100" workbookViewId="0">
      <selection activeCell="F41" sqref="F41"/>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158</v>
      </c>
      <c r="B2" s="955"/>
      <c r="C2" s="955"/>
      <c r="D2" s="955"/>
      <c r="E2" s="955"/>
      <c r="F2" s="955"/>
      <c r="G2" s="955"/>
      <c r="H2" s="955"/>
      <c r="I2" s="955"/>
      <c r="J2" s="955"/>
      <c r="K2" s="955"/>
      <c r="L2" s="955"/>
      <c r="M2" s="955"/>
      <c r="N2" s="955"/>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162</v>
      </c>
      <c r="C4" s="357"/>
      <c r="D4" s="388"/>
      <c r="E4" s="471"/>
      <c r="F4" s="471"/>
      <c r="G4" s="471">
        <v>277000</v>
      </c>
      <c r="H4" s="391"/>
      <c r="I4" s="392"/>
      <c r="J4" s="393"/>
      <c r="K4" s="394"/>
      <c r="L4" s="175"/>
      <c r="M4" s="395"/>
      <c r="N4" s="396"/>
    </row>
    <row r="5" spans="1:14" s="13" customFormat="1" ht="13.5" customHeight="1" x14ac:dyDescent="0.25">
      <c r="A5" s="682">
        <v>45454</v>
      </c>
      <c r="B5" s="536" t="s">
        <v>110</v>
      </c>
      <c r="C5" s="536" t="s">
        <v>48</v>
      </c>
      <c r="D5" s="683" t="s">
        <v>111</v>
      </c>
      <c r="E5" s="537"/>
      <c r="F5" s="537">
        <v>20000</v>
      </c>
      <c r="G5" s="537">
        <f>G4-E5+F5</f>
        <v>297000</v>
      </c>
      <c r="H5" s="541" t="s">
        <v>128</v>
      </c>
      <c r="I5" s="541" t="s">
        <v>18</v>
      </c>
      <c r="J5" s="452" t="s">
        <v>175</v>
      </c>
      <c r="K5" s="536" t="s">
        <v>131</v>
      </c>
      <c r="L5" s="536" t="s">
        <v>44</v>
      </c>
      <c r="M5" s="684"/>
      <c r="N5" s="538"/>
    </row>
    <row r="6" spans="1:14" s="13" customFormat="1" ht="13.5" customHeight="1" x14ac:dyDescent="0.25">
      <c r="A6" s="162">
        <v>45454</v>
      </c>
      <c r="B6" s="163" t="s">
        <v>112</v>
      </c>
      <c r="C6" s="163" t="s">
        <v>113</v>
      </c>
      <c r="D6" s="164" t="s">
        <v>111</v>
      </c>
      <c r="E6" s="147">
        <v>8000</v>
      </c>
      <c r="F6" s="147"/>
      <c r="G6" s="147">
        <f t="shared" ref="G6" si="0">G5-E6+F6</f>
        <v>289000</v>
      </c>
      <c r="H6" s="764" t="s">
        <v>128</v>
      </c>
      <c r="I6" s="279" t="s">
        <v>18</v>
      </c>
      <c r="J6" s="350" t="s">
        <v>175</v>
      </c>
      <c r="K6" s="336" t="s">
        <v>131</v>
      </c>
      <c r="L6" s="336" t="s">
        <v>44</v>
      </c>
      <c r="M6" s="404"/>
      <c r="N6" s="405" t="s">
        <v>310</v>
      </c>
    </row>
    <row r="7" spans="1:14" x14ac:dyDescent="0.25">
      <c r="A7" s="162">
        <v>45454</v>
      </c>
      <c r="B7" s="163" t="s">
        <v>112</v>
      </c>
      <c r="C7" s="163" t="s">
        <v>113</v>
      </c>
      <c r="D7" s="164" t="s">
        <v>111</v>
      </c>
      <c r="E7" s="147">
        <v>8000</v>
      </c>
      <c r="F7" s="147"/>
      <c r="G7" s="147">
        <f>G6-E7+F7</f>
        <v>281000</v>
      </c>
      <c r="H7" s="764" t="s">
        <v>128</v>
      </c>
      <c r="I7" s="149" t="s">
        <v>18</v>
      </c>
      <c r="J7" s="350" t="s">
        <v>175</v>
      </c>
      <c r="K7" s="336" t="s">
        <v>131</v>
      </c>
      <c r="L7" s="149" t="s">
        <v>44</v>
      </c>
      <c r="M7" s="149"/>
      <c r="N7" s="405" t="s">
        <v>311</v>
      </c>
    </row>
    <row r="8" spans="1:14" x14ac:dyDescent="0.25">
      <c r="A8" s="406">
        <v>45455</v>
      </c>
      <c r="B8" s="407" t="s">
        <v>110</v>
      </c>
      <c r="C8" s="407" t="s">
        <v>48</v>
      </c>
      <c r="D8" s="408" t="s">
        <v>111</v>
      </c>
      <c r="E8" s="409"/>
      <c r="F8" s="409">
        <v>10000</v>
      </c>
      <c r="G8" s="409">
        <f t="shared" ref="G8:G37" si="1">G7-E8+F8</f>
        <v>291000</v>
      </c>
      <c r="H8" s="410" t="s">
        <v>128</v>
      </c>
      <c r="I8" s="411" t="s">
        <v>18</v>
      </c>
      <c r="J8" s="452" t="s">
        <v>176</v>
      </c>
      <c r="K8" s="407" t="s">
        <v>131</v>
      </c>
      <c r="L8" s="411" t="s">
        <v>44</v>
      </c>
      <c r="M8" s="411"/>
      <c r="N8" s="412"/>
    </row>
    <row r="9" spans="1:14" x14ac:dyDescent="0.25">
      <c r="A9" s="162">
        <v>45455</v>
      </c>
      <c r="B9" s="163" t="s">
        <v>112</v>
      </c>
      <c r="C9" s="163" t="s">
        <v>113</v>
      </c>
      <c r="D9" s="164" t="s">
        <v>111</v>
      </c>
      <c r="E9" s="147">
        <v>3000</v>
      </c>
      <c r="F9" s="147"/>
      <c r="G9" s="147">
        <f t="shared" si="1"/>
        <v>288000</v>
      </c>
      <c r="H9" s="764" t="s">
        <v>128</v>
      </c>
      <c r="I9" s="149" t="s">
        <v>18</v>
      </c>
      <c r="J9" s="350" t="s">
        <v>176</v>
      </c>
      <c r="K9" s="336" t="s">
        <v>131</v>
      </c>
      <c r="L9" s="149" t="s">
        <v>44</v>
      </c>
      <c r="M9" s="149"/>
      <c r="N9" s="405"/>
    </row>
    <row r="10" spans="1:14" x14ac:dyDescent="0.25">
      <c r="A10" s="162">
        <v>45455</v>
      </c>
      <c r="B10" s="163" t="s">
        <v>112</v>
      </c>
      <c r="C10" s="163" t="s">
        <v>113</v>
      </c>
      <c r="D10" s="164" t="s">
        <v>111</v>
      </c>
      <c r="E10" s="147">
        <v>4000</v>
      </c>
      <c r="F10" s="147"/>
      <c r="G10" s="147">
        <f t="shared" si="1"/>
        <v>284000</v>
      </c>
      <c r="H10" s="764" t="s">
        <v>128</v>
      </c>
      <c r="I10" s="149" t="s">
        <v>18</v>
      </c>
      <c r="J10" s="350" t="s">
        <v>176</v>
      </c>
      <c r="K10" s="336" t="s">
        <v>131</v>
      </c>
      <c r="L10" s="149" t="s">
        <v>44</v>
      </c>
      <c r="M10" s="149"/>
      <c r="N10" s="405"/>
    </row>
    <row r="11" spans="1:14" x14ac:dyDescent="0.25">
      <c r="A11" s="406">
        <v>45457</v>
      </c>
      <c r="B11" s="407" t="s">
        <v>110</v>
      </c>
      <c r="C11" s="407" t="s">
        <v>48</v>
      </c>
      <c r="D11" s="408" t="s">
        <v>111</v>
      </c>
      <c r="E11" s="409"/>
      <c r="F11" s="409">
        <v>150000</v>
      </c>
      <c r="G11" s="409">
        <f t="shared" si="1"/>
        <v>434000</v>
      </c>
      <c r="H11" s="410" t="s">
        <v>128</v>
      </c>
      <c r="I11" s="411" t="s">
        <v>18</v>
      </c>
      <c r="J11" s="452" t="s">
        <v>319</v>
      </c>
      <c r="K11" s="407" t="s">
        <v>131</v>
      </c>
      <c r="L11" s="411" t="s">
        <v>44</v>
      </c>
      <c r="M11" s="411"/>
      <c r="N11" s="412"/>
    </row>
    <row r="12" spans="1:14" x14ac:dyDescent="0.25">
      <c r="A12" s="162">
        <v>45457</v>
      </c>
      <c r="B12" s="163" t="s">
        <v>380</v>
      </c>
      <c r="C12" s="163" t="s">
        <v>381</v>
      </c>
      <c r="D12" s="164" t="s">
        <v>382</v>
      </c>
      <c r="E12" s="156">
        <v>150000</v>
      </c>
      <c r="F12" s="156"/>
      <c r="G12" s="156">
        <f t="shared" si="1"/>
        <v>284000</v>
      </c>
      <c r="H12" s="783" t="s">
        <v>128</v>
      </c>
      <c r="I12" s="149" t="s">
        <v>18</v>
      </c>
      <c r="J12" s="350" t="s">
        <v>383</v>
      </c>
      <c r="K12" s="336" t="s">
        <v>131</v>
      </c>
      <c r="L12" s="149" t="s">
        <v>44</v>
      </c>
      <c r="M12" s="149"/>
      <c r="N12" s="405"/>
    </row>
    <row r="13" spans="1:14" x14ac:dyDescent="0.25">
      <c r="A13" s="406">
        <v>45461</v>
      </c>
      <c r="B13" s="407" t="s">
        <v>110</v>
      </c>
      <c r="C13" s="407" t="s">
        <v>48</v>
      </c>
      <c r="D13" s="408" t="s">
        <v>111</v>
      </c>
      <c r="E13" s="685"/>
      <c r="F13" s="409">
        <v>30000</v>
      </c>
      <c r="G13" s="505">
        <f t="shared" si="1"/>
        <v>314000</v>
      </c>
      <c r="H13" s="802" t="s">
        <v>128</v>
      </c>
      <c r="I13" s="411" t="s">
        <v>18</v>
      </c>
      <c r="J13" s="452" t="s">
        <v>345</v>
      </c>
      <c r="K13" s="407" t="s">
        <v>131</v>
      </c>
      <c r="L13" s="411" t="s">
        <v>44</v>
      </c>
      <c r="M13" s="411"/>
      <c r="N13" s="412"/>
    </row>
    <row r="14" spans="1:14" x14ac:dyDescent="0.25">
      <c r="A14" s="162">
        <v>45461</v>
      </c>
      <c r="B14" s="163" t="s">
        <v>112</v>
      </c>
      <c r="C14" s="163" t="s">
        <v>113</v>
      </c>
      <c r="D14" s="164" t="s">
        <v>111</v>
      </c>
      <c r="E14" s="399">
        <v>10000</v>
      </c>
      <c r="F14" s="456"/>
      <c r="G14" s="156">
        <f t="shared" si="1"/>
        <v>304000</v>
      </c>
      <c r="H14" s="149" t="s">
        <v>128</v>
      </c>
      <c r="I14" s="149" t="s">
        <v>18</v>
      </c>
      <c r="J14" s="350" t="s">
        <v>345</v>
      </c>
      <c r="K14" s="149" t="s">
        <v>131</v>
      </c>
      <c r="L14" s="149" t="s">
        <v>44</v>
      </c>
      <c r="M14" s="149"/>
      <c r="N14" s="151" t="s">
        <v>429</v>
      </c>
    </row>
    <row r="15" spans="1:14" x14ac:dyDescent="0.25">
      <c r="A15" s="162">
        <v>45461</v>
      </c>
      <c r="B15" s="149" t="s">
        <v>112</v>
      </c>
      <c r="C15" s="163" t="s">
        <v>113</v>
      </c>
      <c r="D15" s="164" t="s">
        <v>111</v>
      </c>
      <c r="E15" s="686">
        <v>11000</v>
      </c>
      <c r="F15" s="456"/>
      <c r="G15" s="156">
        <f t="shared" si="1"/>
        <v>293000</v>
      </c>
      <c r="H15" s="149" t="s">
        <v>128</v>
      </c>
      <c r="I15" s="149" t="s">
        <v>18</v>
      </c>
      <c r="J15" s="350" t="s">
        <v>345</v>
      </c>
      <c r="K15" s="149" t="s">
        <v>131</v>
      </c>
      <c r="L15" s="149" t="s">
        <v>44</v>
      </c>
      <c r="M15" s="149"/>
      <c r="N15" s="151" t="s">
        <v>430</v>
      </c>
    </row>
    <row r="16" spans="1:14" x14ac:dyDescent="0.25">
      <c r="A16" s="162">
        <v>45462</v>
      </c>
      <c r="B16" s="163" t="s">
        <v>118</v>
      </c>
      <c r="C16" s="163" t="s">
        <v>113</v>
      </c>
      <c r="D16" s="164" t="s">
        <v>111</v>
      </c>
      <c r="E16" s="686"/>
      <c r="F16" s="456">
        <v>-9000</v>
      </c>
      <c r="G16" s="156">
        <f t="shared" si="1"/>
        <v>284000</v>
      </c>
      <c r="H16" s="149" t="s">
        <v>128</v>
      </c>
      <c r="I16" s="149" t="s">
        <v>18</v>
      </c>
      <c r="J16" s="350" t="s">
        <v>345</v>
      </c>
      <c r="K16" s="149" t="s">
        <v>131</v>
      </c>
      <c r="L16" s="149" t="s">
        <v>44</v>
      </c>
      <c r="M16" s="149"/>
      <c r="N16" s="151"/>
    </row>
    <row r="17" spans="1:14" ht="30" x14ac:dyDescent="0.25">
      <c r="A17" s="162">
        <v>45465</v>
      </c>
      <c r="B17" s="163" t="s">
        <v>506</v>
      </c>
      <c r="C17" s="149" t="s">
        <v>381</v>
      </c>
      <c r="D17" s="149" t="s">
        <v>382</v>
      </c>
      <c r="E17" s="686">
        <v>310000</v>
      </c>
      <c r="F17" s="456"/>
      <c r="G17" s="156">
        <f t="shared" si="1"/>
        <v>-26000</v>
      </c>
      <c r="H17" s="149" t="s">
        <v>128</v>
      </c>
      <c r="I17" s="149" t="s">
        <v>18</v>
      </c>
      <c r="J17" s="350" t="s">
        <v>507</v>
      </c>
      <c r="K17" s="149" t="s">
        <v>131</v>
      </c>
      <c r="L17" s="149" t="s">
        <v>44</v>
      </c>
      <c r="M17" s="149"/>
      <c r="N17" s="151"/>
    </row>
    <row r="18" spans="1:14" x14ac:dyDescent="0.25">
      <c r="A18" s="162">
        <v>45465</v>
      </c>
      <c r="B18" s="163" t="s">
        <v>508</v>
      </c>
      <c r="C18" s="149" t="s">
        <v>137</v>
      </c>
      <c r="D18" s="149" t="s">
        <v>79</v>
      </c>
      <c r="E18" s="686">
        <v>2300</v>
      </c>
      <c r="F18" s="456"/>
      <c r="G18" s="156">
        <f t="shared" si="1"/>
        <v>-28300</v>
      </c>
      <c r="H18" s="149" t="s">
        <v>128</v>
      </c>
      <c r="I18" s="149" t="s">
        <v>18</v>
      </c>
      <c r="J18" s="350" t="s">
        <v>507</v>
      </c>
      <c r="K18" s="149" t="s">
        <v>131</v>
      </c>
      <c r="L18" s="149" t="s">
        <v>44</v>
      </c>
      <c r="M18" s="149"/>
      <c r="N18" s="151"/>
    </row>
    <row r="19" spans="1:14" x14ac:dyDescent="0.25">
      <c r="A19" s="406">
        <v>45471</v>
      </c>
      <c r="B19" s="407" t="s">
        <v>110</v>
      </c>
      <c r="C19" s="411" t="s">
        <v>48</v>
      </c>
      <c r="D19" s="411" t="s">
        <v>111</v>
      </c>
      <c r="E19" s="767"/>
      <c r="F19" s="463">
        <v>10000</v>
      </c>
      <c r="G19" s="505">
        <f t="shared" si="1"/>
        <v>-18300</v>
      </c>
      <c r="H19" s="411" t="s">
        <v>128</v>
      </c>
      <c r="I19" s="411" t="s">
        <v>18</v>
      </c>
      <c r="J19" s="452" t="s">
        <v>346</v>
      </c>
      <c r="K19" s="411" t="s">
        <v>131</v>
      </c>
      <c r="L19" s="411" t="s">
        <v>44</v>
      </c>
      <c r="M19" s="411"/>
      <c r="N19" s="450"/>
    </row>
    <row r="20" spans="1:14" x14ac:dyDescent="0.25">
      <c r="A20" s="162">
        <v>45471</v>
      </c>
      <c r="B20" s="163" t="s">
        <v>112</v>
      </c>
      <c r="C20" s="149" t="s">
        <v>113</v>
      </c>
      <c r="D20" s="149" t="s">
        <v>111</v>
      </c>
      <c r="E20" s="686">
        <v>10000</v>
      </c>
      <c r="F20" s="456"/>
      <c r="G20" s="156">
        <f t="shared" si="1"/>
        <v>-28300</v>
      </c>
      <c r="H20" s="149" t="s">
        <v>128</v>
      </c>
      <c r="I20" s="149" t="s">
        <v>18</v>
      </c>
      <c r="J20" s="350" t="s">
        <v>346</v>
      </c>
      <c r="K20" s="149" t="s">
        <v>131</v>
      </c>
      <c r="L20" s="149" t="s">
        <v>44</v>
      </c>
      <c r="M20" s="149"/>
      <c r="N20" s="151" t="s">
        <v>192</v>
      </c>
    </row>
    <row r="21" spans="1:14" x14ac:dyDescent="0.25">
      <c r="A21" s="468">
        <v>45472</v>
      </c>
      <c r="B21" s="163" t="s">
        <v>110</v>
      </c>
      <c r="C21" s="163" t="s">
        <v>48</v>
      </c>
      <c r="D21" s="149" t="s">
        <v>592</v>
      </c>
      <c r="E21" s="686"/>
      <c r="F21" s="456">
        <v>230000</v>
      </c>
      <c r="G21" s="156">
        <f t="shared" si="1"/>
        <v>201700</v>
      </c>
      <c r="H21" s="149" t="s">
        <v>128</v>
      </c>
      <c r="I21" s="149" t="s">
        <v>18</v>
      </c>
      <c r="J21" s="350" t="s">
        <v>615</v>
      </c>
      <c r="K21" s="149" t="s">
        <v>131</v>
      </c>
      <c r="L21" s="149" t="s">
        <v>44</v>
      </c>
      <c r="M21" s="149"/>
      <c r="N21" s="151"/>
    </row>
    <row r="22" spans="1:14" x14ac:dyDescent="0.25">
      <c r="A22" s="468">
        <v>45472</v>
      </c>
      <c r="B22" s="149" t="s">
        <v>613</v>
      </c>
      <c r="C22" s="149" t="s">
        <v>160</v>
      </c>
      <c r="D22" s="149" t="s">
        <v>592</v>
      </c>
      <c r="E22" s="686">
        <v>50000</v>
      </c>
      <c r="F22" s="456"/>
      <c r="G22" s="156">
        <f t="shared" si="1"/>
        <v>151700</v>
      </c>
      <c r="H22" s="149" t="s">
        <v>128</v>
      </c>
      <c r="I22" s="149" t="s">
        <v>18</v>
      </c>
      <c r="J22" s="350" t="s">
        <v>615</v>
      </c>
      <c r="K22" s="149" t="s">
        <v>131</v>
      </c>
      <c r="L22" s="149" t="s">
        <v>44</v>
      </c>
      <c r="M22" s="149"/>
      <c r="N22" s="151"/>
    </row>
    <row r="23" spans="1:14" x14ac:dyDescent="0.25">
      <c r="A23" s="468">
        <v>45472</v>
      </c>
      <c r="B23" s="149" t="s">
        <v>614</v>
      </c>
      <c r="C23" s="149" t="s">
        <v>160</v>
      </c>
      <c r="D23" s="149" t="s">
        <v>592</v>
      </c>
      <c r="E23" s="686">
        <v>50000</v>
      </c>
      <c r="F23" s="456"/>
      <c r="G23" s="156">
        <f t="shared" si="1"/>
        <v>101700</v>
      </c>
      <c r="H23" s="149" t="s">
        <v>128</v>
      </c>
      <c r="I23" s="149" t="s">
        <v>18</v>
      </c>
      <c r="J23" s="350" t="s">
        <v>615</v>
      </c>
      <c r="K23" s="149" t="s">
        <v>131</v>
      </c>
      <c r="L23" s="149" t="s">
        <v>44</v>
      </c>
      <c r="M23" s="149"/>
      <c r="N23" s="151" t="s">
        <v>192</v>
      </c>
    </row>
    <row r="24" spans="1:14" x14ac:dyDescent="0.25">
      <c r="A24" s="468">
        <v>45473</v>
      </c>
      <c r="B24" s="149" t="s">
        <v>112</v>
      </c>
      <c r="C24" s="149" t="s">
        <v>113</v>
      </c>
      <c r="D24" s="149" t="s">
        <v>111</v>
      </c>
      <c r="E24" s="456">
        <v>5000</v>
      </c>
      <c r="F24" s="456"/>
      <c r="G24" s="156">
        <f>G23-E24+F24</f>
        <v>96700</v>
      </c>
      <c r="H24" s="149" t="s">
        <v>128</v>
      </c>
      <c r="I24" s="149" t="s">
        <v>18</v>
      </c>
      <c r="J24" s="350" t="s">
        <v>615</v>
      </c>
      <c r="K24" s="149" t="s">
        <v>131</v>
      </c>
      <c r="L24" s="149" t="s">
        <v>44</v>
      </c>
      <c r="M24" s="149"/>
      <c r="N24" s="151"/>
    </row>
    <row r="25" spans="1:14" x14ac:dyDescent="0.25">
      <c r="A25" s="468">
        <v>45473</v>
      </c>
      <c r="B25" s="149" t="s">
        <v>112</v>
      </c>
      <c r="C25" s="149" t="s">
        <v>113</v>
      </c>
      <c r="D25" s="149" t="s">
        <v>111</v>
      </c>
      <c r="E25" s="456">
        <v>5000</v>
      </c>
      <c r="F25" s="456"/>
      <c r="G25" s="156">
        <f t="shared" si="1"/>
        <v>91700</v>
      </c>
      <c r="H25" s="149" t="s">
        <v>128</v>
      </c>
      <c r="I25" s="149" t="s">
        <v>18</v>
      </c>
      <c r="J25" s="350" t="s">
        <v>615</v>
      </c>
      <c r="K25" s="149" t="s">
        <v>131</v>
      </c>
      <c r="L25" s="149" t="s">
        <v>44</v>
      </c>
      <c r="M25" s="149"/>
      <c r="N25" s="151"/>
    </row>
    <row r="26" spans="1:14" x14ac:dyDescent="0.25">
      <c r="A26" s="468">
        <v>45473</v>
      </c>
      <c r="B26" s="149" t="s">
        <v>126</v>
      </c>
      <c r="C26" s="149" t="s">
        <v>126</v>
      </c>
      <c r="D26" s="149" t="s">
        <v>111</v>
      </c>
      <c r="E26" s="456">
        <v>4000</v>
      </c>
      <c r="F26" s="456"/>
      <c r="G26" s="156">
        <f t="shared" si="1"/>
        <v>87700</v>
      </c>
      <c r="H26" s="149" t="s">
        <v>128</v>
      </c>
      <c r="I26" s="149" t="s">
        <v>18</v>
      </c>
      <c r="J26" s="350" t="s">
        <v>616</v>
      </c>
      <c r="K26" s="149" t="s">
        <v>131</v>
      </c>
      <c r="L26" s="149" t="s">
        <v>44</v>
      </c>
      <c r="M26" s="149"/>
      <c r="N26" s="151"/>
    </row>
    <row r="27" spans="1:14" x14ac:dyDescent="0.25">
      <c r="A27" s="468">
        <v>45473</v>
      </c>
      <c r="B27" s="149" t="s">
        <v>126</v>
      </c>
      <c r="C27" s="149" t="s">
        <v>126</v>
      </c>
      <c r="D27" s="149" t="s">
        <v>111</v>
      </c>
      <c r="E27" s="456">
        <v>4000</v>
      </c>
      <c r="F27" s="456"/>
      <c r="G27" s="156">
        <f t="shared" si="1"/>
        <v>83700</v>
      </c>
      <c r="H27" s="149" t="s">
        <v>128</v>
      </c>
      <c r="I27" s="149" t="s">
        <v>18</v>
      </c>
      <c r="J27" s="350" t="s">
        <v>616</v>
      </c>
      <c r="K27" s="149" t="s">
        <v>131</v>
      </c>
      <c r="L27" s="149" t="s">
        <v>44</v>
      </c>
      <c r="M27" s="149"/>
      <c r="N27" s="151"/>
    </row>
    <row r="28" spans="1:14" x14ac:dyDescent="0.25">
      <c r="A28" s="468">
        <v>45473</v>
      </c>
      <c r="B28" s="149" t="s">
        <v>126</v>
      </c>
      <c r="C28" s="149" t="s">
        <v>126</v>
      </c>
      <c r="D28" s="149" t="s">
        <v>111</v>
      </c>
      <c r="E28" s="456">
        <v>4000</v>
      </c>
      <c r="F28" s="456"/>
      <c r="G28" s="156">
        <f t="shared" si="1"/>
        <v>79700</v>
      </c>
      <c r="H28" s="149" t="s">
        <v>128</v>
      </c>
      <c r="I28" s="149" t="s">
        <v>18</v>
      </c>
      <c r="J28" s="350" t="s">
        <v>616</v>
      </c>
      <c r="K28" s="149" t="s">
        <v>131</v>
      </c>
      <c r="L28" s="149" t="s">
        <v>44</v>
      </c>
      <c r="M28" s="149"/>
      <c r="N28" s="151"/>
    </row>
    <row r="29" spans="1:14" x14ac:dyDescent="0.25">
      <c r="A29" s="468">
        <v>45473</v>
      </c>
      <c r="B29" s="149" t="s">
        <v>126</v>
      </c>
      <c r="C29" s="149" t="s">
        <v>126</v>
      </c>
      <c r="D29" s="149" t="s">
        <v>111</v>
      </c>
      <c r="E29" s="456">
        <v>4000</v>
      </c>
      <c r="F29" s="456"/>
      <c r="G29" s="156">
        <f t="shared" si="1"/>
        <v>75700</v>
      </c>
      <c r="H29" s="149" t="s">
        <v>128</v>
      </c>
      <c r="I29" s="149" t="s">
        <v>18</v>
      </c>
      <c r="J29" s="350" t="s">
        <v>616</v>
      </c>
      <c r="K29" s="149" t="s">
        <v>131</v>
      </c>
      <c r="L29" s="149" t="s">
        <v>44</v>
      </c>
      <c r="M29" s="149"/>
      <c r="N29" s="151"/>
    </row>
    <row r="30" spans="1:14" x14ac:dyDescent="0.25">
      <c r="A30" s="468">
        <v>45473</v>
      </c>
      <c r="B30" s="149" t="s">
        <v>126</v>
      </c>
      <c r="C30" s="149" t="s">
        <v>126</v>
      </c>
      <c r="D30" s="149" t="s">
        <v>111</v>
      </c>
      <c r="E30" s="456">
        <v>4000</v>
      </c>
      <c r="F30" s="456"/>
      <c r="G30" s="156">
        <f t="shared" si="1"/>
        <v>71700</v>
      </c>
      <c r="H30" s="149" t="s">
        <v>128</v>
      </c>
      <c r="I30" s="149" t="s">
        <v>18</v>
      </c>
      <c r="J30" s="350" t="s">
        <v>616</v>
      </c>
      <c r="K30" s="149" t="s">
        <v>131</v>
      </c>
      <c r="L30" s="149" t="s">
        <v>44</v>
      </c>
      <c r="M30" s="149"/>
      <c r="N30" s="151"/>
    </row>
    <row r="31" spans="1:14" x14ac:dyDescent="0.25">
      <c r="A31" s="468">
        <v>45473</v>
      </c>
      <c r="B31" s="149" t="s">
        <v>126</v>
      </c>
      <c r="C31" s="149" t="s">
        <v>126</v>
      </c>
      <c r="D31" s="149" t="s">
        <v>111</v>
      </c>
      <c r="E31" s="456">
        <v>8500</v>
      </c>
      <c r="F31" s="456"/>
      <c r="G31" s="156">
        <f t="shared" si="1"/>
        <v>63200</v>
      </c>
      <c r="H31" s="149" t="s">
        <v>128</v>
      </c>
      <c r="I31" s="149" t="s">
        <v>18</v>
      </c>
      <c r="J31" s="350" t="s">
        <v>616</v>
      </c>
      <c r="K31" s="149" t="s">
        <v>131</v>
      </c>
      <c r="L31" s="149" t="s">
        <v>44</v>
      </c>
      <c r="M31" s="149"/>
      <c r="N31" s="151"/>
    </row>
    <row r="32" spans="1:14" x14ac:dyDescent="0.25">
      <c r="A32" s="468">
        <v>45473</v>
      </c>
      <c r="B32" s="149" t="s">
        <v>126</v>
      </c>
      <c r="C32" s="149" t="s">
        <v>126</v>
      </c>
      <c r="D32" s="149" t="s">
        <v>111</v>
      </c>
      <c r="E32" s="456">
        <v>9000</v>
      </c>
      <c r="F32" s="456"/>
      <c r="G32" s="156">
        <f t="shared" si="1"/>
        <v>54200</v>
      </c>
      <c r="H32" s="149" t="s">
        <v>128</v>
      </c>
      <c r="I32" s="149" t="s">
        <v>18</v>
      </c>
      <c r="J32" s="350" t="s">
        <v>617</v>
      </c>
      <c r="K32" s="149" t="s">
        <v>131</v>
      </c>
      <c r="L32" s="149" t="s">
        <v>44</v>
      </c>
      <c r="M32" s="149"/>
      <c r="N32" s="151"/>
    </row>
    <row r="33" spans="1:14" x14ac:dyDescent="0.25">
      <c r="A33" s="468">
        <v>45473</v>
      </c>
      <c r="B33" s="149" t="s">
        <v>112</v>
      </c>
      <c r="C33" s="149" t="s">
        <v>113</v>
      </c>
      <c r="D33" s="149" t="s">
        <v>111</v>
      </c>
      <c r="E33" s="456">
        <v>4000</v>
      </c>
      <c r="F33" s="456"/>
      <c r="G33" s="156">
        <f t="shared" si="1"/>
        <v>50200</v>
      </c>
      <c r="H33" s="149" t="s">
        <v>128</v>
      </c>
      <c r="I33" s="149" t="s">
        <v>18</v>
      </c>
      <c r="J33" s="350" t="s">
        <v>615</v>
      </c>
      <c r="K33" s="149" t="s">
        <v>131</v>
      </c>
      <c r="L33" s="149" t="s">
        <v>44</v>
      </c>
      <c r="M33" s="149"/>
      <c r="N33" s="151"/>
    </row>
    <row r="34" spans="1:14" x14ac:dyDescent="0.25">
      <c r="A34" s="468">
        <v>45473</v>
      </c>
      <c r="B34" s="149" t="s">
        <v>112</v>
      </c>
      <c r="C34" s="149" t="s">
        <v>113</v>
      </c>
      <c r="D34" s="149" t="s">
        <v>111</v>
      </c>
      <c r="E34" s="456">
        <v>5000</v>
      </c>
      <c r="F34" s="456"/>
      <c r="G34" s="156">
        <f t="shared" si="1"/>
        <v>45200</v>
      </c>
      <c r="H34" s="149" t="s">
        <v>128</v>
      </c>
      <c r="I34" s="149" t="s">
        <v>18</v>
      </c>
      <c r="J34" s="350" t="s">
        <v>615</v>
      </c>
      <c r="K34" s="149" t="s">
        <v>131</v>
      </c>
      <c r="L34" s="149" t="s">
        <v>44</v>
      </c>
      <c r="M34" s="149"/>
      <c r="N34" s="151"/>
    </row>
    <row r="35" spans="1:14" x14ac:dyDescent="0.25">
      <c r="A35" s="468">
        <v>45473</v>
      </c>
      <c r="B35" s="149" t="s">
        <v>112</v>
      </c>
      <c r="C35" s="149" t="s">
        <v>113</v>
      </c>
      <c r="D35" s="149" t="s">
        <v>111</v>
      </c>
      <c r="E35" s="456">
        <v>5000</v>
      </c>
      <c r="F35" s="456"/>
      <c r="G35" s="156">
        <f t="shared" si="1"/>
        <v>40200</v>
      </c>
      <c r="H35" s="149" t="s">
        <v>128</v>
      </c>
      <c r="I35" s="149" t="s">
        <v>18</v>
      </c>
      <c r="J35" s="350" t="s">
        <v>615</v>
      </c>
      <c r="K35" s="149" t="s">
        <v>131</v>
      </c>
      <c r="L35" s="149" t="s">
        <v>44</v>
      </c>
      <c r="M35" s="149"/>
      <c r="N35" s="151"/>
    </row>
    <row r="36" spans="1:14" x14ac:dyDescent="0.25">
      <c r="A36" s="468">
        <v>45473</v>
      </c>
      <c r="B36" s="149" t="s">
        <v>126</v>
      </c>
      <c r="C36" s="149" t="s">
        <v>126</v>
      </c>
      <c r="D36" s="149" t="s">
        <v>111</v>
      </c>
      <c r="E36" s="456">
        <v>6000</v>
      </c>
      <c r="F36" s="456"/>
      <c r="G36" s="156">
        <f t="shared" si="1"/>
        <v>34200</v>
      </c>
      <c r="H36" s="149" t="s">
        <v>128</v>
      </c>
      <c r="I36" s="149" t="s">
        <v>18</v>
      </c>
      <c r="J36" s="350" t="s">
        <v>615</v>
      </c>
      <c r="K36" s="149" t="s">
        <v>131</v>
      </c>
      <c r="L36" s="149" t="s">
        <v>44</v>
      </c>
      <c r="M36" s="149"/>
      <c r="N36" s="151"/>
    </row>
    <row r="37" spans="1:14" ht="15.75" thickBot="1" x14ac:dyDescent="0.3">
      <c r="A37" s="468">
        <v>45473</v>
      </c>
      <c r="B37" s="149" t="s">
        <v>126</v>
      </c>
      <c r="C37" s="149" t="s">
        <v>126</v>
      </c>
      <c r="D37" s="149" t="s">
        <v>111</v>
      </c>
      <c r="E37" s="456">
        <v>2000</v>
      </c>
      <c r="F37" s="456"/>
      <c r="G37" s="156">
        <f t="shared" si="1"/>
        <v>32200</v>
      </c>
      <c r="H37" s="149" t="s">
        <v>128</v>
      </c>
      <c r="I37" s="149" t="s">
        <v>18</v>
      </c>
      <c r="J37" s="350" t="s">
        <v>615</v>
      </c>
      <c r="K37" s="149" t="s">
        <v>131</v>
      </c>
      <c r="L37" s="149" t="s">
        <v>44</v>
      </c>
      <c r="M37" s="149"/>
      <c r="N37" s="151"/>
    </row>
    <row r="38" spans="1:14" ht="15.75" thickBot="1" x14ac:dyDescent="0.3">
      <c r="E38" s="542">
        <f>SUM(E4:E37)</f>
        <v>685800</v>
      </c>
      <c r="F38" s="543">
        <f>SUM(F4:F37)+G4</f>
        <v>718000</v>
      </c>
      <c r="G38" s="544">
        <f>F38-E38</f>
        <v>32200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topLeftCell="A80" zoomScaleNormal="100" workbookViewId="0">
      <selection activeCell="A47" sqref="A47:E48"/>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189</v>
      </c>
      <c r="B2" s="955"/>
      <c r="C2" s="955"/>
      <c r="D2" s="955"/>
      <c r="E2" s="955"/>
      <c r="F2" s="955"/>
      <c r="G2" s="955"/>
      <c r="H2" s="955"/>
      <c r="I2" s="955"/>
      <c r="J2" s="955"/>
      <c r="K2" s="955"/>
      <c r="L2" s="955"/>
      <c r="M2" s="955"/>
      <c r="N2" s="955"/>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170</v>
      </c>
      <c r="C4" s="357"/>
      <c r="D4" s="388"/>
      <c r="E4" s="471"/>
      <c r="F4" s="471"/>
      <c r="G4" s="471">
        <v>-86000</v>
      </c>
      <c r="H4" s="391"/>
      <c r="I4" s="392"/>
      <c r="J4" s="393"/>
      <c r="K4" s="394"/>
      <c r="L4" s="175"/>
      <c r="M4" s="395"/>
      <c r="N4" s="396"/>
    </row>
    <row r="5" spans="1:14" s="13" customFormat="1" ht="13.5" customHeight="1" x14ac:dyDescent="0.25">
      <c r="A5" s="682">
        <v>45447</v>
      </c>
      <c r="B5" s="536" t="s">
        <v>190</v>
      </c>
      <c r="C5" s="536" t="s">
        <v>48</v>
      </c>
      <c r="D5" s="683" t="s">
        <v>111</v>
      </c>
      <c r="E5" s="537"/>
      <c r="F5" s="537">
        <v>130000</v>
      </c>
      <c r="G5" s="537">
        <f>G4-E5+F5</f>
        <v>44000</v>
      </c>
      <c r="H5" s="541" t="s">
        <v>166</v>
      </c>
      <c r="I5" s="541" t="s">
        <v>18</v>
      </c>
      <c r="J5" s="452" t="s">
        <v>178</v>
      </c>
      <c r="K5" s="536" t="s">
        <v>131</v>
      </c>
      <c r="L5" s="536" t="s">
        <v>44</v>
      </c>
      <c r="M5" s="684"/>
      <c r="N5" s="538"/>
    </row>
    <row r="6" spans="1:14" s="13" customFormat="1" ht="13.5" customHeight="1" x14ac:dyDescent="0.25">
      <c r="A6" s="162">
        <v>45447</v>
      </c>
      <c r="B6" s="163" t="s">
        <v>112</v>
      </c>
      <c r="C6" s="163" t="s">
        <v>113</v>
      </c>
      <c r="D6" s="164" t="s">
        <v>111</v>
      </c>
      <c r="E6" s="147">
        <v>22000</v>
      </c>
      <c r="F6" s="147"/>
      <c r="G6" s="147">
        <f t="shared" ref="G6" si="0">G5-E6+F6</f>
        <v>22000</v>
      </c>
      <c r="H6" s="764" t="s">
        <v>166</v>
      </c>
      <c r="I6" s="279" t="s">
        <v>18</v>
      </c>
      <c r="J6" s="350" t="s">
        <v>178</v>
      </c>
      <c r="K6" s="336" t="s">
        <v>131</v>
      </c>
      <c r="L6" s="336" t="s">
        <v>44</v>
      </c>
      <c r="M6" s="404"/>
      <c r="N6" s="405" t="s">
        <v>191</v>
      </c>
    </row>
    <row r="7" spans="1:14" x14ac:dyDescent="0.25">
      <c r="A7" s="162">
        <v>45447</v>
      </c>
      <c r="B7" s="163" t="s">
        <v>112</v>
      </c>
      <c r="C7" s="163" t="s">
        <v>113</v>
      </c>
      <c r="D7" s="164" t="s">
        <v>111</v>
      </c>
      <c r="E7" s="147">
        <v>22000</v>
      </c>
      <c r="F7" s="147"/>
      <c r="G7" s="147">
        <f>G6-E7+F7</f>
        <v>0</v>
      </c>
      <c r="H7" s="764" t="s">
        <v>166</v>
      </c>
      <c r="I7" s="149" t="s">
        <v>18</v>
      </c>
      <c r="J7" s="350" t="s">
        <v>178</v>
      </c>
      <c r="K7" s="336" t="s">
        <v>131</v>
      </c>
      <c r="L7" s="149" t="s">
        <v>44</v>
      </c>
      <c r="M7" s="149"/>
      <c r="N7" s="405" t="s">
        <v>192</v>
      </c>
    </row>
    <row r="8" spans="1:14" x14ac:dyDescent="0.25">
      <c r="A8" s="162">
        <v>45448</v>
      </c>
      <c r="B8" s="163" t="s">
        <v>112</v>
      </c>
      <c r="C8" s="163" t="s">
        <v>113</v>
      </c>
      <c r="D8" s="164" t="s">
        <v>111</v>
      </c>
      <c r="E8" s="147">
        <v>22000</v>
      </c>
      <c r="F8" s="147"/>
      <c r="G8" s="147">
        <f t="shared" ref="G8:G73" si="1">G7-E8+F8</f>
        <v>-22000</v>
      </c>
      <c r="H8" s="764" t="s">
        <v>166</v>
      </c>
      <c r="I8" s="149" t="s">
        <v>18</v>
      </c>
      <c r="J8" s="350" t="s">
        <v>194</v>
      </c>
      <c r="K8" s="336" t="s">
        <v>131</v>
      </c>
      <c r="L8" s="149" t="s">
        <v>44</v>
      </c>
      <c r="M8" s="149"/>
      <c r="N8" s="405" t="s">
        <v>191</v>
      </c>
    </row>
    <row r="9" spans="1:14" x14ac:dyDescent="0.25">
      <c r="A9" s="162">
        <v>45448</v>
      </c>
      <c r="B9" s="163" t="s">
        <v>112</v>
      </c>
      <c r="C9" s="163" t="s">
        <v>113</v>
      </c>
      <c r="D9" s="164" t="s">
        <v>111</v>
      </c>
      <c r="E9" s="147">
        <v>22000</v>
      </c>
      <c r="F9" s="147"/>
      <c r="G9" s="147">
        <f t="shared" si="1"/>
        <v>-44000</v>
      </c>
      <c r="H9" s="764" t="s">
        <v>166</v>
      </c>
      <c r="I9" s="149" t="s">
        <v>18</v>
      </c>
      <c r="J9" s="350" t="s">
        <v>194</v>
      </c>
      <c r="K9" s="336" t="s">
        <v>131</v>
      </c>
      <c r="L9" s="149" t="s">
        <v>44</v>
      </c>
      <c r="M9" s="149"/>
      <c r="N9" s="405" t="s">
        <v>192</v>
      </c>
    </row>
    <row r="10" spans="1:14" x14ac:dyDescent="0.25">
      <c r="A10" s="406">
        <v>45449</v>
      </c>
      <c r="B10" s="407" t="s">
        <v>190</v>
      </c>
      <c r="C10" s="407" t="s">
        <v>48</v>
      </c>
      <c r="D10" s="408" t="s">
        <v>111</v>
      </c>
      <c r="E10" s="409"/>
      <c r="F10" s="409">
        <v>88000</v>
      </c>
      <c r="G10" s="409">
        <f t="shared" si="1"/>
        <v>44000</v>
      </c>
      <c r="H10" s="410" t="s">
        <v>166</v>
      </c>
      <c r="I10" s="411" t="s">
        <v>18</v>
      </c>
      <c r="J10" s="452" t="s">
        <v>194</v>
      </c>
      <c r="K10" s="407" t="s">
        <v>131</v>
      </c>
      <c r="L10" s="411" t="s">
        <v>44</v>
      </c>
      <c r="M10" s="411"/>
      <c r="N10" s="412"/>
    </row>
    <row r="11" spans="1:14" x14ac:dyDescent="0.25">
      <c r="A11" s="162">
        <v>45449</v>
      </c>
      <c r="B11" s="163" t="s">
        <v>112</v>
      </c>
      <c r="C11" s="163" t="s">
        <v>113</v>
      </c>
      <c r="D11" s="164" t="s">
        <v>111</v>
      </c>
      <c r="E11" s="147">
        <v>22000</v>
      </c>
      <c r="F11" s="147"/>
      <c r="G11" s="147">
        <f t="shared" si="1"/>
        <v>22000</v>
      </c>
      <c r="H11" s="764" t="s">
        <v>166</v>
      </c>
      <c r="I11" s="149" t="s">
        <v>18</v>
      </c>
      <c r="J11" s="350" t="s">
        <v>194</v>
      </c>
      <c r="K11" s="336" t="s">
        <v>131</v>
      </c>
      <c r="L11" s="149" t="s">
        <v>44</v>
      </c>
      <c r="M11" s="149"/>
      <c r="N11" s="405" t="s">
        <v>214</v>
      </c>
    </row>
    <row r="12" spans="1:14" x14ac:dyDescent="0.25">
      <c r="A12" s="162">
        <v>45449</v>
      </c>
      <c r="B12" s="163" t="s">
        <v>112</v>
      </c>
      <c r="C12" s="163" t="s">
        <v>113</v>
      </c>
      <c r="D12" s="164" t="s">
        <v>111</v>
      </c>
      <c r="E12" s="156">
        <v>21000</v>
      </c>
      <c r="F12" s="156"/>
      <c r="G12" s="156">
        <f t="shared" si="1"/>
        <v>1000</v>
      </c>
      <c r="H12" s="783" t="s">
        <v>166</v>
      </c>
      <c r="I12" s="149" t="s">
        <v>18</v>
      </c>
      <c r="J12" s="350" t="s">
        <v>194</v>
      </c>
      <c r="K12" s="336" t="s">
        <v>131</v>
      </c>
      <c r="L12" s="149" t="s">
        <v>44</v>
      </c>
      <c r="M12" s="149"/>
      <c r="N12" s="405" t="s">
        <v>192</v>
      </c>
    </row>
    <row r="13" spans="1:14" x14ac:dyDescent="0.25">
      <c r="A13" s="162">
        <v>45450</v>
      </c>
      <c r="B13" s="163" t="s">
        <v>118</v>
      </c>
      <c r="C13" s="163" t="s">
        <v>48</v>
      </c>
      <c r="D13" s="164" t="s">
        <v>111</v>
      </c>
      <c r="E13" s="154"/>
      <c r="F13" s="147">
        <v>-1000</v>
      </c>
      <c r="G13" s="156">
        <f t="shared" si="1"/>
        <v>0</v>
      </c>
      <c r="H13" s="783" t="s">
        <v>166</v>
      </c>
      <c r="I13" s="149" t="s">
        <v>18</v>
      </c>
      <c r="J13" s="350" t="s">
        <v>194</v>
      </c>
      <c r="K13" s="336" t="s">
        <v>131</v>
      </c>
      <c r="L13" s="149" t="s">
        <v>44</v>
      </c>
      <c r="M13" s="149"/>
      <c r="N13" s="405"/>
    </row>
    <row r="14" spans="1:14" x14ac:dyDescent="0.25">
      <c r="A14" s="406">
        <v>45450</v>
      </c>
      <c r="B14" s="407" t="s">
        <v>190</v>
      </c>
      <c r="C14" s="407" t="s">
        <v>48</v>
      </c>
      <c r="D14" s="408" t="s">
        <v>111</v>
      </c>
      <c r="E14" s="766"/>
      <c r="F14" s="451">
        <v>72000</v>
      </c>
      <c r="G14" s="505">
        <f t="shared" si="1"/>
        <v>72000</v>
      </c>
      <c r="H14" s="411" t="s">
        <v>166</v>
      </c>
      <c r="I14" s="411" t="s">
        <v>18</v>
      </c>
      <c r="J14" s="452" t="s">
        <v>212</v>
      </c>
      <c r="K14" s="411" t="s">
        <v>131</v>
      </c>
      <c r="L14" s="411" t="s">
        <v>44</v>
      </c>
      <c r="M14" s="411"/>
      <c r="N14" s="450"/>
    </row>
    <row r="15" spans="1:14" x14ac:dyDescent="0.25">
      <c r="A15" s="162">
        <v>45450</v>
      </c>
      <c r="B15" s="149" t="s">
        <v>112</v>
      </c>
      <c r="C15" s="149" t="s">
        <v>113</v>
      </c>
      <c r="D15" s="149" t="s">
        <v>111</v>
      </c>
      <c r="E15" s="456">
        <v>8000</v>
      </c>
      <c r="F15" s="159"/>
      <c r="G15" s="156">
        <f t="shared" si="1"/>
        <v>64000</v>
      </c>
      <c r="H15" s="149" t="s">
        <v>166</v>
      </c>
      <c r="I15" s="149" t="s">
        <v>18</v>
      </c>
      <c r="J15" s="350" t="s">
        <v>212</v>
      </c>
      <c r="K15" s="149" t="s">
        <v>131</v>
      </c>
      <c r="L15" s="149" t="s">
        <v>44</v>
      </c>
      <c r="M15" s="149"/>
      <c r="N15" s="151" t="s">
        <v>226</v>
      </c>
    </row>
    <row r="16" spans="1:14" x14ac:dyDescent="0.25">
      <c r="A16" s="162">
        <v>45450</v>
      </c>
      <c r="B16" s="149" t="s">
        <v>112</v>
      </c>
      <c r="C16" s="149" t="s">
        <v>113</v>
      </c>
      <c r="D16" s="149" t="s">
        <v>111</v>
      </c>
      <c r="E16" s="456">
        <v>7000</v>
      </c>
      <c r="F16" s="159"/>
      <c r="G16" s="156">
        <f t="shared" si="1"/>
        <v>57000</v>
      </c>
      <c r="H16" s="149" t="s">
        <v>166</v>
      </c>
      <c r="I16" s="149" t="s">
        <v>18</v>
      </c>
      <c r="J16" s="350" t="s">
        <v>212</v>
      </c>
      <c r="K16" s="149" t="s">
        <v>131</v>
      </c>
      <c r="L16" s="149" t="s">
        <v>44</v>
      </c>
      <c r="M16" s="149"/>
      <c r="N16" s="151" t="s">
        <v>227</v>
      </c>
    </row>
    <row r="17" spans="1:14" x14ac:dyDescent="0.25">
      <c r="A17" s="162">
        <v>45450</v>
      </c>
      <c r="B17" s="149" t="s">
        <v>112</v>
      </c>
      <c r="C17" s="149" t="s">
        <v>113</v>
      </c>
      <c r="D17" s="149" t="s">
        <v>111</v>
      </c>
      <c r="E17" s="456">
        <v>7000</v>
      </c>
      <c r="F17" s="159"/>
      <c r="G17" s="156">
        <f t="shared" si="1"/>
        <v>50000</v>
      </c>
      <c r="H17" s="149" t="s">
        <v>166</v>
      </c>
      <c r="I17" s="149" t="s">
        <v>18</v>
      </c>
      <c r="J17" s="350" t="s">
        <v>212</v>
      </c>
      <c r="K17" s="149" t="s">
        <v>131</v>
      </c>
      <c r="L17" s="149" t="s">
        <v>44</v>
      </c>
      <c r="M17" s="149"/>
      <c r="N17" s="151" t="s">
        <v>228</v>
      </c>
    </row>
    <row r="18" spans="1:14" x14ac:dyDescent="0.25">
      <c r="A18" s="162">
        <v>45450</v>
      </c>
      <c r="B18" s="149" t="s">
        <v>112</v>
      </c>
      <c r="C18" s="149" t="s">
        <v>113</v>
      </c>
      <c r="D18" s="149" t="s">
        <v>111</v>
      </c>
      <c r="E18" s="456">
        <v>6000</v>
      </c>
      <c r="F18" s="159"/>
      <c r="G18" s="156">
        <f t="shared" si="1"/>
        <v>44000</v>
      </c>
      <c r="H18" s="149" t="s">
        <v>166</v>
      </c>
      <c r="I18" s="149" t="s">
        <v>18</v>
      </c>
      <c r="J18" s="350" t="s">
        <v>212</v>
      </c>
      <c r="K18" s="149" t="s">
        <v>131</v>
      </c>
      <c r="L18" s="149" t="s">
        <v>44</v>
      </c>
      <c r="M18" s="149"/>
      <c r="N18" s="151" t="s">
        <v>229</v>
      </c>
    </row>
    <row r="19" spans="1:14" x14ac:dyDescent="0.25">
      <c r="A19" s="162">
        <v>45450</v>
      </c>
      <c r="B19" s="149" t="s">
        <v>112</v>
      </c>
      <c r="C19" s="149" t="s">
        <v>113</v>
      </c>
      <c r="D19" s="149" t="s">
        <v>111</v>
      </c>
      <c r="E19" s="456">
        <v>12000</v>
      </c>
      <c r="F19" s="159"/>
      <c r="G19" s="156">
        <f t="shared" si="1"/>
        <v>32000</v>
      </c>
      <c r="H19" s="149" t="s">
        <v>166</v>
      </c>
      <c r="I19" s="149" t="s">
        <v>18</v>
      </c>
      <c r="J19" s="350" t="s">
        <v>212</v>
      </c>
      <c r="K19" s="149" t="s">
        <v>131</v>
      </c>
      <c r="L19" s="149" t="s">
        <v>44</v>
      </c>
      <c r="M19" s="149"/>
      <c r="N19" s="151" t="s">
        <v>230</v>
      </c>
    </row>
    <row r="20" spans="1:14" x14ac:dyDescent="0.25">
      <c r="A20" s="162">
        <v>45451</v>
      </c>
      <c r="B20" s="163" t="s">
        <v>118</v>
      </c>
      <c r="C20" s="163" t="s">
        <v>48</v>
      </c>
      <c r="D20" s="164" t="s">
        <v>111</v>
      </c>
      <c r="E20" s="456"/>
      <c r="F20" s="159">
        <v>-32000</v>
      </c>
      <c r="G20" s="156">
        <f t="shared" si="1"/>
        <v>0</v>
      </c>
      <c r="H20" s="149" t="s">
        <v>166</v>
      </c>
      <c r="I20" s="149" t="s">
        <v>18</v>
      </c>
      <c r="J20" s="350" t="s">
        <v>212</v>
      </c>
      <c r="K20" s="149" t="s">
        <v>131</v>
      </c>
      <c r="L20" s="149" t="s">
        <v>44</v>
      </c>
      <c r="M20" s="149"/>
      <c r="N20" s="151"/>
    </row>
    <row r="21" spans="1:14" x14ac:dyDescent="0.25">
      <c r="A21" s="462">
        <v>45451</v>
      </c>
      <c r="B21" s="407" t="s">
        <v>190</v>
      </c>
      <c r="C21" s="407" t="s">
        <v>48</v>
      </c>
      <c r="D21" s="408" t="s">
        <v>111</v>
      </c>
      <c r="E21" s="463"/>
      <c r="F21" s="451">
        <v>42000</v>
      </c>
      <c r="G21" s="505">
        <f t="shared" si="1"/>
        <v>42000</v>
      </c>
      <c r="H21" s="411" t="s">
        <v>166</v>
      </c>
      <c r="I21" s="411" t="s">
        <v>18</v>
      </c>
      <c r="J21" s="452" t="s">
        <v>221</v>
      </c>
      <c r="K21" s="411" t="s">
        <v>131</v>
      </c>
      <c r="L21" s="411" t="s">
        <v>44</v>
      </c>
      <c r="M21" s="411"/>
      <c r="N21" s="450"/>
    </row>
    <row r="22" spans="1:14" x14ac:dyDescent="0.25">
      <c r="A22" s="468">
        <v>45451</v>
      </c>
      <c r="B22" s="149" t="s">
        <v>112</v>
      </c>
      <c r="C22" s="149" t="s">
        <v>113</v>
      </c>
      <c r="D22" s="149" t="s">
        <v>111</v>
      </c>
      <c r="E22" s="456">
        <v>20000</v>
      </c>
      <c r="F22" s="159"/>
      <c r="G22" s="156">
        <f t="shared" si="1"/>
        <v>22000</v>
      </c>
      <c r="H22" s="149" t="s">
        <v>166</v>
      </c>
      <c r="I22" s="149" t="s">
        <v>18</v>
      </c>
      <c r="J22" s="350" t="s">
        <v>221</v>
      </c>
      <c r="K22" s="149" t="s">
        <v>131</v>
      </c>
      <c r="L22" s="149" t="s">
        <v>44</v>
      </c>
      <c r="M22" s="149"/>
      <c r="N22" s="151" t="s">
        <v>214</v>
      </c>
    </row>
    <row r="23" spans="1:14" x14ac:dyDescent="0.25">
      <c r="A23" s="468">
        <v>45451</v>
      </c>
      <c r="B23" s="149" t="s">
        <v>112</v>
      </c>
      <c r="C23" s="149" t="s">
        <v>113</v>
      </c>
      <c r="D23" s="149" t="s">
        <v>111</v>
      </c>
      <c r="E23" s="456">
        <v>22000</v>
      </c>
      <c r="F23" s="159"/>
      <c r="G23" s="156">
        <f t="shared" si="1"/>
        <v>0</v>
      </c>
      <c r="H23" s="149" t="s">
        <v>166</v>
      </c>
      <c r="I23" s="149" t="s">
        <v>18</v>
      </c>
      <c r="J23" s="350" t="s">
        <v>221</v>
      </c>
      <c r="K23" s="149" t="s">
        <v>131</v>
      </c>
      <c r="L23" s="149" t="s">
        <v>44</v>
      </c>
      <c r="M23" s="149"/>
      <c r="N23" s="151" t="s">
        <v>192</v>
      </c>
    </row>
    <row r="24" spans="1:14" x14ac:dyDescent="0.25">
      <c r="A24" s="462">
        <v>45453</v>
      </c>
      <c r="B24" s="411" t="s">
        <v>190</v>
      </c>
      <c r="C24" s="411" t="s">
        <v>48</v>
      </c>
      <c r="D24" s="411" t="s">
        <v>111</v>
      </c>
      <c r="E24" s="463"/>
      <c r="F24" s="451">
        <v>44000</v>
      </c>
      <c r="G24" s="505">
        <f t="shared" si="1"/>
        <v>44000</v>
      </c>
      <c r="H24" s="411" t="s">
        <v>166</v>
      </c>
      <c r="I24" s="411" t="s">
        <v>18</v>
      </c>
      <c r="J24" s="452" t="s">
        <v>295</v>
      </c>
      <c r="K24" s="411" t="s">
        <v>131</v>
      </c>
      <c r="L24" s="411" t="s">
        <v>44</v>
      </c>
      <c r="M24" s="411"/>
      <c r="N24" s="450"/>
    </row>
    <row r="25" spans="1:14" x14ac:dyDescent="0.25">
      <c r="A25" s="468">
        <v>45453</v>
      </c>
      <c r="B25" s="149" t="s">
        <v>112</v>
      </c>
      <c r="C25" s="149" t="s">
        <v>113</v>
      </c>
      <c r="D25" s="149" t="s">
        <v>111</v>
      </c>
      <c r="E25" s="456">
        <v>22000</v>
      </c>
      <c r="F25" s="159"/>
      <c r="G25" s="156">
        <f t="shared" si="1"/>
        <v>22000</v>
      </c>
      <c r="H25" s="149" t="s">
        <v>166</v>
      </c>
      <c r="I25" s="149" t="s">
        <v>18</v>
      </c>
      <c r="J25" s="350" t="s">
        <v>295</v>
      </c>
      <c r="K25" s="149" t="s">
        <v>131</v>
      </c>
      <c r="L25" s="149" t="s">
        <v>44</v>
      </c>
      <c r="M25" s="149"/>
      <c r="N25" s="151" t="s">
        <v>214</v>
      </c>
    </row>
    <row r="26" spans="1:14" x14ac:dyDescent="0.25">
      <c r="A26" s="468">
        <v>45453</v>
      </c>
      <c r="B26" s="149" t="s">
        <v>112</v>
      </c>
      <c r="C26" s="149" t="s">
        <v>113</v>
      </c>
      <c r="D26" s="149" t="s">
        <v>111</v>
      </c>
      <c r="E26" s="456">
        <v>22000</v>
      </c>
      <c r="F26" s="159"/>
      <c r="G26" s="156">
        <f t="shared" si="1"/>
        <v>0</v>
      </c>
      <c r="H26" s="149" t="s">
        <v>166</v>
      </c>
      <c r="I26" s="149" t="s">
        <v>18</v>
      </c>
      <c r="J26" s="350" t="s">
        <v>295</v>
      </c>
      <c r="K26" s="149" t="s">
        <v>131</v>
      </c>
      <c r="L26" s="149" t="s">
        <v>44</v>
      </c>
      <c r="M26" s="149"/>
      <c r="N26" s="151" t="s">
        <v>192</v>
      </c>
    </row>
    <row r="27" spans="1:14" x14ac:dyDescent="0.25">
      <c r="A27" s="791">
        <v>45454</v>
      </c>
      <c r="B27" s="787" t="s">
        <v>190</v>
      </c>
      <c r="C27" s="787" t="s">
        <v>48</v>
      </c>
      <c r="D27" s="787" t="s">
        <v>111</v>
      </c>
      <c r="E27" s="792"/>
      <c r="F27" s="786">
        <v>44000</v>
      </c>
      <c r="G27" s="793">
        <f t="shared" si="1"/>
        <v>44000</v>
      </c>
      <c r="H27" s="411" t="s">
        <v>166</v>
      </c>
      <c r="I27" s="787" t="s">
        <v>18</v>
      </c>
      <c r="J27" s="788" t="s">
        <v>312</v>
      </c>
      <c r="K27" s="787" t="s">
        <v>131</v>
      </c>
      <c r="L27" s="787" t="s">
        <v>44</v>
      </c>
      <c r="M27" s="787"/>
      <c r="N27" s="789"/>
    </row>
    <row r="28" spans="1:14" x14ac:dyDescent="0.25">
      <c r="A28" s="468">
        <v>45454</v>
      </c>
      <c r="B28" s="149" t="s">
        <v>112</v>
      </c>
      <c r="C28" s="149" t="s">
        <v>113</v>
      </c>
      <c r="D28" s="149" t="s">
        <v>111</v>
      </c>
      <c r="E28" s="456">
        <v>22000</v>
      </c>
      <c r="F28" s="159"/>
      <c r="G28" s="156">
        <f t="shared" si="1"/>
        <v>22000</v>
      </c>
      <c r="H28" s="149" t="s">
        <v>166</v>
      </c>
      <c r="I28" s="149" t="s">
        <v>18</v>
      </c>
      <c r="J28" s="350" t="s">
        <v>312</v>
      </c>
      <c r="K28" s="149" t="s">
        <v>131</v>
      </c>
      <c r="L28" s="149" t="s">
        <v>44</v>
      </c>
      <c r="M28" s="149"/>
      <c r="N28" s="151" t="s">
        <v>214</v>
      </c>
    </row>
    <row r="29" spans="1:14" x14ac:dyDescent="0.25">
      <c r="A29" s="468">
        <v>45454</v>
      </c>
      <c r="B29" s="149" t="s">
        <v>112</v>
      </c>
      <c r="C29" s="149" t="s">
        <v>113</v>
      </c>
      <c r="D29" s="149" t="s">
        <v>111</v>
      </c>
      <c r="E29" s="456">
        <v>22000</v>
      </c>
      <c r="F29" s="159"/>
      <c r="G29" s="156">
        <f t="shared" si="1"/>
        <v>0</v>
      </c>
      <c r="H29" s="149" t="s">
        <v>166</v>
      </c>
      <c r="I29" s="149" t="s">
        <v>18</v>
      </c>
      <c r="J29" s="350" t="s">
        <v>312</v>
      </c>
      <c r="K29" s="149" t="s">
        <v>131</v>
      </c>
      <c r="L29" s="149" t="s">
        <v>44</v>
      </c>
      <c r="M29" s="149"/>
      <c r="N29" s="151" t="s">
        <v>192</v>
      </c>
    </row>
    <row r="30" spans="1:14" x14ac:dyDescent="0.25">
      <c r="A30" s="468">
        <v>45455</v>
      </c>
      <c r="B30" s="149" t="s">
        <v>112</v>
      </c>
      <c r="C30" s="149" t="s">
        <v>113</v>
      </c>
      <c r="D30" s="149" t="s">
        <v>111</v>
      </c>
      <c r="E30" s="456">
        <v>8000</v>
      </c>
      <c r="F30" s="159"/>
      <c r="G30" s="156">
        <f t="shared" si="1"/>
        <v>-8000</v>
      </c>
      <c r="H30" s="149" t="s">
        <v>166</v>
      </c>
      <c r="I30" s="149" t="s">
        <v>18</v>
      </c>
      <c r="J30" s="350" t="s">
        <v>349</v>
      </c>
      <c r="K30" s="149" t="s">
        <v>131</v>
      </c>
      <c r="L30" s="149" t="s">
        <v>44</v>
      </c>
      <c r="M30" s="149"/>
      <c r="N30" s="151" t="s">
        <v>350</v>
      </c>
    </row>
    <row r="31" spans="1:14" x14ac:dyDescent="0.25">
      <c r="A31" s="468">
        <v>45455</v>
      </c>
      <c r="B31" s="149" t="s">
        <v>112</v>
      </c>
      <c r="C31" s="149" t="s">
        <v>113</v>
      </c>
      <c r="D31" s="149" t="s">
        <v>111</v>
      </c>
      <c r="E31" s="456">
        <v>7000</v>
      </c>
      <c r="F31" s="159"/>
      <c r="G31" s="156">
        <f t="shared" si="1"/>
        <v>-15000</v>
      </c>
      <c r="H31" s="149" t="s">
        <v>166</v>
      </c>
      <c r="I31" s="149" t="s">
        <v>18</v>
      </c>
      <c r="J31" s="350" t="s">
        <v>349</v>
      </c>
      <c r="K31" s="149" t="s">
        <v>131</v>
      </c>
      <c r="L31" s="149" t="s">
        <v>44</v>
      </c>
      <c r="M31" s="149"/>
      <c r="N31" s="151" t="s">
        <v>227</v>
      </c>
    </row>
    <row r="32" spans="1:14" x14ac:dyDescent="0.25">
      <c r="A32" s="468">
        <v>45455</v>
      </c>
      <c r="B32" s="149" t="s">
        <v>112</v>
      </c>
      <c r="C32" s="149" t="s">
        <v>113</v>
      </c>
      <c r="D32" s="149" t="s">
        <v>111</v>
      </c>
      <c r="E32" s="456">
        <v>21000</v>
      </c>
      <c r="F32" s="159"/>
      <c r="G32" s="156">
        <f t="shared" si="1"/>
        <v>-36000</v>
      </c>
      <c r="H32" s="149" t="s">
        <v>166</v>
      </c>
      <c r="I32" s="149" t="s">
        <v>18</v>
      </c>
      <c r="J32" s="350" t="s">
        <v>349</v>
      </c>
      <c r="K32" s="149" t="s">
        <v>131</v>
      </c>
      <c r="L32" s="149" t="s">
        <v>44</v>
      </c>
      <c r="M32" s="149"/>
      <c r="N32" s="151" t="s">
        <v>351</v>
      </c>
    </row>
    <row r="33" spans="1:14" x14ac:dyDescent="0.25">
      <c r="A33" s="462">
        <v>45456</v>
      </c>
      <c r="B33" s="411" t="s">
        <v>190</v>
      </c>
      <c r="C33" s="411" t="s">
        <v>48</v>
      </c>
      <c r="D33" s="411" t="s">
        <v>111</v>
      </c>
      <c r="E33" s="463"/>
      <c r="F33" s="451">
        <v>80000</v>
      </c>
      <c r="G33" s="505">
        <f t="shared" si="1"/>
        <v>44000</v>
      </c>
      <c r="H33" s="411" t="s">
        <v>166</v>
      </c>
      <c r="I33" s="411" t="s">
        <v>18</v>
      </c>
      <c r="J33" s="452" t="s">
        <v>349</v>
      </c>
      <c r="K33" s="411" t="s">
        <v>131</v>
      </c>
      <c r="L33" s="411" t="s">
        <v>44</v>
      </c>
      <c r="M33" s="411"/>
      <c r="N33" s="450"/>
    </row>
    <row r="34" spans="1:14" x14ac:dyDescent="0.25">
      <c r="A34" s="468">
        <v>45456</v>
      </c>
      <c r="B34" s="149" t="s">
        <v>112</v>
      </c>
      <c r="C34" s="149" t="s">
        <v>113</v>
      </c>
      <c r="D34" s="149" t="s">
        <v>111</v>
      </c>
      <c r="E34" s="456">
        <v>22000</v>
      </c>
      <c r="F34" s="159"/>
      <c r="G34" s="156">
        <f t="shared" si="1"/>
        <v>22000</v>
      </c>
      <c r="H34" s="149" t="s">
        <v>166</v>
      </c>
      <c r="I34" s="149" t="s">
        <v>18</v>
      </c>
      <c r="J34" s="350" t="s">
        <v>349</v>
      </c>
      <c r="K34" s="149" t="s">
        <v>131</v>
      </c>
      <c r="L34" s="149" t="s">
        <v>44</v>
      </c>
      <c r="M34" s="149"/>
      <c r="N34" s="151" t="s">
        <v>214</v>
      </c>
    </row>
    <row r="35" spans="1:14" x14ac:dyDescent="0.25">
      <c r="A35" s="468">
        <v>45456</v>
      </c>
      <c r="B35" s="149" t="s">
        <v>112</v>
      </c>
      <c r="C35" s="149" t="s">
        <v>113</v>
      </c>
      <c r="D35" s="149" t="s">
        <v>111</v>
      </c>
      <c r="E35" s="456">
        <v>22000</v>
      </c>
      <c r="F35" s="159"/>
      <c r="G35" s="156">
        <f t="shared" si="1"/>
        <v>0</v>
      </c>
      <c r="H35" s="149" t="s">
        <v>166</v>
      </c>
      <c r="I35" s="149" t="s">
        <v>18</v>
      </c>
      <c r="J35" s="350" t="s">
        <v>349</v>
      </c>
      <c r="K35" s="149" t="s">
        <v>131</v>
      </c>
      <c r="L35" s="149" t="s">
        <v>44</v>
      </c>
      <c r="M35" s="149"/>
      <c r="N35" s="151" t="s">
        <v>192</v>
      </c>
    </row>
    <row r="36" spans="1:14" x14ac:dyDescent="0.25">
      <c r="A36" s="462">
        <v>45457</v>
      </c>
      <c r="B36" s="411" t="s">
        <v>190</v>
      </c>
      <c r="C36" s="411" t="s">
        <v>48</v>
      </c>
      <c r="D36" s="411" t="s">
        <v>111</v>
      </c>
      <c r="E36" s="463"/>
      <c r="F36" s="451">
        <v>44000</v>
      </c>
      <c r="G36" s="505">
        <f t="shared" si="1"/>
        <v>44000</v>
      </c>
      <c r="H36" s="411" t="s">
        <v>166</v>
      </c>
      <c r="I36" s="411" t="s">
        <v>18</v>
      </c>
      <c r="J36" s="452" t="s">
        <v>397</v>
      </c>
      <c r="K36" s="411" t="s">
        <v>131</v>
      </c>
      <c r="L36" s="411" t="s">
        <v>44</v>
      </c>
      <c r="M36" s="411"/>
      <c r="N36" s="450"/>
    </row>
    <row r="37" spans="1:14" x14ac:dyDescent="0.25">
      <c r="A37" s="468">
        <v>45457</v>
      </c>
      <c r="B37" s="149" t="s">
        <v>112</v>
      </c>
      <c r="C37" s="149" t="s">
        <v>113</v>
      </c>
      <c r="D37" s="149" t="s">
        <v>111</v>
      </c>
      <c r="E37" s="456">
        <v>22000</v>
      </c>
      <c r="F37" s="159"/>
      <c r="G37" s="156">
        <f t="shared" si="1"/>
        <v>22000</v>
      </c>
      <c r="H37" s="149" t="s">
        <v>166</v>
      </c>
      <c r="I37" s="149" t="s">
        <v>18</v>
      </c>
      <c r="J37" s="350" t="s">
        <v>397</v>
      </c>
      <c r="K37" s="149" t="s">
        <v>131</v>
      </c>
      <c r="L37" s="149" t="s">
        <v>44</v>
      </c>
      <c r="M37" s="149"/>
      <c r="N37" s="151" t="s">
        <v>214</v>
      </c>
    </row>
    <row r="38" spans="1:14" x14ac:dyDescent="0.25">
      <c r="A38" s="468">
        <v>45457</v>
      </c>
      <c r="B38" s="149" t="s">
        <v>112</v>
      </c>
      <c r="C38" s="149" t="s">
        <v>113</v>
      </c>
      <c r="D38" s="149" t="s">
        <v>111</v>
      </c>
      <c r="E38" s="456">
        <v>22000</v>
      </c>
      <c r="F38" s="159"/>
      <c r="G38" s="156">
        <f t="shared" si="1"/>
        <v>0</v>
      </c>
      <c r="H38" s="149" t="s">
        <v>166</v>
      </c>
      <c r="I38" s="149" t="s">
        <v>18</v>
      </c>
      <c r="J38" s="350" t="s">
        <v>397</v>
      </c>
      <c r="K38" s="149" t="s">
        <v>131</v>
      </c>
      <c r="L38" s="149" t="s">
        <v>44</v>
      </c>
      <c r="M38" s="149"/>
      <c r="N38" s="151" t="s">
        <v>192</v>
      </c>
    </row>
    <row r="39" spans="1:14" x14ac:dyDescent="0.25">
      <c r="A39" s="462">
        <v>45460</v>
      </c>
      <c r="B39" s="411" t="s">
        <v>190</v>
      </c>
      <c r="C39" s="411" t="s">
        <v>48</v>
      </c>
      <c r="D39" s="411" t="s">
        <v>111</v>
      </c>
      <c r="E39" s="463"/>
      <c r="F39" s="451">
        <v>44000</v>
      </c>
      <c r="G39" s="505">
        <f t="shared" si="1"/>
        <v>44000</v>
      </c>
      <c r="H39" s="411" t="s">
        <v>166</v>
      </c>
      <c r="I39" s="411" t="s">
        <v>18</v>
      </c>
      <c r="J39" s="452" t="s">
        <v>418</v>
      </c>
      <c r="K39" s="411" t="s">
        <v>131</v>
      </c>
      <c r="L39" s="411" t="s">
        <v>44</v>
      </c>
      <c r="M39" s="411"/>
      <c r="N39" s="450"/>
    </row>
    <row r="40" spans="1:14" x14ac:dyDescent="0.25">
      <c r="A40" s="468">
        <v>45460</v>
      </c>
      <c r="B40" s="149" t="s">
        <v>112</v>
      </c>
      <c r="C40" s="149" t="s">
        <v>113</v>
      </c>
      <c r="D40" s="149" t="s">
        <v>111</v>
      </c>
      <c r="E40" s="456">
        <v>22000</v>
      </c>
      <c r="F40" s="159"/>
      <c r="G40" s="156">
        <f t="shared" si="1"/>
        <v>22000</v>
      </c>
      <c r="H40" s="149" t="s">
        <v>166</v>
      </c>
      <c r="I40" s="149" t="s">
        <v>18</v>
      </c>
      <c r="J40" s="350" t="s">
        <v>418</v>
      </c>
      <c r="K40" s="149" t="s">
        <v>131</v>
      </c>
      <c r="L40" s="149" t="s">
        <v>44</v>
      </c>
      <c r="M40" s="149"/>
      <c r="N40" s="151" t="s">
        <v>214</v>
      </c>
    </row>
    <row r="41" spans="1:14" x14ac:dyDescent="0.25">
      <c r="A41" s="468">
        <v>45460</v>
      </c>
      <c r="B41" s="149" t="s">
        <v>112</v>
      </c>
      <c r="C41" s="149" t="s">
        <v>113</v>
      </c>
      <c r="D41" s="149" t="s">
        <v>111</v>
      </c>
      <c r="E41" s="456">
        <v>21000</v>
      </c>
      <c r="F41" s="159"/>
      <c r="G41" s="156">
        <f t="shared" si="1"/>
        <v>1000</v>
      </c>
      <c r="H41" s="149" t="s">
        <v>166</v>
      </c>
      <c r="I41" s="149" t="s">
        <v>18</v>
      </c>
      <c r="J41" s="350" t="s">
        <v>418</v>
      </c>
      <c r="K41" s="149" t="s">
        <v>131</v>
      </c>
      <c r="L41" s="149" t="s">
        <v>44</v>
      </c>
      <c r="M41" s="149"/>
      <c r="N41" s="151" t="s">
        <v>192</v>
      </c>
    </row>
    <row r="42" spans="1:14" x14ac:dyDescent="0.25">
      <c r="A42" s="468">
        <v>45461</v>
      </c>
      <c r="B42" s="149" t="s">
        <v>118</v>
      </c>
      <c r="C42" s="149" t="s">
        <v>48</v>
      </c>
      <c r="D42" s="149" t="s">
        <v>111</v>
      </c>
      <c r="E42" s="456"/>
      <c r="F42" s="159">
        <v>-1000</v>
      </c>
      <c r="G42" s="156">
        <f t="shared" si="1"/>
        <v>0</v>
      </c>
      <c r="H42" s="149" t="s">
        <v>166</v>
      </c>
      <c r="I42" s="149" t="s">
        <v>18</v>
      </c>
      <c r="J42" s="350" t="s">
        <v>418</v>
      </c>
      <c r="K42" s="149" t="s">
        <v>131</v>
      </c>
      <c r="L42" s="149" t="s">
        <v>44</v>
      </c>
      <c r="M42" s="149"/>
      <c r="N42" s="151"/>
    </row>
    <row r="43" spans="1:14" x14ac:dyDescent="0.25">
      <c r="A43" s="462">
        <v>45461</v>
      </c>
      <c r="B43" s="411" t="s">
        <v>190</v>
      </c>
      <c r="C43" s="411" t="s">
        <v>48</v>
      </c>
      <c r="D43" s="411" t="s">
        <v>111</v>
      </c>
      <c r="E43" s="463"/>
      <c r="F43" s="451">
        <v>44000</v>
      </c>
      <c r="G43" s="505">
        <f t="shared" si="1"/>
        <v>44000</v>
      </c>
      <c r="H43" s="411" t="s">
        <v>166</v>
      </c>
      <c r="I43" s="411" t="s">
        <v>18</v>
      </c>
      <c r="J43" s="452" t="s">
        <v>431</v>
      </c>
      <c r="K43" s="411" t="s">
        <v>131</v>
      </c>
      <c r="L43" s="411" t="s">
        <v>44</v>
      </c>
      <c r="M43" s="411"/>
      <c r="N43" s="450"/>
    </row>
    <row r="44" spans="1:14" x14ac:dyDescent="0.25">
      <c r="A44" s="468">
        <v>45461</v>
      </c>
      <c r="B44" s="149" t="s">
        <v>112</v>
      </c>
      <c r="C44" s="149" t="s">
        <v>113</v>
      </c>
      <c r="D44" s="149" t="s">
        <v>111</v>
      </c>
      <c r="E44" s="456">
        <v>21000</v>
      </c>
      <c r="F44" s="159"/>
      <c r="G44" s="156">
        <f t="shared" si="1"/>
        <v>23000</v>
      </c>
      <c r="H44" s="149" t="s">
        <v>166</v>
      </c>
      <c r="I44" s="149" t="s">
        <v>18</v>
      </c>
      <c r="J44" s="350" t="s">
        <v>431</v>
      </c>
      <c r="K44" s="149" t="s">
        <v>131</v>
      </c>
      <c r="L44" s="149" t="s">
        <v>44</v>
      </c>
      <c r="M44" s="149"/>
      <c r="N44" s="151" t="s">
        <v>214</v>
      </c>
    </row>
    <row r="45" spans="1:14" x14ac:dyDescent="0.25">
      <c r="A45" s="468">
        <v>45461</v>
      </c>
      <c r="B45" s="149" t="s">
        <v>112</v>
      </c>
      <c r="C45" s="149" t="s">
        <v>113</v>
      </c>
      <c r="D45" s="149" t="s">
        <v>111</v>
      </c>
      <c r="E45" s="456">
        <v>22000</v>
      </c>
      <c r="F45" s="159"/>
      <c r="G45" s="156">
        <f t="shared" si="1"/>
        <v>1000</v>
      </c>
      <c r="H45" s="149" t="s">
        <v>166</v>
      </c>
      <c r="I45" s="149" t="s">
        <v>18</v>
      </c>
      <c r="J45" s="350" t="s">
        <v>431</v>
      </c>
      <c r="K45" s="149" t="s">
        <v>131</v>
      </c>
      <c r="L45" s="149" t="s">
        <v>44</v>
      </c>
      <c r="M45" s="149"/>
      <c r="N45" s="151" t="s">
        <v>192</v>
      </c>
    </row>
    <row r="46" spans="1:14" x14ac:dyDescent="0.25">
      <c r="A46" s="468">
        <v>45462</v>
      </c>
      <c r="B46" s="149" t="s">
        <v>118</v>
      </c>
      <c r="C46" s="149" t="s">
        <v>48</v>
      </c>
      <c r="D46" s="149" t="s">
        <v>111</v>
      </c>
      <c r="E46" s="456"/>
      <c r="F46" s="159">
        <v>-1000</v>
      </c>
      <c r="G46" s="156">
        <f t="shared" si="1"/>
        <v>0</v>
      </c>
      <c r="H46" s="149" t="s">
        <v>166</v>
      </c>
      <c r="I46" s="149" t="s">
        <v>18</v>
      </c>
      <c r="J46" s="350" t="s">
        <v>431</v>
      </c>
      <c r="K46" s="149" t="s">
        <v>131</v>
      </c>
      <c r="L46" s="149" t="s">
        <v>44</v>
      </c>
      <c r="M46" s="149"/>
      <c r="N46" s="151"/>
    </row>
    <row r="47" spans="1:14" x14ac:dyDescent="0.25">
      <c r="A47" s="468">
        <v>45462</v>
      </c>
      <c r="B47" s="149" t="s">
        <v>112</v>
      </c>
      <c r="C47" s="149" t="s">
        <v>113</v>
      </c>
      <c r="D47" s="149" t="s">
        <v>111</v>
      </c>
      <c r="E47" s="456">
        <v>8000</v>
      </c>
      <c r="F47" s="159"/>
      <c r="G47" s="156">
        <f t="shared" si="1"/>
        <v>-8000</v>
      </c>
      <c r="H47" s="149" t="s">
        <v>166</v>
      </c>
      <c r="I47" s="149" t="s">
        <v>18</v>
      </c>
      <c r="J47" s="350" t="s">
        <v>462</v>
      </c>
      <c r="K47" s="149" t="s">
        <v>131</v>
      </c>
      <c r="L47" s="149" t="s">
        <v>44</v>
      </c>
      <c r="M47" s="149"/>
      <c r="N47" s="151" t="s">
        <v>226</v>
      </c>
    </row>
    <row r="48" spans="1:14" x14ac:dyDescent="0.25">
      <c r="A48" s="468">
        <v>45462</v>
      </c>
      <c r="B48" s="149" t="s">
        <v>112</v>
      </c>
      <c r="C48" s="149" t="s">
        <v>113</v>
      </c>
      <c r="D48" s="149" t="s">
        <v>111</v>
      </c>
      <c r="E48" s="456">
        <v>10000</v>
      </c>
      <c r="F48" s="159"/>
      <c r="G48" s="156">
        <f t="shared" si="1"/>
        <v>-18000</v>
      </c>
      <c r="H48" s="149" t="s">
        <v>166</v>
      </c>
      <c r="I48" s="149" t="s">
        <v>18</v>
      </c>
      <c r="J48" s="350" t="s">
        <v>462</v>
      </c>
      <c r="K48" s="149" t="s">
        <v>131</v>
      </c>
      <c r="L48" s="149" t="s">
        <v>44</v>
      </c>
      <c r="M48" s="149"/>
      <c r="N48" s="151" t="s">
        <v>351</v>
      </c>
    </row>
    <row r="49" spans="1:14" x14ac:dyDescent="0.25">
      <c r="A49" s="462">
        <v>45463</v>
      </c>
      <c r="B49" s="411" t="s">
        <v>190</v>
      </c>
      <c r="C49" s="411" t="s">
        <v>48</v>
      </c>
      <c r="D49" s="411" t="s">
        <v>111</v>
      </c>
      <c r="E49" s="463"/>
      <c r="F49" s="451">
        <v>77000</v>
      </c>
      <c r="G49" s="505">
        <f t="shared" si="1"/>
        <v>59000</v>
      </c>
      <c r="H49" s="411" t="s">
        <v>166</v>
      </c>
      <c r="I49" s="411" t="s">
        <v>18</v>
      </c>
      <c r="J49" s="452" t="s">
        <v>462</v>
      </c>
      <c r="K49" s="411" t="s">
        <v>131</v>
      </c>
      <c r="L49" s="411" t="s">
        <v>44</v>
      </c>
      <c r="M49" s="411"/>
      <c r="N49" s="450"/>
    </row>
    <row r="50" spans="1:14" x14ac:dyDescent="0.25">
      <c r="A50" s="468">
        <v>45463</v>
      </c>
      <c r="B50" s="149" t="s">
        <v>112</v>
      </c>
      <c r="C50" s="149" t="s">
        <v>113</v>
      </c>
      <c r="D50" s="149" t="s">
        <v>111</v>
      </c>
      <c r="E50" s="456">
        <v>22000</v>
      </c>
      <c r="F50" s="159"/>
      <c r="G50" s="156">
        <f t="shared" si="1"/>
        <v>37000</v>
      </c>
      <c r="H50" s="149" t="s">
        <v>166</v>
      </c>
      <c r="I50" s="149" t="s">
        <v>18</v>
      </c>
      <c r="J50" s="350" t="s">
        <v>462</v>
      </c>
      <c r="K50" s="149" t="s">
        <v>131</v>
      </c>
      <c r="L50" s="149" t="s">
        <v>44</v>
      </c>
      <c r="M50" s="149"/>
      <c r="N50" s="151" t="s">
        <v>214</v>
      </c>
    </row>
    <row r="51" spans="1:14" x14ac:dyDescent="0.25">
      <c r="A51" s="468">
        <v>45463</v>
      </c>
      <c r="B51" s="149" t="s">
        <v>112</v>
      </c>
      <c r="C51" s="149" t="s">
        <v>113</v>
      </c>
      <c r="D51" s="149" t="s">
        <v>111</v>
      </c>
      <c r="E51" s="456">
        <v>7000</v>
      </c>
      <c r="F51" s="159"/>
      <c r="G51" s="156">
        <f t="shared" si="1"/>
        <v>30000</v>
      </c>
      <c r="H51" s="149" t="s">
        <v>166</v>
      </c>
      <c r="I51" s="149" t="s">
        <v>18</v>
      </c>
      <c r="J51" s="350" t="s">
        <v>462</v>
      </c>
      <c r="K51" s="149" t="s">
        <v>131</v>
      </c>
      <c r="L51" s="149" t="s">
        <v>44</v>
      </c>
      <c r="M51" s="149"/>
      <c r="N51" s="151" t="s">
        <v>463</v>
      </c>
    </row>
    <row r="52" spans="1:14" x14ac:dyDescent="0.25">
      <c r="A52" s="468">
        <v>45463</v>
      </c>
      <c r="B52" s="149" t="s">
        <v>112</v>
      </c>
      <c r="C52" s="149" t="s">
        <v>113</v>
      </c>
      <c r="D52" s="149" t="s">
        <v>111</v>
      </c>
      <c r="E52" s="456">
        <v>7000</v>
      </c>
      <c r="F52" s="159"/>
      <c r="G52" s="156">
        <f t="shared" si="1"/>
        <v>23000</v>
      </c>
      <c r="H52" s="149" t="s">
        <v>166</v>
      </c>
      <c r="I52" s="149" t="s">
        <v>18</v>
      </c>
      <c r="J52" s="350" t="s">
        <v>462</v>
      </c>
      <c r="K52" s="149" t="s">
        <v>131</v>
      </c>
      <c r="L52" s="149" t="s">
        <v>44</v>
      </c>
      <c r="M52" s="149"/>
      <c r="N52" s="151" t="s">
        <v>227</v>
      </c>
    </row>
    <row r="53" spans="1:14" x14ac:dyDescent="0.25">
      <c r="A53" s="468">
        <v>45463</v>
      </c>
      <c r="B53" s="149" t="s">
        <v>112</v>
      </c>
      <c r="C53" s="149" t="s">
        <v>113</v>
      </c>
      <c r="D53" s="149" t="s">
        <v>111</v>
      </c>
      <c r="E53" s="456">
        <v>22000</v>
      </c>
      <c r="F53" s="159"/>
      <c r="G53" s="156">
        <f t="shared" si="1"/>
        <v>1000</v>
      </c>
      <c r="H53" s="149" t="s">
        <v>166</v>
      </c>
      <c r="I53" s="149" t="s">
        <v>18</v>
      </c>
      <c r="J53" s="350" t="s">
        <v>462</v>
      </c>
      <c r="K53" s="149" t="s">
        <v>131</v>
      </c>
      <c r="L53" s="149" t="s">
        <v>44</v>
      </c>
      <c r="M53" s="149"/>
      <c r="N53" s="151" t="s">
        <v>192</v>
      </c>
    </row>
    <row r="54" spans="1:14" x14ac:dyDescent="0.25">
      <c r="A54" s="468">
        <v>45464</v>
      </c>
      <c r="B54" s="149" t="s">
        <v>118</v>
      </c>
      <c r="C54" s="149" t="s">
        <v>48</v>
      </c>
      <c r="D54" s="149" t="s">
        <v>111</v>
      </c>
      <c r="E54" s="456"/>
      <c r="F54" s="159">
        <v>-1000</v>
      </c>
      <c r="G54" s="156">
        <f t="shared" si="1"/>
        <v>0</v>
      </c>
      <c r="H54" s="149" t="s">
        <v>166</v>
      </c>
      <c r="I54" s="149" t="s">
        <v>18</v>
      </c>
      <c r="J54" s="350" t="s">
        <v>462</v>
      </c>
      <c r="K54" s="149" t="s">
        <v>131</v>
      </c>
      <c r="L54" s="149" t="s">
        <v>44</v>
      </c>
      <c r="M54" s="149"/>
      <c r="N54" s="151"/>
    </row>
    <row r="55" spans="1:14" x14ac:dyDescent="0.25">
      <c r="A55" s="462">
        <v>45464</v>
      </c>
      <c r="B55" s="411" t="s">
        <v>190</v>
      </c>
      <c r="C55" s="411" t="s">
        <v>48</v>
      </c>
      <c r="D55" s="411" t="s">
        <v>111</v>
      </c>
      <c r="E55" s="463"/>
      <c r="F55" s="451">
        <v>44000</v>
      </c>
      <c r="G55" s="505">
        <f t="shared" si="1"/>
        <v>44000</v>
      </c>
      <c r="H55" s="411" t="s">
        <v>166</v>
      </c>
      <c r="I55" s="411" t="s">
        <v>18</v>
      </c>
      <c r="J55" s="452" t="s">
        <v>484</v>
      </c>
      <c r="K55" s="411" t="s">
        <v>131</v>
      </c>
      <c r="L55" s="411" t="s">
        <v>44</v>
      </c>
      <c r="M55" s="411"/>
      <c r="N55" s="450"/>
    </row>
    <row r="56" spans="1:14" x14ac:dyDescent="0.25">
      <c r="A56" s="468">
        <v>45464</v>
      </c>
      <c r="B56" s="149" t="s">
        <v>112</v>
      </c>
      <c r="C56" s="149" t="s">
        <v>113</v>
      </c>
      <c r="D56" s="149" t="s">
        <v>111</v>
      </c>
      <c r="E56" s="456">
        <v>22000</v>
      </c>
      <c r="F56" s="159"/>
      <c r="G56" s="156">
        <f t="shared" si="1"/>
        <v>22000</v>
      </c>
      <c r="H56" s="149" t="s">
        <v>166</v>
      </c>
      <c r="I56" s="149" t="s">
        <v>18</v>
      </c>
      <c r="J56" s="350" t="s">
        <v>484</v>
      </c>
      <c r="K56" s="149" t="s">
        <v>131</v>
      </c>
      <c r="L56" s="149" t="s">
        <v>44</v>
      </c>
      <c r="M56" s="149"/>
      <c r="N56" s="151" t="s">
        <v>214</v>
      </c>
    </row>
    <row r="57" spans="1:14" x14ac:dyDescent="0.25">
      <c r="A57" s="468">
        <v>45464</v>
      </c>
      <c r="B57" s="149" t="s">
        <v>112</v>
      </c>
      <c r="C57" s="149" t="s">
        <v>113</v>
      </c>
      <c r="D57" s="149" t="s">
        <v>111</v>
      </c>
      <c r="E57" s="456">
        <v>21000</v>
      </c>
      <c r="F57" s="159"/>
      <c r="G57" s="156">
        <f t="shared" si="1"/>
        <v>1000</v>
      </c>
      <c r="H57" s="149" t="s">
        <v>166</v>
      </c>
      <c r="I57" s="149" t="s">
        <v>18</v>
      </c>
      <c r="J57" s="350" t="s">
        <v>484</v>
      </c>
      <c r="K57" s="149" t="s">
        <v>131</v>
      </c>
      <c r="L57" s="149" t="s">
        <v>44</v>
      </c>
      <c r="M57" s="149"/>
      <c r="N57" s="151" t="s">
        <v>192</v>
      </c>
    </row>
    <row r="58" spans="1:14" x14ac:dyDescent="0.25">
      <c r="A58" s="468">
        <v>45465</v>
      </c>
      <c r="B58" s="149" t="s">
        <v>118</v>
      </c>
      <c r="C58" s="149" t="s">
        <v>48</v>
      </c>
      <c r="D58" s="149" t="s">
        <v>111</v>
      </c>
      <c r="E58" s="456"/>
      <c r="F58" s="159">
        <v>-1000</v>
      </c>
      <c r="G58" s="156">
        <f t="shared" si="1"/>
        <v>0</v>
      </c>
      <c r="H58" s="149" t="s">
        <v>166</v>
      </c>
      <c r="I58" s="149" t="s">
        <v>18</v>
      </c>
      <c r="J58" s="350" t="s">
        <v>484</v>
      </c>
      <c r="K58" s="149" t="s">
        <v>131</v>
      </c>
      <c r="L58" s="149" t="s">
        <v>44</v>
      </c>
      <c r="M58" s="149"/>
      <c r="N58" s="151"/>
    </row>
    <row r="59" spans="1:14" x14ac:dyDescent="0.25">
      <c r="A59" s="462">
        <v>45465</v>
      </c>
      <c r="B59" s="411" t="s">
        <v>190</v>
      </c>
      <c r="C59" s="411" t="s">
        <v>48</v>
      </c>
      <c r="D59" s="411" t="s">
        <v>111</v>
      </c>
      <c r="E59" s="463"/>
      <c r="F59" s="451">
        <v>44000</v>
      </c>
      <c r="G59" s="505">
        <f t="shared" si="1"/>
        <v>44000</v>
      </c>
      <c r="H59" s="411" t="s">
        <v>166</v>
      </c>
      <c r="I59" s="411" t="s">
        <v>18</v>
      </c>
      <c r="J59" s="452" t="s">
        <v>484</v>
      </c>
      <c r="K59" s="411" t="s">
        <v>131</v>
      </c>
      <c r="L59" s="411" t="s">
        <v>44</v>
      </c>
      <c r="M59" s="411"/>
      <c r="N59" s="450"/>
    </row>
    <row r="60" spans="1:14" x14ac:dyDescent="0.25">
      <c r="A60" s="468">
        <v>45465</v>
      </c>
      <c r="B60" s="149" t="s">
        <v>112</v>
      </c>
      <c r="C60" s="149" t="s">
        <v>113</v>
      </c>
      <c r="D60" s="149" t="s">
        <v>111</v>
      </c>
      <c r="E60" s="456">
        <v>22000</v>
      </c>
      <c r="F60" s="159"/>
      <c r="G60" s="156">
        <f t="shared" si="1"/>
        <v>22000</v>
      </c>
      <c r="H60" s="149" t="s">
        <v>166</v>
      </c>
      <c r="I60" s="149" t="s">
        <v>18</v>
      </c>
      <c r="J60" s="350" t="s">
        <v>500</v>
      </c>
      <c r="K60" s="149" t="s">
        <v>131</v>
      </c>
      <c r="L60" s="149" t="s">
        <v>44</v>
      </c>
      <c r="M60" s="149"/>
      <c r="N60" s="151" t="s">
        <v>214</v>
      </c>
    </row>
    <row r="61" spans="1:14" x14ac:dyDescent="0.25">
      <c r="A61" s="468">
        <v>45465</v>
      </c>
      <c r="B61" s="149" t="s">
        <v>112</v>
      </c>
      <c r="C61" s="149" t="s">
        <v>113</v>
      </c>
      <c r="D61" s="149" t="s">
        <v>111</v>
      </c>
      <c r="E61" s="456">
        <v>21000</v>
      </c>
      <c r="F61" s="159"/>
      <c r="G61" s="156">
        <f t="shared" si="1"/>
        <v>1000</v>
      </c>
      <c r="H61" s="149" t="s">
        <v>166</v>
      </c>
      <c r="I61" s="149" t="s">
        <v>18</v>
      </c>
      <c r="J61" s="350" t="s">
        <v>500</v>
      </c>
      <c r="K61" s="149" t="s">
        <v>131</v>
      </c>
      <c r="L61" s="149" t="s">
        <v>44</v>
      </c>
      <c r="M61" s="149"/>
      <c r="N61" s="151" t="s">
        <v>192</v>
      </c>
    </row>
    <row r="62" spans="1:14" x14ac:dyDescent="0.25">
      <c r="A62" s="468">
        <v>45467</v>
      </c>
      <c r="B62" s="149" t="s">
        <v>118</v>
      </c>
      <c r="C62" s="149" t="s">
        <v>48</v>
      </c>
      <c r="D62" s="149" t="s">
        <v>111</v>
      </c>
      <c r="E62" s="456"/>
      <c r="F62" s="159">
        <v>-1000</v>
      </c>
      <c r="G62" s="156">
        <f t="shared" si="1"/>
        <v>0</v>
      </c>
      <c r="H62" s="149" t="s">
        <v>166</v>
      </c>
      <c r="I62" s="149" t="s">
        <v>18</v>
      </c>
      <c r="J62" s="350" t="s">
        <v>500</v>
      </c>
      <c r="K62" s="149" t="s">
        <v>131</v>
      </c>
      <c r="L62" s="149" t="s">
        <v>44</v>
      </c>
      <c r="M62" s="149"/>
      <c r="N62" s="151"/>
    </row>
    <row r="63" spans="1:14" x14ac:dyDescent="0.25">
      <c r="A63" s="815">
        <v>45467</v>
      </c>
      <c r="B63" s="772" t="s">
        <v>190</v>
      </c>
      <c r="C63" s="772" t="s">
        <v>48</v>
      </c>
      <c r="D63" s="772" t="s">
        <v>111</v>
      </c>
      <c r="E63" s="816"/>
      <c r="F63" s="817">
        <v>90000</v>
      </c>
      <c r="G63" s="818">
        <f t="shared" si="1"/>
        <v>90000</v>
      </c>
      <c r="H63" s="772" t="s">
        <v>166</v>
      </c>
      <c r="I63" s="772" t="s">
        <v>18</v>
      </c>
      <c r="J63" s="452" t="s">
        <v>517</v>
      </c>
      <c r="K63" s="772" t="s">
        <v>131</v>
      </c>
      <c r="L63" s="772" t="s">
        <v>44</v>
      </c>
      <c r="M63" s="772"/>
      <c r="N63" s="819"/>
    </row>
    <row r="64" spans="1:14" x14ac:dyDescent="0.25">
      <c r="A64" s="468">
        <v>45467</v>
      </c>
      <c r="B64" s="149" t="s">
        <v>112</v>
      </c>
      <c r="C64" s="149" t="s">
        <v>113</v>
      </c>
      <c r="D64" s="149" t="s">
        <v>111</v>
      </c>
      <c r="E64" s="456">
        <v>22000</v>
      </c>
      <c r="F64" s="159"/>
      <c r="G64" s="156">
        <f t="shared" si="1"/>
        <v>68000</v>
      </c>
      <c r="H64" s="149" t="s">
        <v>166</v>
      </c>
      <c r="I64" s="149" t="s">
        <v>18</v>
      </c>
      <c r="J64" s="350" t="s">
        <v>517</v>
      </c>
      <c r="K64" s="149" t="s">
        <v>131</v>
      </c>
      <c r="L64" s="149" t="s">
        <v>44</v>
      </c>
      <c r="M64" s="149"/>
      <c r="N64" s="151" t="s">
        <v>214</v>
      </c>
    </row>
    <row r="65" spans="1:14" x14ac:dyDescent="0.25">
      <c r="A65" s="468">
        <v>45467</v>
      </c>
      <c r="B65" s="149" t="s">
        <v>112</v>
      </c>
      <c r="C65" s="149" t="s">
        <v>113</v>
      </c>
      <c r="D65" s="149" t="s">
        <v>111</v>
      </c>
      <c r="E65" s="456">
        <v>17000</v>
      </c>
      <c r="F65" s="159"/>
      <c r="G65" s="156">
        <f t="shared" si="1"/>
        <v>51000</v>
      </c>
      <c r="H65" s="149" t="s">
        <v>166</v>
      </c>
      <c r="I65" s="149" t="s">
        <v>18</v>
      </c>
      <c r="J65" s="350" t="s">
        <v>517</v>
      </c>
      <c r="K65" s="149" t="s">
        <v>131</v>
      </c>
      <c r="L65" s="149" t="s">
        <v>44</v>
      </c>
      <c r="M65" s="149"/>
      <c r="N65" s="151" t="s">
        <v>518</v>
      </c>
    </row>
    <row r="66" spans="1:14" x14ac:dyDescent="0.25">
      <c r="A66" s="468">
        <v>45467</v>
      </c>
      <c r="B66" s="149" t="s">
        <v>112</v>
      </c>
      <c r="C66" s="149" t="s">
        <v>113</v>
      </c>
      <c r="D66" s="149" t="s">
        <v>111</v>
      </c>
      <c r="E66" s="456">
        <v>6000</v>
      </c>
      <c r="F66" s="159"/>
      <c r="G66" s="156">
        <f t="shared" si="1"/>
        <v>45000</v>
      </c>
      <c r="H66" s="149" t="s">
        <v>166</v>
      </c>
      <c r="I66" s="149" t="s">
        <v>18</v>
      </c>
      <c r="J66" s="350" t="s">
        <v>517</v>
      </c>
      <c r="K66" s="149" t="s">
        <v>131</v>
      </c>
      <c r="L66" s="149" t="s">
        <v>44</v>
      </c>
      <c r="M66" s="149"/>
      <c r="N66" s="151" t="s">
        <v>519</v>
      </c>
    </row>
    <row r="67" spans="1:14" x14ac:dyDescent="0.25">
      <c r="A67" s="468">
        <v>45467</v>
      </c>
      <c r="B67" s="149" t="s">
        <v>112</v>
      </c>
      <c r="C67" s="149" t="s">
        <v>113</v>
      </c>
      <c r="D67" s="149" t="s">
        <v>111</v>
      </c>
      <c r="E67" s="456">
        <v>7000</v>
      </c>
      <c r="F67" s="159"/>
      <c r="G67" s="156">
        <f t="shared" si="1"/>
        <v>38000</v>
      </c>
      <c r="H67" s="149" t="s">
        <v>166</v>
      </c>
      <c r="I67" s="149" t="s">
        <v>18</v>
      </c>
      <c r="J67" s="350" t="s">
        <v>517</v>
      </c>
      <c r="K67" s="149" t="s">
        <v>131</v>
      </c>
      <c r="L67" s="149" t="s">
        <v>44</v>
      </c>
      <c r="M67" s="149"/>
      <c r="N67" s="151" t="s">
        <v>520</v>
      </c>
    </row>
    <row r="68" spans="1:14" x14ac:dyDescent="0.25">
      <c r="A68" s="468">
        <v>45467</v>
      </c>
      <c r="B68" s="149" t="s">
        <v>112</v>
      </c>
      <c r="C68" s="149" t="s">
        <v>113</v>
      </c>
      <c r="D68" s="149" t="s">
        <v>111</v>
      </c>
      <c r="E68" s="456">
        <v>6000</v>
      </c>
      <c r="F68" s="159"/>
      <c r="G68" s="156">
        <f t="shared" si="1"/>
        <v>32000</v>
      </c>
      <c r="H68" s="149" t="s">
        <v>166</v>
      </c>
      <c r="I68" s="149" t="s">
        <v>18</v>
      </c>
      <c r="J68" s="350" t="s">
        <v>517</v>
      </c>
      <c r="K68" s="149" t="s">
        <v>131</v>
      </c>
      <c r="L68" s="149" t="s">
        <v>44</v>
      </c>
      <c r="M68" s="149"/>
      <c r="N68" s="151" t="s">
        <v>521</v>
      </c>
    </row>
    <row r="69" spans="1:14" x14ac:dyDescent="0.25">
      <c r="A69" s="468">
        <v>45467</v>
      </c>
      <c r="B69" s="149" t="s">
        <v>112</v>
      </c>
      <c r="C69" s="149" t="s">
        <v>113</v>
      </c>
      <c r="D69" s="149" t="s">
        <v>111</v>
      </c>
      <c r="E69" s="456">
        <v>10000</v>
      </c>
      <c r="F69" s="159"/>
      <c r="G69" s="156">
        <f t="shared" si="1"/>
        <v>22000</v>
      </c>
      <c r="H69" s="149" t="s">
        <v>166</v>
      </c>
      <c r="I69" s="149" t="s">
        <v>18</v>
      </c>
      <c r="J69" s="350" t="s">
        <v>517</v>
      </c>
      <c r="K69" s="149" t="s">
        <v>131</v>
      </c>
      <c r="L69" s="149" t="s">
        <v>44</v>
      </c>
      <c r="M69" s="149"/>
      <c r="N69" s="151" t="s">
        <v>522</v>
      </c>
    </row>
    <row r="70" spans="1:14" x14ac:dyDescent="0.25">
      <c r="A70" s="468">
        <v>45467</v>
      </c>
      <c r="B70" s="149" t="s">
        <v>112</v>
      </c>
      <c r="C70" s="149" t="s">
        <v>113</v>
      </c>
      <c r="D70" s="149" t="s">
        <v>111</v>
      </c>
      <c r="E70" s="456">
        <v>22000</v>
      </c>
      <c r="F70" s="159"/>
      <c r="G70" s="156">
        <f t="shared" si="1"/>
        <v>0</v>
      </c>
      <c r="H70" s="149" t="s">
        <v>166</v>
      </c>
      <c r="I70" s="149" t="s">
        <v>18</v>
      </c>
      <c r="J70" s="350" t="s">
        <v>517</v>
      </c>
      <c r="K70" s="149" t="s">
        <v>131</v>
      </c>
      <c r="L70" s="149" t="s">
        <v>44</v>
      </c>
      <c r="M70" s="149"/>
      <c r="N70" s="151" t="s">
        <v>192</v>
      </c>
    </row>
    <row r="71" spans="1:14" x14ac:dyDescent="0.25">
      <c r="A71" s="462">
        <v>45468</v>
      </c>
      <c r="B71" s="411" t="s">
        <v>190</v>
      </c>
      <c r="C71" s="411" t="s">
        <v>48</v>
      </c>
      <c r="D71" s="411" t="s">
        <v>111</v>
      </c>
      <c r="E71" s="463"/>
      <c r="F71" s="451">
        <v>84000</v>
      </c>
      <c r="G71" s="505">
        <f t="shared" si="1"/>
        <v>84000</v>
      </c>
      <c r="H71" s="411" t="s">
        <v>166</v>
      </c>
      <c r="I71" s="411" t="s">
        <v>18</v>
      </c>
      <c r="J71" s="452" t="s">
        <v>559</v>
      </c>
      <c r="K71" s="411" t="s">
        <v>131</v>
      </c>
      <c r="L71" s="411" t="s">
        <v>44</v>
      </c>
      <c r="M71" s="411"/>
      <c r="N71" s="450"/>
    </row>
    <row r="72" spans="1:14" x14ac:dyDescent="0.25">
      <c r="A72" s="468">
        <v>45468</v>
      </c>
      <c r="B72" s="149" t="s">
        <v>112</v>
      </c>
      <c r="C72" s="149" t="s">
        <v>113</v>
      </c>
      <c r="D72" s="149" t="s">
        <v>111</v>
      </c>
      <c r="E72" s="456">
        <v>21000</v>
      </c>
      <c r="F72" s="159"/>
      <c r="G72" s="156">
        <f t="shared" si="1"/>
        <v>63000</v>
      </c>
      <c r="H72" s="149" t="s">
        <v>166</v>
      </c>
      <c r="I72" s="149" t="s">
        <v>18</v>
      </c>
      <c r="J72" s="350" t="s">
        <v>559</v>
      </c>
      <c r="K72" s="149" t="s">
        <v>131</v>
      </c>
      <c r="L72" s="149" t="s">
        <v>44</v>
      </c>
      <c r="M72" s="149"/>
      <c r="N72" s="151" t="s">
        <v>214</v>
      </c>
    </row>
    <row r="73" spans="1:14" x14ac:dyDescent="0.25">
      <c r="A73" s="468">
        <v>45468</v>
      </c>
      <c r="B73" s="149" t="s">
        <v>112</v>
      </c>
      <c r="C73" s="149" t="s">
        <v>113</v>
      </c>
      <c r="D73" s="149" t="s">
        <v>111</v>
      </c>
      <c r="E73" s="456">
        <v>10000</v>
      </c>
      <c r="F73" s="159"/>
      <c r="G73" s="156">
        <f t="shared" si="1"/>
        <v>53000</v>
      </c>
      <c r="H73" s="149" t="s">
        <v>166</v>
      </c>
      <c r="I73" s="149" t="s">
        <v>18</v>
      </c>
      <c r="J73" s="350" t="s">
        <v>559</v>
      </c>
      <c r="K73" s="149" t="s">
        <v>131</v>
      </c>
      <c r="L73" s="149" t="s">
        <v>44</v>
      </c>
      <c r="M73" s="149"/>
      <c r="N73" s="151" t="s">
        <v>560</v>
      </c>
    </row>
    <row r="74" spans="1:14" x14ac:dyDescent="0.25">
      <c r="A74" s="468">
        <v>45468</v>
      </c>
      <c r="B74" s="149" t="s">
        <v>112</v>
      </c>
      <c r="C74" s="149" t="s">
        <v>113</v>
      </c>
      <c r="D74" s="149" t="s">
        <v>111</v>
      </c>
      <c r="E74" s="456">
        <v>8000</v>
      </c>
      <c r="F74" s="159"/>
      <c r="G74" s="156">
        <f t="shared" ref="G74:G87" si="2">G73-E74+F74</f>
        <v>45000</v>
      </c>
      <c r="H74" s="149" t="s">
        <v>166</v>
      </c>
      <c r="I74" s="149" t="s">
        <v>18</v>
      </c>
      <c r="J74" s="350" t="s">
        <v>559</v>
      </c>
      <c r="K74" s="149" t="s">
        <v>131</v>
      </c>
      <c r="L74" s="149" t="s">
        <v>44</v>
      </c>
      <c r="M74" s="149"/>
      <c r="N74" s="151" t="s">
        <v>561</v>
      </c>
    </row>
    <row r="75" spans="1:14" x14ac:dyDescent="0.25">
      <c r="A75" s="468">
        <v>45468</v>
      </c>
      <c r="B75" s="149" t="s">
        <v>112</v>
      </c>
      <c r="C75" s="149" t="s">
        <v>113</v>
      </c>
      <c r="D75" s="149" t="s">
        <v>111</v>
      </c>
      <c r="E75" s="456">
        <v>10000</v>
      </c>
      <c r="F75" s="159"/>
      <c r="G75" s="156">
        <f t="shared" si="2"/>
        <v>35000</v>
      </c>
      <c r="H75" s="149" t="s">
        <v>166</v>
      </c>
      <c r="I75" s="149" t="s">
        <v>18</v>
      </c>
      <c r="J75" s="350" t="s">
        <v>559</v>
      </c>
      <c r="K75" s="149" t="s">
        <v>131</v>
      </c>
      <c r="L75" s="149" t="s">
        <v>44</v>
      </c>
      <c r="M75" s="149"/>
      <c r="N75" s="151" t="s">
        <v>562</v>
      </c>
    </row>
    <row r="76" spans="1:14" x14ac:dyDescent="0.25">
      <c r="A76" s="468">
        <v>45468</v>
      </c>
      <c r="B76" s="149" t="s">
        <v>112</v>
      </c>
      <c r="C76" s="149" t="s">
        <v>113</v>
      </c>
      <c r="D76" s="149" t="s">
        <v>111</v>
      </c>
      <c r="E76" s="456">
        <v>22000</v>
      </c>
      <c r="F76" s="159"/>
      <c r="G76" s="156">
        <f t="shared" si="2"/>
        <v>13000</v>
      </c>
      <c r="H76" s="149" t="s">
        <v>166</v>
      </c>
      <c r="I76" s="149" t="s">
        <v>18</v>
      </c>
      <c r="J76" s="350" t="s">
        <v>559</v>
      </c>
      <c r="K76" s="149" t="s">
        <v>131</v>
      </c>
      <c r="L76" s="149" t="s">
        <v>44</v>
      </c>
      <c r="M76" s="149"/>
      <c r="N76" s="151" t="s">
        <v>192</v>
      </c>
    </row>
    <row r="77" spans="1:14" x14ac:dyDescent="0.25">
      <c r="A77" s="468">
        <v>45469</v>
      </c>
      <c r="B77" s="149" t="s">
        <v>118</v>
      </c>
      <c r="C77" s="149" t="s">
        <v>48</v>
      </c>
      <c r="D77" s="149" t="s">
        <v>111</v>
      </c>
      <c r="E77" s="456"/>
      <c r="F77" s="497">
        <v>-13000</v>
      </c>
      <c r="G77" s="156">
        <f t="shared" si="2"/>
        <v>0</v>
      </c>
      <c r="H77" s="149" t="s">
        <v>166</v>
      </c>
      <c r="I77" s="149" t="s">
        <v>18</v>
      </c>
      <c r="J77" s="350" t="s">
        <v>559</v>
      </c>
      <c r="K77" s="149" t="s">
        <v>131</v>
      </c>
      <c r="L77" s="149" t="s">
        <v>44</v>
      </c>
      <c r="M77" s="149"/>
      <c r="N77" s="151"/>
    </row>
    <row r="78" spans="1:14" x14ac:dyDescent="0.25">
      <c r="A78" s="462">
        <v>45469</v>
      </c>
      <c r="B78" s="411" t="s">
        <v>190</v>
      </c>
      <c r="C78" s="411" t="s">
        <v>48</v>
      </c>
      <c r="D78" s="411" t="s">
        <v>111</v>
      </c>
      <c r="E78" s="463"/>
      <c r="F78" s="817">
        <v>44000</v>
      </c>
      <c r="G78" s="505">
        <f t="shared" si="2"/>
        <v>44000</v>
      </c>
      <c r="H78" s="411" t="s">
        <v>166</v>
      </c>
      <c r="I78" s="411" t="s">
        <v>18</v>
      </c>
      <c r="J78" s="452" t="s">
        <v>559</v>
      </c>
      <c r="K78" s="411" t="s">
        <v>131</v>
      </c>
      <c r="L78" s="411" t="s">
        <v>44</v>
      </c>
      <c r="M78" s="411"/>
      <c r="N78" s="450"/>
    </row>
    <row r="79" spans="1:14" x14ac:dyDescent="0.25">
      <c r="A79" s="468">
        <v>45469</v>
      </c>
      <c r="B79" s="149" t="s">
        <v>112</v>
      </c>
      <c r="C79" s="149" t="s">
        <v>113</v>
      </c>
      <c r="D79" s="149" t="s">
        <v>111</v>
      </c>
      <c r="E79" s="456">
        <v>21000</v>
      </c>
      <c r="F79" s="497"/>
      <c r="G79" s="156">
        <f t="shared" si="2"/>
        <v>23000</v>
      </c>
      <c r="H79" s="149" t="s">
        <v>166</v>
      </c>
      <c r="I79" s="149" t="s">
        <v>18</v>
      </c>
      <c r="J79" s="350" t="s">
        <v>580</v>
      </c>
      <c r="K79" s="149" t="s">
        <v>131</v>
      </c>
      <c r="L79" s="149" t="s">
        <v>44</v>
      </c>
      <c r="M79" s="149"/>
      <c r="N79" s="151"/>
    </row>
    <row r="80" spans="1:14" x14ac:dyDescent="0.25">
      <c r="A80" s="468">
        <v>45469</v>
      </c>
      <c r="B80" s="149" t="s">
        <v>112</v>
      </c>
      <c r="C80" s="149" t="s">
        <v>113</v>
      </c>
      <c r="D80" s="149" t="s">
        <v>111</v>
      </c>
      <c r="E80" s="456">
        <v>21000</v>
      </c>
      <c r="F80" s="497"/>
      <c r="G80" s="156">
        <f t="shared" si="2"/>
        <v>2000</v>
      </c>
      <c r="H80" s="149" t="s">
        <v>166</v>
      </c>
      <c r="I80" s="149" t="s">
        <v>18</v>
      </c>
      <c r="J80" s="350" t="s">
        <v>580</v>
      </c>
      <c r="K80" s="149" t="s">
        <v>131</v>
      </c>
      <c r="L80" s="149" t="s">
        <v>44</v>
      </c>
      <c r="M80" s="149"/>
      <c r="N80" s="151"/>
    </row>
    <row r="81" spans="1:14" x14ac:dyDescent="0.25">
      <c r="A81" s="468">
        <v>45470</v>
      </c>
      <c r="B81" s="149" t="s">
        <v>118</v>
      </c>
      <c r="C81" s="149" t="s">
        <v>48</v>
      </c>
      <c r="D81" s="149" t="s">
        <v>111</v>
      </c>
      <c r="E81" s="456"/>
      <c r="F81" s="497">
        <v>-2000</v>
      </c>
      <c r="G81" s="156">
        <f t="shared" si="2"/>
        <v>0</v>
      </c>
      <c r="H81" s="149" t="s">
        <v>166</v>
      </c>
      <c r="I81" s="149" t="s">
        <v>18</v>
      </c>
      <c r="J81" s="350" t="s">
        <v>580</v>
      </c>
      <c r="K81" s="149" t="s">
        <v>131</v>
      </c>
      <c r="L81" s="149" t="s">
        <v>44</v>
      </c>
      <c r="M81" s="149"/>
      <c r="N81" s="151"/>
    </row>
    <row r="82" spans="1:14" x14ac:dyDescent="0.25">
      <c r="A82" s="462">
        <v>45470</v>
      </c>
      <c r="B82" s="411" t="s">
        <v>190</v>
      </c>
      <c r="C82" s="411" t="s">
        <v>48</v>
      </c>
      <c r="D82" s="411" t="s">
        <v>111</v>
      </c>
      <c r="E82" s="463"/>
      <c r="F82" s="817">
        <v>44000</v>
      </c>
      <c r="G82" s="505">
        <f t="shared" si="2"/>
        <v>44000</v>
      </c>
      <c r="H82" s="411" t="s">
        <v>166</v>
      </c>
      <c r="I82" s="411" t="s">
        <v>18</v>
      </c>
      <c r="J82" s="452" t="s">
        <v>586</v>
      </c>
      <c r="K82" s="411" t="s">
        <v>131</v>
      </c>
      <c r="L82" s="411" t="s">
        <v>44</v>
      </c>
      <c r="M82" s="411"/>
      <c r="N82" s="450"/>
    </row>
    <row r="83" spans="1:14" x14ac:dyDescent="0.25">
      <c r="A83" s="468">
        <v>45470</v>
      </c>
      <c r="B83" s="149" t="s">
        <v>112</v>
      </c>
      <c r="C83" s="149" t="s">
        <v>113</v>
      </c>
      <c r="D83" s="149" t="s">
        <v>111</v>
      </c>
      <c r="E83" s="456">
        <v>22000</v>
      </c>
      <c r="F83" s="497"/>
      <c r="G83" s="156">
        <f t="shared" si="2"/>
        <v>22000</v>
      </c>
      <c r="H83" s="149" t="s">
        <v>166</v>
      </c>
      <c r="I83" s="149" t="s">
        <v>18</v>
      </c>
      <c r="J83" s="350" t="s">
        <v>586</v>
      </c>
      <c r="K83" s="149" t="s">
        <v>131</v>
      </c>
      <c r="L83" s="149" t="s">
        <v>44</v>
      </c>
      <c r="M83" s="149"/>
      <c r="N83" s="151"/>
    </row>
    <row r="84" spans="1:14" x14ac:dyDescent="0.25">
      <c r="A84" s="468">
        <v>45470</v>
      </c>
      <c r="B84" s="149" t="s">
        <v>112</v>
      </c>
      <c r="C84" s="149" t="s">
        <v>113</v>
      </c>
      <c r="D84" s="149" t="s">
        <v>111</v>
      </c>
      <c r="E84" s="456">
        <v>22000</v>
      </c>
      <c r="F84" s="497"/>
      <c r="G84" s="156">
        <f t="shared" si="2"/>
        <v>0</v>
      </c>
      <c r="H84" s="149" t="s">
        <v>166</v>
      </c>
      <c r="I84" s="149" t="s">
        <v>18</v>
      </c>
      <c r="J84" s="350" t="s">
        <v>586</v>
      </c>
      <c r="K84" s="149" t="s">
        <v>131</v>
      </c>
      <c r="L84" s="149" t="s">
        <v>44</v>
      </c>
      <c r="M84" s="149"/>
      <c r="N84" s="151"/>
    </row>
    <row r="85" spans="1:14" x14ac:dyDescent="0.25">
      <c r="A85" s="462">
        <v>45471</v>
      </c>
      <c r="B85" s="411" t="s">
        <v>190</v>
      </c>
      <c r="C85" s="411" t="s">
        <v>48</v>
      </c>
      <c r="D85" s="411" t="s">
        <v>111</v>
      </c>
      <c r="E85" s="463"/>
      <c r="F85" s="817">
        <v>44000</v>
      </c>
      <c r="G85" s="505">
        <f t="shared" si="2"/>
        <v>44000</v>
      </c>
      <c r="H85" s="411" t="s">
        <v>166</v>
      </c>
      <c r="I85" s="411" t="s">
        <v>18</v>
      </c>
      <c r="J85" s="452" t="s">
        <v>587</v>
      </c>
      <c r="K85" s="411" t="s">
        <v>131</v>
      </c>
      <c r="L85" s="411" t="s">
        <v>44</v>
      </c>
      <c r="M85" s="411"/>
      <c r="N85" s="450"/>
    </row>
    <row r="86" spans="1:14" x14ac:dyDescent="0.25">
      <c r="A86" s="468">
        <v>45471</v>
      </c>
      <c r="B86" s="149" t="s">
        <v>112</v>
      </c>
      <c r="C86" s="149" t="s">
        <v>113</v>
      </c>
      <c r="D86" s="149" t="s">
        <v>111</v>
      </c>
      <c r="E86" s="456">
        <v>22000</v>
      </c>
      <c r="F86" s="497"/>
      <c r="G86" s="156">
        <f t="shared" si="2"/>
        <v>22000</v>
      </c>
      <c r="H86" s="149" t="s">
        <v>166</v>
      </c>
      <c r="I86" s="149" t="s">
        <v>18</v>
      </c>
      <c r="J86" s="350" t="s">
        <v>587</v>
      </c>
      <c r="K86" s="149" t="s">
        <v>131</v>
      </c>
      <c r="L86" s="149" t="s">
        <v>44</v>
      </c>
      <c r="M86" s="149"/>
      <c r="N86" s="151"/>
    </row>
    <row r="87" spans="1:14" ht="15.75" thickBot="1" x14ac:dyDescent="0.3">
      <c r="A87" s="468">
        <v>45471</v>
      </c>
      <c r="B87" s="149" t="s">
        <v>112</v>
      </c>
      <c r="C87" s="149" t="s">
        <v>113</v>
      </c>
      <c r="D87" s="149" t="s">
        <v>111</v>
      </c>
      <c r="E87" s="456">
        <v>22000</v>
      </c>
      <c r="F87" s="497"/>
      <c r="G87" s="156">
        <f t="shared" si="2"/>
        <v>0</v>
      </c>
      <c r="H87" s="149" t="s">
        <v>166</v>
      </c>
      <c r="I87" s="149" t="s">
        <v>18</v>
      </c>
      <c r="J87" s="350" t="s">
        <v>587</v>
      </c>
      <c r="K87" s="149" t="s">
        <v>131</v>
      </c>
      <c r="L87" s="149" t="s">
        <v>44</v>
      </c>
      <c r="M87" s="149"/>
      <c r="N87" s="151"/>
    </row>
    <row r="88" spans="1:14" ht="15.75" thickBot="1" x14ac:dyDescent="0.3">
      <c r="E88" s="542">
        <f>SUM(E4:E87)</f>
        <v>964000</v>
      </c>
      <c r="F88" s="775">
        <f>SUM(F4:F87)+G4</f>
        <v>964000</v>
      </c>
      <c r="G88" s="544">
        <f>F88-E88</f>
        <v>0</v>
      </c>
    </row>
    <row r="89" spans="1:14" x14ac:dyDescent="0.25">
      <c r="F89" s="420"/>
    </row>
    <row r="90" spans="1:14" x14ac:dyDescent="0.25">
      <c r="F90" s="420"/>
    </row>
    <row r="91" spans="1:14" x14ac:dyDescent="0.25">
      <c r="F91" s="420"/>
    </row>
    <row r="92" spans="1:14" x14ac:dyDescent="0.25">
      <c r="F92" s="420"/>
    </row>
    <row r="93" spans="1:14" x14ac:dyDescent="0.25">
      <c r="F93" s="420"/>
    </row>
    <row r="94" spans="1:14" x14ac:dyDescent="0.25">
      <c r="F94" s="420"/>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100" zoomScaleNormal="100" workbookViewId="0">
      <selection activeCell="E113" sqref="E113"/>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125</v>
      </c>
      <c r="B2" s="955"/>
      <c r="C2" s="955"/>
      <c r="D2" s="955"/>
      <c r="E2" s="955"/>
      <c r="F2" s="955"/>
      <c r="G2" s="955"/>
      <c r="H2" s="955"/>
      <c r="I2" s="955"/>
      <c r="J2" s="955"/>
      <c r="K2" s="955"/>
      <c r="L2" s="955"/>
      <c r="M2" s="955"/>
      <c r="N2" s="955"/>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198</v>
      </c>
      <c r="C4" s="357"/>
      <c r="D4" s="388"/>
      <c r="E4" s="471"/>
      <c r="F4" s="471"/>
      <c r="G4" s="471">
        <v>63000</v>
      </c>
      <c r="H4" s="391"/>
      <c r="I4" s="392"/>
      <c r="J4" s="393"/>
      <c r="K4" s="394"/>
      <c r="L4" s="175"/>
      <c r="M4" s="395"/>
      <c r="N4" s="396"/>
    </row>
    <row r="5" spans="1:14" s="13" customFormat="1" ht="13.5" customHeight="1" x14ac:dyDescent="0.25">
      <c r="A5" s="406">
        <v>45448</v>
      </c>
      <c r="B5" s="407" t="s">
        <v>199</v>
      </c>
      <c r="C5" s="407" t="s">
        <v>48</v>
      </c>
      <c r="D5" s="408" t="s">
        <v>121</v>
      </c>
      <c r="E5" s="409"/>
      <c r="F5" s="409">
        <v>580000</v>
      </c>
      <c r="G5" s="409">
        <f>G4-E5+F5</f>
        <v>643000</v>
      </c>
      <c r="H5" s="410" t="s">
        <v>127</v>
      </c>
      <c r="I5" s="410" t="s">
        <v>18</v>
      </c>
      <c r="J5" s="452" t="s">
        <v>197</v>
      </c>
      <c r="K5" s="407" t="s">
        <v>131</v>
      </c>
      <c r="L5" s="407" t="s">
        <v>44</v>
      </c>
      <c r="M5" s="413"/>
      <c r="N5" s="412"/>
    </row>
    <row r="6" spans="1:14" s="13" customFormat="1" ht="13.5" customHeight="1" x14ac:dyDescent="0.25">
      <c r="A6" s="162">
        <v>45449</v>
      </c>
      <c r="B6" s="163" t="s">
        <v>200</v>
      </c>
      <c r="C6" s="163" t="s">
        <v>113</v>
      </c>
      <c r="D6" s="164" t="s">
        <v>121</v>
      </c>
      <c r="E6" s="147">
        <v>50000</v>
      </c>
      <c r="F6" s="147"/>
      <c r="G6" s="147">
        <f t="shared" ref="G6:G83" si="0">G5-E6+F6</f>
        <v>593000</v>
      </c>
      <c r="H6" s="279" t="s">
        <v>127</v>
      </c>
      <c r="I6" s="279" t="s">
        <v>18</v>
      </c>
      <c r="J6" s="350" t="s">
        <v>207</v>
      </c>
      <c r="K6" s="336" t="s">
        <v>131</v>
      </c>
      <c r="L6" s="336" t="s">
        <v>44</v>
      </c>
      <c r="M6" s="404"/>
      <c r="N6" s="405" t="s">
        <v>246</v>
      </c>
    </row>
    <row r="7" spans="1:14" x14ac:dyDescent="0.25">
      <c r="A7" s="162">
        <v>45449</v>
      </c>
      <c r="B7" s="163" t="s">
        <v>201</v>
      </c>
      <c r="C7" s="163" t="s">
        <v>160</v>
      </c>
      <c r="D7" s="164" t="s">
        <v>121</v>
      </c>
      <c r="E7" s="147">
        <v>180000</v>
      </c>
      <c r="F7" s="147"/>
      <c r="G7" s="147">
        <f>G6-E7+F7</f>
        <v>413000</v>
      </c>
      <c r="H7" s="279" t="s">
        <v>127</v>
      </c>
      <c r="I7" s="149" t="s">
        <v>18</v>
      </c>
      <c r="J7" s="350" t="s">
        <v>208</v>
      </c>
      <c r="K7" s="336" t="s">
        <v>131</v>
      </c>
      <c r="L7" s="149" t="s">
        <v>44</v>
      </c>
      <c r="M7" s="149"/>
      <c r="N7" s="405"/>
    </row>
    <row r="8" spans="1:14" x14ac:dyDescent="0.25">
      <c r="A8" s="162">
        <v>45449</v>
      </c>
      <c r="B8" s="163" t="s">
        <v>126</v>
      </c>
      <c r="C8" s="163" t="s">
        <v>126</v>
      </c>
      <c r="D8" s="164" t="s">
        <v>121</v>
      </c>
      <c r="E8" s="147">
        <v>16000</v>
      </c>
      <c r="F8" s="147"/>
      <c r="G8" s="147">
        <f t="shared" ref="G8:G44" si="1">G7-E8+F8</f>
        <v>397000</v>
      </c>
      <c r="H8" s="279" t="s">
        <v>127</v>
      </c>
      <c r="I8" s="149" t="s">
        <v>18</v>
      </c>
      <c r="J8" s="350" t="s">
        <v>197</v>
      </c>
      <c r="K8" s="336" t="s">
        <v>131</v>
      </c>
      <c r="L8" s="149" t="s">
        <v>44</v>
      </c>
      <c r="M8" s="149"/>
      <c r="N8" s="405"/>
    </row>
    <row r="9" spans="1:14" x14ac:dyDescent="0.25">
      <c r="A9" s="162">
        <v>45449</v>
      </c>
      <c r="B9" s="163" t="s">
        <v>126</v>
      </c>
      <c r="C9" s="163" t="s">
        <v>126</v>
      </c>
      <c r="D9" s="164" t="s">
        <v>121</v>
      </c>
      <c r="E9" s="147">
        <v>4000</v>
      </c>
      <c r="F9" s="147"/>
      <c r="G9" s="147">
        <f t="shared" si="1"/>
        <v>393000</v>
      </c>
      <c r="H9" s="279" t="s">
        <v>127</v>
      </c>
      <c r="I9" s="149" t="s">
        <v>18</v>
      </c>
      <c r="J9" s="350" t="s">
        <v>197</v>
      </c>
      <c r="K9" s="336" t="s">
        <v>131</v>
      </c>
      <c r="L9" s="149" t="s">
        <v>44</v>
      </c>
      <c r="M9" s="149"/>
      <c r="N9" s="405"/>
    </row>
    <row r="10" spans="1:14" x14ac:dyDescent="0.25">
      <c r="A10" s="162">
        <v>45449</v>
      </c>
      <c r="B10" s="163" t="s">
        <v>126</v>
      </c>
      <c r="C10" s="163" t="s">
        <v>126</v>
      </c>
      <c r="D10" s="164" t="s">
        <v>121</v>
      </c>
      <c r="E10" s="147">
        <v>7000</v>
      </c>
      <c r="F10" s="147"/>
      <c r="G10" s="147">
        <f t="shared" si="1"/>
        <v>386000</v>
      </c>
      <c r="H10" s="279" t="s">
        <v>127</v>
      </c>
      <c r="I10" s="149" t="s">
        <v>18</v>
      </c>
      <c r="J10" s="350" t="s">
        <v>197</v>
      </c>
      <c r="K10" s="336" t="s">
        <v>131</v>
      </c>
      <c r="L10" s="149" t="s">
        <v>44</v>
      </c>
      <c r="M10" s="149"/>
      <c r="N10" s="405"/>
    </row>
    <row r="11" spans="1:14" x14ac:dyDescent="0.25">
      <c r="A11" s="162">
        <v>45449</v>
      </c>
      <c r="B11" s="163" t="s">
        <v>202</v>
      </c>
      <c r="C11" s="163" t="s">
        <v>160</v>
      </c>
      <c r="D11" s="164" t="s">
        <v>121</v>
      </c>
      <c r="E11" s="147">
        <v>2000</v>
      </c>
      <c r="F11" s="147"/>
      <c r="G11" s="147">
        <f t="shared" si="1"/>
        <v>384000</v>
      </c>
      <c r="H11" s="279" t="s">
        <v>127</v>
      </c>
      <c r="I11" s="149" t="s">
        <v>18</v>
      </c>
      <c r="J11" s="350" t="s">
        <v>197</v>
      </c>
      <c r="K11" s="336" t="s">
        <v>131</v>
      </c>
      <c r="L11" s="149" t="s">
        <v>44</v>
      </c>
      <c r="M11" s="149"/>
      <c r="N11" s="405"/>
    </row>
    <row r="12" spans="1:14" x14ac:dyDescent="0.25">
      <c r="A12" s="162">
        <v>45449</v>
      </c>
      <c r="B12" s="163" t="s">
        <v>203</v>
      </c>
      <c r="C12" s="163" t="s">
        <v>160</v>
      </c>
      <c r="D12" s="164" t="s">
        <v>121</v>
      </c>
      <c r="E12" s="147">
        <v>6000</v>
      </c>
      <c r="F12" s="147"/>
      <c r="G12" s="147">
        <f t="shared" si="1"/>
        <v>378000</v>
      </c>
      <c r="H12" s="279" t="s">
        <v>127</v>
      </c>
      <c r="I12" s="149" t="s">
        <v>18</v>
      </c>
      <c r="J12" s="350" t="s">
        <v>197</v>
      </c>
      <c r="K12" s="336" t="s">
        <v>131</v>
      </c>
      <c r="L12" s="149" t="s">
        <v>44</v>
      </c>
      <c r="M12" s="149"/>
      <c r="N12" s="405"/>
    </row>
    <row r="13" spans="1:14" x14ac:dyDescent="0.25">
      <c r="A13" s="162">
        <v>45449</v>
      </c>
      <c r="B13" s="163" t="s">
        <v>204</v>
      </c>
      <c r="C13" s="163" t="s">
        <v>160</v>
      </c>
      <c r="D13" s="164" t="s">
        <v>121</v>
      </c>
      <c r="E13" s="147">
        <v>15000</v>
      </c>
      <c r="F13" s="147"/>
      <c r="G13" s="147">
        <f>G12-E13+F13</f>
        <v>363000</v>
      </c>
      <c r="H13" s="279" t="s">
        <v>127</v>
      </c>
      <c r="I13" s="149" t="s">
        <v>18</v>
      </c>
      <c r="J13" s="350" t="s">
        <v>197</v>
      </c>
      <c r="K13" s="336" t="s">
        <v>131</v>
      </c>
      <c r="L13" s="149" t="s">
        <v>44</v>
      </c>
      <c r="M13" s="149"/>
      <c r="N13" s="405"/>
    </row>
    <row r="14" spans="1:14" x14ac:dyDescent="0.25">
      <c r="A14" s="162">
        <v>45449</v>
      </c>
      <c r="B14" s="163" t="s">
        <v>205</v>
      </c>
      <c r="C14" s="163" t="s">
        <v>160</v>
      </c>
      <c r="D14" s="164" t="s">
        <v>121</v>
      </c>
      <c r="E14" s="147">
        <v>6000</v>
      </c>
      <c r="F14" s="147"/>
      <c r="G14" s="147">
        <f t="shared" si="1"/>
        <v>357000</v>
      </c>
      <c r="H14" s="279" t="s">
        <v>127</v>
      </c>
      <c r="I14" s="149" t="s">
        <v>18</v>
      </c>
      <c r="J14" s="350" t="s">
        <v>197</v>
      </c>
      <c r="K14" s="336" t="s">
        <v>131</v>
      </c>
      <c r="L14" s="149" t="s">
        <v>44</v>
      </c>
      <c r="M14" s="149"/>
      <c r="N14" s="405"/>
    </row>
    <row r="15" spans="1:14" x14ac:dyDescent="0.25">
      <c r="A15" s="162">
        <v>45449</v>
      </c>
      <c r="B15" s="163" t="s">
        <v>112</v>
      </c>
      <c r="C15" s="163" t="s">
        <v>113</v>
      </c>
      <c r="D15" s="164" t="s">
        <v>121</v>
      </c>
      <c r="E15" s="147">
        <v>8000</v>
      </c>
      <c r="F15" s="147"/>
      <c r="G15" s="147">
        <f t="shared" si="1"/>
        <v>349000</v>
      </c>
      <c r="H15" s="279" t="s">
        <v>127</v>
      </c>
      <c r="I15" s="149" t="s">
        <v>18</v>
      </c>
      <c r="J15" s="350" t="s">
        <v>197</v>
      </c>
      <c r="K15" s="336" t="s">
        <v>131</v>
      </c>
      <c r="L15" s="149" t="s">
        <v>44</v>
      </c>
      <c r="M15" s="149"/>
      <c r="N15" s="405" t="s">
        <v>206</v>
      </c>
    </row>
    <row r="16" spans="1:14" x14ac:dyDescent="0.25">
      <c r="A16" s="162">
        <v>45450</v>
      </c>
      <c r="B16" s="163" t="s">
        <v>112</v>
      </c>
      <c r="C16" s="163" t="s">
        <v>113</v>
      </c>
      <c r="D16" s="164" t="s">
        <v>121</v>
      </c>
      <c r="E16" s="769">
        <v>50000</v>
      </c>
      <c r="F16" s="147"/>
      <c r="G16" s="147">
        <f t="shared" si="1"/>
        <v>299000</v>
      </c>
      <c r="H16" s="279" t="s">
        <v>127</v>
      </c>
      <c r="I16" s="149" t="s">
        <v>18</v>
      </c>
      <c r="J16" s="350" t="s">
        <v>197</v>
      </c>
      <c r="K16" s="336" t="s">
        <v>131</v>
      </c>
      <c r="L16" s="149" t="s">
        <v>44</v>
      </c>
      <c r="M16" s="149"/>
      <c r="N16" s="405" t="s">
        <v>240</v>
      </c>
    </row>
    <row r="17" spans="1:14" x14ac:dyDescent="0.25">
      <c r="A17" s="162">
        <v>45450</v>
      </c>
      <c r="B17" s="163" t="s">
        <v>112</v>
      </c>
      <c r="C17" s="163" t="s">
        <v>113</v>
      </c>
      <c r="D17" s="164" t="s">
        <v>121</v>
      </c>
      <c r="E17" s="770">
        <v>45000</v>
      </c>
      <c r="F17" s="147"/>
      <c r="G17" s="147">
        <f t="shared" si="1"/>
        <v>254000</v>
      </c>
      <c r="H17" s="279" t="s">
        <v>127</v>
      </c>
      <c r="I17" s="149" t="s">
        <v>18</v>
      </c>
      <c r="J17" s="350" t="s">
        <v>197</v>
      </c>
      <c r="K17" s="336" t="s">
        <v>131</v>
      </c>
      <c r="L17" s="149" t="s">
        <v>44</v>
      </c>
      <c r="M17" s="149"/>
      <c r="N17" s="405" t="s">
        <v>241</v>
      </c>
    </row>
    <row r="18" spans="1:14" x14ac:dyDescent="0.25">
      <c r="A18" s="162">
        <v>45450</v>
      </c>
      <c r="B18" s="163" t="s">
        <v>112</v>
      </c>
      <c r="C18" s="163" t="s">
        <v>113</v>
      </c>
      <c r="D18" s="164" t="s">
        <v>121</v>
      </c>
      <c r="E18" s="147">
        <v>4000</v>
      </c>
      <c r="F18" s="147"/>
      <c r="G18" s="147">
        <f t="shared" si="1"/>
        <v>250000</v>
      </c>
      <c r="H18" s="279" t="s">
        <v>127</v>
      </c>
      <c r="I18" s="149" t="s">
        <v>18</v>
      </c>
      <c r="J18" s="350" t="s">
        <v>197</v>
      </c>
      <c r="K18" s="336" t="s">
        <v>131</v>
      </c>
      <c r="L18" s="149" t="s">
        <v>44</v>
      </c>
      <c r="M18" s="149"/>
      <c r="N18" s="467" t="s">
        <v>242</v>
      </c>
    </row>
    <row r="19" spans="1:14" x14ac:dyDescent="0.25">
      <c r="A19" s="162">
        <v>45450</v>
      </c>
      <c r="B19" s="163" t="s">
        <v>112</v>
      </c>
      <c r="C19" s="163" t="s">
        <v>113</v>
      </c>
      <c r="D19" s="164" t="s">
        <v>121</v>
      </c>
      <c r="E19" s="400">
        <v>4000</v>
      </c>
      <c r="F19" s="147"/>
      <c r="G19" s="147">
        <f t="shared" si="1"/>
        <v>246000</v>
      </c>
      <c r="H19" s="279" t="s">
        <v>127</v>
      </c>
      <c r="I19" s="149" t="s">
        <v>18</v>
      </c>
      <c r="J19" s="350" t="s">
        <v>197</v>
      </c>
      <c r="K19" s="336" t="s">
        <v>131</v>
      </c>
      <c r="L19" s="149" t="s">
        <v>44</v>
      </c>
      <c r="M19" s="149"/>
      <c r="N19" s="467" t="s">
        <v>243</v>
      </c>
    </row>
    <row r="20" spans="1:14" x14ac:dyDescent="0.25">
      <c r="A20" s="162">
        <v>45450</v>
      </c>
      <c r="B20" s="163" t="s">
        <v>112</v>
      </c>
      <c r="C20" s="163" t="s">
        <v>113</v>
      </c>
      <c r="D20" s="164" t="s">
        <v>121</v>
      </c>
      <c r="E20" s="147">
        <v>4000</v>
      </c>
      <c r="F20" s="147"/>
      <c r="G20" s="147">
        <f t="shared" si="1"/>
        <v>242000</v>
      </c>
      <c r="H20" s="279" t="s">
        <v>127</v>
      </c>
      <c r="I20" s="149" t="s">
        <v>18</v>
      </c>
      <c r="J20" s="350" t="s">
        <v>197</v>
      </c>
      <c r="K20" s="336" t="s">
        <v>131</v>
      </c>
      <c r="L20" s="149" t="s">
        <v>44</v>
      </c>
      <c r="M20" s="149"/>
      <c r="N20" s="405" t="s">
        <v>247</v>
      </c>
    </row>
    <row r="21" spans="1:14" x14ac:dyDescent="0.25">
      <c r="A21" s="162">
        <v>45450</v>
      </c>
      <c r="B21" s="163" t="s">
        <v>112</v>
      </c>
      <c r="C21" s="163" t="s">
        <v>113</v>
      </c>
      <c r="D21" s="164" t="s">
        <v>121</v>
      </c>
      <c r="E21" s="147">
        <v>50000</v>
      </c>
      <c r="F21" s="147"/>
      <c r="G21" s="147">
        <f t="shared" si="1"/>
        <v>192000</v>
      </c>
      <c r="H21" s="279" t="s">
        <v>127</v>
      </c>
      <c r="I21" s="149" t="s">
        <v>18</v>
      </c>
      <c r="J21" s="350" t="s">
        <v>197</v>
      </c>
      <c r="K21" s="336" t="s">
        <v>131</v>
      </c>
      <c r="L21" s="149" t="s">
        <v>44</v>
      </c>
      <c r="M21" s="149"/>
      <c r="N21" s="405" t="s">
        <v>248</v>
      </c>
    </row>
    <row r="22" spans="1:14" x14ac:dyDescent="0.25">
      <c r="A22" s="162">
        <v>45450</v>
      </c>
      <c r="B22" s="163" t="s">
        <v>112</v>
      </c>
      <c r="C22" s="163" t="s">
        <v>113</v>
      </c>
      <c r="D22" s="164" t="s">
        <v>121</v>
      </c>
      <c r="E22" s="147">
        <v>50000</v>
      </c>
      <c r="F22" s="147"/>
      <c r="G22" s="147">
        <f t="shared" si="1"/>
        <v>142000</v>
      </c>
      <c r="H22" s="279" t="s">
        <v>127</v>
      </c>
      <c r="I22" s="149" t="s">
        <v>18</v>
      </c>
      <c r="J22" s="350" t="s">
        <v>197</v>
      </c>
      <c r="K22" s="336" t="s">
        <v>131</v>
      </c>
      <c r="L22" s="149" t="s">
        <v>44</v>
      </c>
      <c r="M22" s="149"/>
      <c r="N22" s="405" t="s">
        <v>249</v>
      </c>
    </row>
    <row r="23" spans="1:14" x14ac:dyDescent="0.25">
      <c r="A23" s="162">
        <v>45450</v>
      </c>
      <c r="B23" s="163" t="s">
        <v>112</v>
      </c>
      <c r="C23" s="163" t="s">
        <v>113</v>
      </c>
      <c r="D23" s="164" t="s">
        <v>121</v>
      </c>
      <c r="E23" s="147">
        <v>6000</v>
      </c>
      <c r="F23" s="147"/>
      <c r="G23" s="147">
        <f t="shared" si="1"/>
        <v>136000</v>
      </c>
      <c r="H23" s="279" t="s">
        <v>127</v>
      </c>
      <c r="I23" s="149" t="s">
        <v>18</v>
      </c>
      <c r="J23" s="350" t="s">
        <v>197</v>
      </c>
      <c r="K23" s="336" t="s">
        <v>131</v>
      </c>
      <c r="L23" s="149" t="s">
        <v>44</v>
      </c>
      <c r="M23" s="149"/>
      <c r="N23" s="405" t="s">
        <v>250</v>
      </c>
    </row>
    <row r="24" spans="1:14" x14ac:dyDescent="0.25">
      <c r="A24" s="162">
        <v>45450</v>
      </c>
      <c r="B24" s="163" t="s">
        <v>112</v>
      </c>
      <c r="C24" s="163" t="s">
        <v>113</v>
      </c>
      <c r="D24" s="164" t="s">
        <v>121</v>
      </c>
      <c r="E24" s="400">
        <v>5000</v>
      </c>
      <c r="F24" s="400"/>
      <c r="G24" s="400">
        <f t="shared" si="1"/>
        <v>131000</v>
      </c>
      <c r="H24" s="481" t="s">
        <v>127</v>
      </c>
      <c r="I24" s="482" t="s">
        <v>18</v>
      </c>
      <c r="J24" s="350" t="s">
        <v>197</v>
      </c>
      <c r="K24" s="480" t="s">
        <v>131</v>
      </c>
      <c r="L24" s="482" t="s">
        <v>44</v>
      </c>
      <c r="M24" s="482"/>
      <c r="N24" s="467" t="s">
        <v>251</v>
      </c>
    </row>
    <row r="25" spans="1:14" x14ac:dyDescent="0.25">
      <c r="A25" s="162">
        <v>45450</v>
      </c>
      <c r="B25" s="480" t="s">
        <v>126</v>
      </c>
      <c r="C25" s="163" t="s">
        <v>126</v>
      </c>
      <c r="D25" s="164" t="s">
        <v>121</v>
      </c>
      <c r="E25" s="400">
        <v>16000</v>
      </c>
      <c r="F25" s="147"/>
      <c r="G25" s="147">
        <f t="shared" si="1"/>
        <v>115000</v>
      </c>
      <c r="H25" s="279" t="s">
        <v>127</v>
      </c>
      <c r="I25" s="149" t="s">
        <v>18</v>
      </c>
      <c r="J25" s="350" t="s">
        <v>197</v>
      </c>
      <c r="K25" s="336" t="s">
        <v>131</v>
      </c>
      <c r="L25" s="149" t="s">
        <v>44</v>
      </c>
      <c r="M25" s="149"/>
      <c r="N25" s="467"/>
    </row>
    <row r="26" spans="1:14" x14ac:dyDescent="0.25">
      <c r="A26" s="162">
        <v>45450</v>
      </c>
      <c r="B26" s="480" t="s">
        <v>126</v>
      </c>
      <c r="C26" s="163" t="s">
        <v>126</v>
      </c>
      <c r="D26" s="164" t="s">
        <v>121</v>
      </c>
      <c r="E26" s="147">
        <v>4000</v>
      </c>
      <c r="F26" s="147"/>
      <c r="G26" s="147">
        <f t="shared" si="1"/>
        <v>111000</v>
      </c>
      <c r="H26" s="279" t="s">
        <v>127</v>
      </c>
      <c r="I26" s="149" t="s">
        <v>18</v>
      </c>
      <c r="J26" s="350" t="s">
        <v>197</v>
      </c>
      <c r="K26" s="336" t="s">
        <v>131</v>
      </c>
      <c r="L26" s="149" t="s">
        <v>44</v>
      </c>
      <c r="M26" s="149"/>
      <c r="N26" s="405"/>
    </row>
    <row r="27" spans="1:14" x14ac:dyDescent="0.25">
      <c r="A27" s="162">
        <v>45450</v>
      </c>
      <c r="B27" s="480" t="s">
        <v>126</v>
      </c>
      <c r="C27" s="163" t="s">
        <v>126</v>
      </c>
      <c r="D27" s="164" t="s">
        <v>121</v>
      </c>
      <c r="E27" s="147">
        <v>7000</v>
      </c>
      <c r="F27" s="147"/>
      <c r="G27" s="147">
        <f t="shared" si="1"/>
        <v>104000</v>
      </c>
      <c r="H27" s="279" t="s">
        <v>127</v>
      </c>
      <c r="I27" s="149" t="s">
        <v>18</v>
      </c>
      <c r="J27" s="350" t="s">
        <v>197</v>
      </c>
      <c r="K27" s="336" t="s">
        <v>131</v>
      </c>
      <c r="L27" s="149" t="s">
        <v>44</v>
      </c>
      <c r="M27" s="149"/>
      <c r="N27" s="405"/>
    </row>
    <row r="28" spans="1:14" x14ac:dyDescent="0.25">
      <c r="A28" s="162">
        <v>45450</v>
      </c>
      <c r="B28" s="480" t="s">
        <v>126</v>
      </c>
      <c r="C28" s="163" t="s">
        <v>126</v>
      </c>
      <c r="D28" s="164" t="s">
        <v>121</v>
      </c>
      <c r="E28" s="400">
        <v>50000</v>
      </c>
      <c r="F28" s="147"/>
      <c r="G28" s="147">
        <f t="shared" si="1"/>
        <v>54000</v>
      </c>
      <c r="H28" s="279" t="s">
        <v>127</v>
      </c>
      <c r="I28" s="149" t="s">
        <v>18</v>
      </c>
      <c r="J28" s="350" t="s">
        <v>197</v>
      </c>
      <c r="K28" s="336" t="s">
        <v>131</v>
      </c>
      <c r="L28" s="149" t="s">
        <v>44</v>
      </c>
      <c r="M28" s="149"/>
      <c r="N28" s="405"/>
    </row>
    <row r="29" spans="1:14" x14ac:dyDescent="0.25">
      <c r="A29" s="162">
        <v>45450</v>
      </c>
      <c r="B29" s="163" t="s">
        <v>202</v>
      </c>
      <c r="C29" s="163" t="s">
        <v>160</v>
      </c>
      <c r="D29" s="164" t="s">
        <v>121</v>
      </c>
      <c r="E29" s="147">
        <v>3000</v>
      </c>
      <c r="F29" s="147"/>
      <c r="G29" s="147">
        <f t="shared" si="1"/>
        <v>51000</v>
      </c>
      <c r="H29" s="279" t="s">
        <v>127</v>
      </c>
      <c r="I29" s="149" t="s">
        <v>18</v>
      </c>
      <c r="J29" s="350" t="s">
        <v>197</v>
      </c>
      <c r="K29" s="336" t="s">
        <v>131</v>
      </c>
      <c r="L29" s="149" t="s">
        <v>44</v>
      </c>
      <c r="M29" s="149"/>
      <c r="N29" s="405"/>
    </row>
    <row r="30" spans="1:14" x14ac:dyDescent="0.25">
      <c r="A30" s="162">
        <v>45450</v>
      </c>
      <c r="B30" s="163" t="s">
        <v>202</v>
      </c>
      <c r="C30" s="163" t="s">
        <v>160</v>
      </c>
      <c r="D30" s="164" t="s">
        <v>121</v>
      </c>
      <c r="E30" s="147">
        <v>25000</v>
      </c>
      <c r="F30" s="147"/>
      <c r="G30" s="147">
        <f t="shared" si="1"/>
        <v>26000</v>
      </c>
      <c r="H30" s="279" t="s">
        <v>127</v>
      </c>
      <c r="I30" s="149" t="s">
        <v>18</v>
      </c>
      <c r="J30" s="350" t="s">
        <v>197</v>
      </c>
      <c r="K30" s="336" t="s">
        <v>131</v>
      </c>
      <c r="L30" s="149" t="s">
        <v>44</v>
      </c>
      <c r="M30" s="149"/>
      <c r="N30" s="405"/>
    </row>
    <row r="31" spans="1:14" x14ac:dyDescent="0.25">
      <c r="A31" s="162">
        <v>45450</v>
      </c>
      <c r="B31" s="163" t="s">
        <v>244</v>
      </c>
      <c r="C31" s="163" t="s">
        <v>160</v>
      </c>
      <c r="D31" s="164" t="s">
        <v>121</v>
      </c>
      <c r="E31" s="147">
        <v>3000</v>
      </c>
      <c r="F31" s="154"/>
      <c r="G31" s="147">
        <f t="shared" si="1"/>
        <v>23000</v>
      </c>
      <c r="H31" s="279" t="s">
        <v>127</v>
      </c>
      <c r="I31" s="170" t="s">
        <v>18</v>
      </c>
      <c r="J31" s="350" t="s">
        <v>197</v>
      </c>
      <c r="K31" s="174" t="s">
        <v>131</v>
      </c>
      <c r="L31" s="170" t="s">
        <v>44</v>
      </c>
      <c r="M31" s="170"/>
      <c r="N31" s="151"/>
    </row>
    <row r="32" spans="1:14" x14ac:dyDescent="0.25">
      <c r="A32" s="162">
        <v>45450</v>
      </c>
      <c r="B32" s="163" t="s">
        <v>245</v>
      </c>
      <c r="C32" s="163" t="s">
        <v>160</v>
      </c>
      <c r="D32" s="164" t="s">
        <v>121</v>
      </c>
      <c r="E32" s="147">
        <v>2000</v>
      </c>
      <c r="F32" s="147"/>
      <c r="G32" s="147">
        <f t="shared" si="1"/>
        <v>21000</v>
      </c>
      <c r="H32" s="279" t="s">
        <v>127</v>
      </c>
      <c r="I32" s="149" t="s">
        <v>18</v>
      </c>
      <c r="J32" s="350" t="s">
        <v>197</v>
      </c>
      <c r="K32" s="336" t="s">
        <v>131</v>
      </c>
      <c r="L32" s="149" t="s">
        <v>44</v>
      </c>
      <c r="M32" s="149"/>
      <c r="N32" s="151"/>
    </row>
    <row r="33" spans="1:15" x14ac:dyDescent="0.25">
      <c r="A33" s="162">
        <v>45451</v>
      </c>
      <c r="B33" s="163" t="s">
        <v>112</v>
      </c>
      <c r="C33" s="163" t="s">
        <v>113</v>
      </c>
      <c r="D33" s="164" t="s">
        <v>121</v>
      </c>
      <c r="E33" s="147">
        <v>4000</v>
      </c>
      <c r="F33" s="147"/>
      <c r="G33" s="147">
        <f t="shared" si="1"/>
        <v>17000</v>
      </c>
      <c r="H33" s="764" t="s">
        <v>127</v>
      </c>
      <c r="I33" s="149" t="s">
        <v>18</v>
      </c>
      <c r="J33" s="350" t="s">
        <v>197</v>
      </c>
      <c r="K33" s="336" t="s">
        <v>131</v>
      </c>
      <c r="L33" s="149" t="s">
        <v>44</v>
      </c>
      <c r="M33" s="149"/>
      <c r="N33" s="151" t="s">
        <v>643</v>
      </c>
    </row>
    <row r="34" spans="1:15" x14ac:dyDescent="0.25">
      <c r="A34" s="162">
        <v>45451</v>
      </c>
      <c r="B34" s="163" t="s">
        <v>112</v>
      </c>
      <c r="C34" s="163" t="s">
        <v>113</v>
      </c>
      <c r="D34" s="164" t="s">
        <v>121</v>
      </c>
      <c r="E34" s="147">
        <v>4000</v>
      </c>
      <c r="F34" s="147"/>
      <c r="G34" s="147">
        <f t="shared" si="1"/>
        <v>13000</v>
      </c>
      <c r="H34" s="764" t="s">
        <v>127</v>
      </c>
      <c r="I34" s="149" t="s">
        <v>18</v>
      </c>
      <c r="J34" s="350" t="s">
        <v>197</v>
      </c>
      <c r="K34" s="336" t="s">
        <v>131</v>
      </c>
      <c r="L34" s="149" t="s">
        <v>44</v>
      </c>
      <c r="M34" s="149"/>
      <c r="N34" s="151" t="s">
        <v>644</v>
      </c>
    </row>
    <row r="35" spans="1:15" x14ac:dyDescent="0.25">
      <c r="A35" s="162">
        <v>45451</v>
      </c>
      <c r="B35" s="163" t="s">
        <v>112</v>
      </c>
      <c r="C35" s="163" t="s">
        <v>113</v>
      </c>
      <c r="D35" s="164" t="s">
        <v>121</v>
      </c>
      <c r="E35" s="147">
        <v>5000</v>
      </c>
      <c r="F35" s="147"/>
      <c r="G35" s="147">
        <f t="shared" si="1"/>
        <v>8000</v>
      </c>
      <c r="H35" s="764" t="s">
        <v>127</v>
      </c>
      <c r="I35" s="149" t="s">
        <v>18</v>
      </c>
      <c r="J35" s="350" t="s">
        <v>197</v>
      </c>
      <c r="K35" s="336" t="s">
        <v>131</v>
      </c>
      <c r="L35" s="149" t="s">
        <v>44</v>
      </c>
      <c r="M35" s="149"/>
      <c r="N35" s="151" t="s">
        <v>645</v>
      </c>
    </row>
    <row r="36" spans="1:15" x14ac:dyDescent="0.25">
      <c r="A36" s="162">
        <v>45451</v>
      </c>
      <c r="B36" s="163" t="s">
        <v>112</v>
      </c>
      <c r="C36" s="163" t="s">
        <v>113</v>
      </c>
      <c r="D36" s="164" t="s">
        <v>121</v>
      </c>
      <c r="E36" s="147">
        <v>2000</v>
      </c>
      <c r="F36" s="147"/>
      <c r="G36" s="147">
        <f t="shared" si="1"/>
        <v>6000</v>
      </c>
      <c r="H36" s="764" t="s">
        <v>127</v>
      </c>
      <c r="I36" s="149" t="s">
        <v>18</v>
      </c>
      <c r="J36" s="350" t="s">
        <v>197</v>
      </c>
      <c r="K36" s="336" t="s">
        <v>131</v>
      </c>
      <c r="L36" s="149" t="s">
        <v>44</v>
      </c>
      <c r="M36" s="149"/>
      <c r="N36" s="151" t="s">
        <v>646</v>
      </c>
    </row>
    <row r="37" spans="1:15" x14ac:dyDescent="0.25">
      <c r="A37" s="162">
        <v>45451</v>
      </c>
      <c r="B37" s="480" t="s">
        <v>126</v>
      </c>
      <c r="C37" s="163" t="s">
        <v>126</v>
      </c>
      <c r="D37" s="164" t="s">
        <v>121</v>
      </c>
      <c r="E37" s="147">
        <v>5000</v>
      </c>
      <c r="F37" s="147"/>
      <c r="G37" s="147">
        <f t="shared" si="1"/>
        <v>1000</v>
      </c>
      <c r="H37" s="764" t="s">
        <v>127</v>
      </c>
      <c r="I37" s="149" t="s">
        <v>18</v>
      </c>
      <c r="J37" s="350" t="s">
        <v>197</v>
      </c>
      <c r="K37" s="336" t="s">
        <v>131</v>
      </c>
      <c r="L37" s="149" t="s">
        <v>44</v>
      </c>
      <c r="M37" s="149"/>
      <c r="N37" s="151"/>
    </row>
    <row r="38" spans="1:15" x14ac:dyDescent="0.25">
      <c r="A38" s="162">
        <v>45451</v>
      </c>
      <c r="B38" s="163" t="s">
        <v>203</v>
      </c>
      <c r="C38" s="163" t="s">
        <v>160</v>
      </c>
      <c r="D38" s="164" t="s">
        <v>121</v>
      </c>
      <c r="E38" s="147">
        <v>3000</v>
      </c>
      <c r="F38" s="147"/>
      <c r="G38" s="147">
        <f t="shared" si="1"/>
        <v>-2000</v>
      </c>
      <c r="H38" s="764" t="s">
        <v>127</v>
      </c>
      <c r="I38" s="149" t="s">
        <v>18</v>
      </c>
      <c r="J38" s="350" t="s">
        <v>197</v>
      </c>
      <c r="K38" s="336" t="s">
        <v>131</v>
      </c>
      <c r="L38" s="149" t="s">
        <v>44</v>
      </c>
      <c r="M38" s="149"/>
      <c r="N38" s="151"/>
    </row>
    <row r="39" spans="1:15" x14ac:dyDescent="0.25">
      <c r="A39" s="162">
        <v>45451</v>
      </c>
      <c r="B39" s="163" t="s">
        <v>203</v>
      </c>
      <c r="C39" s="163" t="s">
        <v>160</v>
      </c>
      <c r="D39" s="164" t="s">
        <v>121</v>
      </c>
      <c r="E39" s="147">
        <v>15000</v>
      </c>
      <c r="F39" s="147"/>
      <c r="G39" s="147">
        <f t="shared" si="1"/>
        <v>-17000</v>
      </c>
      <c r="H39" s="764" t="s">
        <v>127</v>
      </c>
      <c r="I39" s="149" t="s">
        <v>18</v>
      </c>
      <c r="J39" s="350" t="s">
        <v>197</v>
      </c>
      <c r="K39" s="336" t="s">
        <v>131</v>
      </c>
      <c r="L39" s="149" t="s">
        <v>44</v>
      </c>
      <c r="M39" s="149"/>
      <c r="N39" s="151"/>
    </row>
    <row r="40" spans="1:15" x14ac:dyDescent="0.25">
      <c r="A40" s="162">
        <v>45451</v>
      </c>
      <c r="B40" s="163" t="s">
        <v>204</v>
      </c>
      <c r="C40" s="163" t="s">
        <v>160</v>
      </c>
      <c r="D40" s="164" t="s">
        <v>121</v>
      </c>
      <c r="E40" s="147">
        <v>10000</v>
      </c>
      <c r="F40" s="147"/>
      <c r="G40" s="147">
        <f t="shared" si="1"/>
        <v>-27000</v>
      </c>
      <c r="H40" s="764" t="s">
        <v>127</v>
      </c>
      <c r="I40" s="149" t="s">
        <v>18</v>
      </c>
      <c r="J40" s="350" t="s">
        <v>197</v>
      </c>
      <c r="K40" s="336" t="s">
        <v>131</v>
      </c>
      <c r="L40" s="149" t="s">
        <v>44</v>
      </c>
      <c r="M40" s="149"/>
      <c r="N40" s="151"/>
    </row>
    <row r="41" spans="1:15" ht="30" x14ac:dyDescent="0.25">
      <c r="A41" s="162">
        <v>45451</v>
      </c>
      <c r="B41" s="163" t="s">
        <v>647</v>
      </c>
      <c r="C41" s="163" t="s">
        <v>113</v>
      </c>
      <c r="D41" s="164" t="s">
        <v>121</v>
      </c>
      <c r="E41" s="147">
        <v>50000</v>
      </c>
      <c r="F41" s="147"/>
      <c r="G41" s="147">
        <f t="shared" si="1"/>
        <v>-77000</v>
      </c>
      <c r="H41" s="764" t="s">
        <v>127</v>
      </c>
      <c r="I41" s="149" t="s">
        <v>18</v>
      </c>
      <c r="J41" s="350" t="s">
        <v>216</v>
      </c>
      <c r="K41" s="336" t="s">
        <v>131</v>
      </c>
      <c r="L41" s="149" t="s">
        <v>44</v>
      </c>
      <c r="M41" s="149"/>
      <c r="N41" s="151"/>
    </row>
    <row r="42" spans="1:15" x14ac:dyDescent="0.25">
      <c r="A42" s="162">
        <v>45454</v>
      </c>
      <c r="B42" s="336" t="s">
        <v>199</v>
      </c>
      <c r="C42" s="336" t="s">
        <v>48</v>
      </c>
      <c r="D42" s="495" t="s">
        <v>121</v>
      </c>
      <c r="E42" s="147"/>
      <c r="F42" s="400">
        <v>48000</v>
      </c>
      <c r="G42" s="147">
        <f t="shared" si="1"/>
        <v>-29000</v>
      </c>
      <c r="H42" s="764" t="s">
        <v>127</v>
      </c>
      <c r="I42" s="149" t="s">
        <v>18</v>
      </c>
      <c r="J42" s="350" t="s">
        <v>313</v>
      </c>
      <c r="K42" s="336" t="s">
        <v>131</v>
      </c>
      <c r="L42" s="149" t="s">
        <v>44</v>
      </c>
      <c r="M42" s="149"/>
      <c r="N42" s="151"/>
      <c r="O42" s="362"/>
    </row>
    <row r="43" spans="1:15" x14ac:dyDescent="0.25">
      <c r="A43" s="162">
        <v>45454</v>
      </c>
      <c r="B43" s="336" t="s">
        <v>112</v>
      </c>
      <c r="C43" s="336" t="s">
        <v>113</v>
      </c>
      <c r="D43" s="495" t="s">
        <v>121</v>
      </c>
      <c r="E43" s="147">
        <v>8000</v>
      </c>
      <c r="F43" s="400"/>
      <c r="G43" s="147">
        <f t="shared" si="1"/>
        <v>-37000</v>
      </c>
      <c r="H43" s="279" t="s">
        <v>127</v>
      </c>
      <c r="I43" s="149" t="s">
        <v>18</v>
      </c>
      <c r="J43" s="350" t="s">
        <v>313</v>
      </c>
      <c r="K43" s="336" t="s">
        <v>131</v>
      </c>
      <c r="L43" s="149" t="s">
        <v>44</v>
      </c>
      <c r="M43" s="149"/>
      <c r="N43" s="151" t="s">
        <v>314</v>
      </c>
      <c r="O43" s="362"/>
    </row>
    <row r="44" spans="1:15" x14ac:dyDescent="0.25">
      <c r="A44" s="162">
        <v>45454</v>
      </c>
      <c r="B44" s="163" t="s">
        <v>112</v>
      </c>
      <c r="C44" s="163" t="s">
        <v>113</v>
      </c>
      <c r="D44" s="164" t="s">
        <v>121</v>
      </c>
      <c r="E44" s="147">
        <v>10000</v>
      </c>
      <c r="F44" s="400"/>
      <c r="G44" s="147">
        <f t="shared" si="1"/>
        <v>-47000</v>
      </c>
      <c r="H44" s="279" t="s">
        <v>127</v>
      </c>
      <c r="I44" s="149" t="s">
        <v>18</v>
      </c>
      <c r="J44" s="350" t="s">
        <v>313</v>
      </c>
      <c r="K44" s="336" t="s">
        <v>131</v>
      </c>
      <c r="L44" s="149" t="s">
        <v>44</v>
      </c>
      <c r="M44" s="149"/>
      <c r="N44" s="151" t="s">
        <v>315</v>
      </c>
      <c r="O44" s="362"/>
    </row>
    <row r="45" spans="1:15" ht="15.75" customHeight="1" x14ac:dyDescent="0.25">
      <c r="A45" s="162">
        <v>45454</v>
      </c>
      <c r="B45" s="163" t="s">
        <v>112</v>
      </c>
      <c r="C45" s="163" t="s">
        <v>113</v>
      </c>
      <c r="D45" s="164" t="s">
        <v>121</v>
      </c>
      <c r="E45" s="167">
        <v>5000</v>
      </c>
      <c r="F45" s="154"/>
      <c r="G45" s="147">
        <f>G44-E45+F45</f>
        <v>-52000</v>
      </c>
      <c r="H45" s="279" t="s">
        <v>127</v>
      </c>
      <c r="I45" s="149" t="s">
        <v>18</v>
      </c>
      <c r="J45" s="350" t="s">
        <v>313</v>
      </c>
      <c r="K45" s="336" t="s">
        <v>131</v>
      </c>
      <c r="L45" s="149" t="s">
        <v>44</v>
      </c>
      <c r="M45" s="149"/>
      <c r="N45" s="151" t="s">
        <v>316</v>
      </c>
    </row>
    <row r="46" spans="1:15" ht="15.75" customHeight="1" x14ac:dyDescent="0.25">
      <c r="A46" s="162">
        <v>45454</v>
      </c>
      <c r="B46" s="163" t="s">
        <v>112</v>
      </c>
      <c r="C46" s="163" t="s">
        <v>113</v>
      </c>
      <c r="D46" s="164" t="s">
        <v>121</v>
      </c>
      <c r="E46" s="167">
        <v>8000</v>
      </c>
      <c r="F46" s="154"/>
      <c r="G46" s="147">
        <f t="shared" ref="G46:G55" si="2">G45-E46+F46</f>
        <v>-60000</v>
      </c>
      <c r="H46" s="279" t="s">
        <v>127</v>
      </c>
      <c r="I46" s="149" t="s">
        <v>18</v>
      </c>
      <c r="J46" s="350" t="s">
        <v>313</v>
      </c>
      <c r="K46" s="336" t="s">
        <v>131</v>
      </c>
      <c r="L46" s="149" t="s">
        <v>44</v>
      </c>
      <c r="M46" s="149"/>
      <c r="N46" s="151" t="s">
        <v>317</v>
      </c>
    </row>
    <row r="47" spans="1:15" ht="15.75" customHeight="1" x14ac:dyDescent="0.25">
      <c r="A47" s="162">
        <v>45455</v>
      </c>
      <c r="B47" s="480" t="s">
        <v>118</v>
      </c>
      <c r="C47" s="163" t="s">
        <v>48</v>
      </c>
      <c r="D47" s="164" t="s">
        <v>121</v>
      </c>
      <c r="E47" s="167"/>
      <c r="F47" s="154">
        <v>-17000</v>
      </c>
      <c r="G47" s="147">
        <f t="shared" si="2"/>
        <v>-77000</v>
      </c>
      <c r="H47" s="279" t="s">
        <v>127</v>
      </c>
      <c r="I47" s="149" t="s">
        <v>18</v>
      </c>
      <c r="J47" s="350" t="s">
        <v>313</v>
      </c>
      <c r="K47" s="336" t="s">
        <v>131</v>
      </c>
      <c r="L47" s="149" t="s">
        <v>44</v>
      </c>
      <c r="M47" s="149"/>
      <c r="N47" s="151"/>
    </row>
    <row r="48" spans="1:15" ht="15.75" customHeight="1" x14ac:dyDescent="0.25">
      <c r="A48" s="406">
        <v>45456</v>
      </c>
      <c r="B48" s="536" t="s">
        <v>199</v>
      </c>
      <c r="C48" s="536" t="s">
        <v>48</v>
      </c>
      <c r="D48" s="408" t="s">
        <v>121</v>
      </c>
      <c r="E48" s="492"/>
      <c r="F48" s="685">
        <v>340000</v>
      </c>
      <c r="G48" s="409">
        <f t="shared" si="2"/>
        <v>263000</v>
      </c>
      <c r="H48" s="410" t="s">
        <v>127</v>
      </c>
      <c r="I48" s="411" t="s">
        <v>18</v>
      </c>
      <c r="J48" s="452" t="s">
        <v>359</v>
      </c>
      <c r="K48" s="407" t="s">
        <v>131</v>
      </c>
      <c r="L48" s="411" t="s">
        <v>44</v>
      </c>
      <c r="M48" s="411"/>
      <c r="N48" s="450"/>
    </row>
    <row r="49" spans="1:14" ht="15.75" customHeight="1" x14ac:dyDescent="0.25">
      <c r="A49" s="162">
        <v>45456</v>
      </c>
      <c r="B49" s="480" t="s">
        <v>112</v>
      </c>
      <c r="C49" s="163" t="s">
        <v>113</v>
      </c>
      <c r="D49" s="164" t="s">
        <v>121</v>
      </c>
      <c r="E49" s="167">
        <v>12000</v>
      </c>
      <c r="F49" s="154"/>
      <c r="G49" s="147">
        <f t="shared" si="2"/>
        <v>251000</v>
      </c>
      <c r="H49" s="279" t="s">
        <v>127</v>
      </c>
      <c r="I49" s="149" t="s">
        <v>18</v>
      </c>
      <c r="J49" s="350" t="s">
        <v>359</v>
      </c>
      <c r="K49" s="336" t="s">
        <v>131</v>
      </c>
      <c r="L49" s="149" t="s">
        <v>44</v>
      </c>
      <c r="M49" s="149"/>
      <c r="N49" s="151" t="s">
        <v>352</v>
      </c>
    </row>
    <row r="50" spans="1:14" ht="15.75" customHeight="1" x14ac:dyDescent="0.25">
      <c r="A50" s="162">
        <v>45456</v>
      </c>
      <c r="B50" s="480" t="s">
        <v>353</v>
      </c>
      <c r="C50" s="163" t="s">
        <v>113</v>
      </c>
      <c r="D50" s="164" t="s">
        <v>121</v>
      </c>
      <c r="E50" s="167">
        <v>20000</v>
      </c>
      <c r="F50" s="154"/>
      <c r="G50" s="147">
        <f t="shared" si="2"/>
        <v>231000</v>
      </c>
      <c r="H50" s="279" t="s">
        <v>127</v>
      </c>
      <c r="I50" s="149" t="s">
        <v>18</v>
      </c>
      <c r="J50" s="350" t="s">
        <v>361</v>
      </c>
      <c r="K50" s="336" t="s">
        <v>131</v>
      </c>
      <c r="L50" s="149" t="s">
        <v>44</v>
      </c>
      <c r="M50" s="149"/>
      <c r="N50" s="151" t="s">
        <v>354</v>
      </c>
    </row>
    <row r="51" spans="1:14" ht="15.75" customHeight="1" x14ac:dyDescent="0.25">
      <c r="A51" s="162">
        <v>45456</v>
      </c>
      <c r="B51" s="163" t="s">
        <v>112</v>
      </c>
      <c r="C51" s="163" t="s">
        <v>113</v>
      </c>
      <c r="D51" s="164" t="s">
        <v>121</v>
      </c>
      <c r="E51" s="167">
        <v>3000</v>
      </c>
      <c r="F51" s="154"/>
      <c r="G51" s="147">
        <f t="shared" si="2"/>
        <v>228000</v>
      </c>
      <c r="H51" s="279" t="s">
        <v>127</v>
      </c>
      <c r="I51" s="149" t="s">
        <v>18</v>
      </c>
      <c r="J51" s="350" t="s">
        <v>359</v>
      </c>
      <c r="K51" s="336" t="s">
        <v>131</v>
      </c>
      <c r="L51" s="149" t="s">
        <v>44</v>
      </c>
      <c r="M51" s="149"/>
      <c r="N51" s="151" t="s">
        <v>355</v>
      </c>
    </row>
    <row r="52" spans="1:14" ht="15.75" customHeight="1" x14ac:dyDescent="0.25">
      <c r="A52" s="162">
        <v>45456</v>
      </c>
      <c r="B52" s="163" t="s">
        <v>356</v>
      </c>
      <c r="C52" s="163" t="s">
        <v>160</v>
      </c>
      <c r="D52" s="164" t="s">
        <v>121</v>
      </c>
      <c r="E52" s="167">
        <v>70000</v>
      </c>
      <c r="F52" s="154"/>
      <c r="G52" s="147">
        <f t="shared" si="2"/>
        <v>158000</v>
      </c>
      <c r="H52" s="279" t="s">
        <v>127</v>
      </c>
      <c r="I52" s="149" t="s">
        <v>18</v>
      </c>
      <c r="J52" s="350" t="s">
        <v>375</v>
      </c>
      <c r="K52" s="336" t="s">
        <v>131</v>
      </c>
      <c r="L52" s="149" t="s">
        <v>44</v>
      </c>
      <c r="M52" s="149"/>
      <c r="N52" s="151"/>
    </row>
    <row r="53" spans="1:14" ht="15.75" customHeight="1" x14ac:dyDescent="0.25">
      <c r="A53" s="162">
        <v>45456</v>
      </c>
      <c r="B53" s="163" t="s">
        <v>357</v>
      </c>
      <c r="C53" s="163" t="s">
        <v>160</v>
      </c>
      <c r="D53" s="164" t="s">
        <v>121</v>
      </c>
      <c r="E53" s="167">
        <v>25000</v>
      </c>
      <c r="F53" s="154"/>
      <c r="G53" s="147">
        <f t="shared" si="2"/>
        <v>133000</v>
      </c>
      <c r="H53" s="279" t="s">
        <v>127</v>
      </c>
      <c r="I53" s="149" t="s">
        <v>18</v>
      </c>
      <c r="J53" s="350" t="s">
        <v>359</v>
      </c>
      <c r="K53" s="336" t="s">
        <v>131</v>
      </c>
      <c r="L53" s="149" t="s">
        <v>44</v>
      </c>
      <c r="M53" s="149"/>
      <c r="N53" s="151"/>
    </row>
    <row r="54" spans="1:14" ht="15.75" customHeight="1" x14ac:dyDescent="0.25">
      <c r="A54" s="162">
        <v>45456</v>
      </c>
      <c r="B54" s="163" t="s">
        <v>358</v>
      </c>
      <c r="C54" s="163" t="s">
        <v>126</v>
      </c>
      <c r="D54" s="164" t="s">
        <v>121</v>
      </c>
      <c r="E54" s="167">
        <v>10000</v>
      </c>
      <c r="F54" s="154"/>
      <c r="G54" s="147">
        <f t="shared" si="2"/>
        <v>123000</v>
      </c>
      <c r="H54" s="279" t="s">
        <v>127</v>
      </c>
      <c r="I54" s="149" t="s">
        <v>18</v>
      </c>
      <c r="J54" s="350" t="s">
        <v>359</v>
      </c>
      <c r="K54" s="336" t="s">
        <v>131</v>
      </c>
      <c r="L54" s="149" t="s">
        <v>44</v>
      </c>
      <c r="M54" s="149"/>
      <c r="N54" s="151"/>
    </row>
    <row r="55" spans="1:14" ht="15.75" customHeight="1" x14ac:dyDescent="0.25">
      <c r="A55" s="162">
        <v>45456</v>
      </c>
      <c r="B55" s="163" t="s">
        <v>126</v>
      </c>
      <c r="C55" s="163" t="s">
        <v>126</v>
      </c>
      <c r="D55" s="164" t="s">
        <v>121</v>
      </c>
      <c r="E55" s="167">
        <v>15000</v>
      </c>
      <c r="F55" s="154"/>
      <c r="G55" s="147">
        <f t="shared" si="2"/>
        <v>108000</v>
      </c>
      <c r="H55" s="279" t="s">
        <v>127</v>
      </c>
      <c r="I55" s="149" t="s">
        <v>18</v>
      </c>
      <c r="J55" s="350" t="s">
        <v>359</v>
      </c>
      <c r="K55" s="336" t="s">
        <v>131</v>
      </c>
      <c r="L55" s="149" t="s">
        <v>44</v>
      </c>
      <c r="M55" s="149"/>
      <c r="N55" s="151"/>
    </row>
    <row r="56" spans="1:14" ht="15.75" customHeight="1" x14ac:dyDescent="0.25">
      <c r="A56" s="162">
        <v>45457</v>
      </c>
      <c r="B56" s="163" t="s">
        <v>112</v>
      </c>
      <c r="C56" s="163" t="s">
        <v>113</v>
      </c>
      <c r="D56" s="164" t="s">
        <v>121</v>
      </c>
      <c r="E56" s="167">
        <v>3000</v>
      </c>
      <c r="F56" s="154"/>
      <c r="G56" s="147">
        <f t="shared" si="0"/>
        <v>105000</v>
      </c>
      <c r="H56" s="279" t="s">
        <v>127</v>
      </c>
      <c r="I56" s="149" t="s">
        <v>18</v>
      </c>
      <c r="J56" s="350" t="s">
        <v>359</v>
      </c>
      <c r="K56" s="336" t="s">
        <v>131</v>
      </c>
      <c r="L56" s="149" t="s">
        <v>44</v>
      </c>
      <c r="M56" s="149"/>
      <c r="N56" s="151" t="s">
        <v>376</v>
      </c>
    </row>
    <row r="57" spans="1:14" ht="15.75" customHeight="1" x14ac:dyDescent="0.25">
      <c r="A57" s="162">
        <v>45457</v>
      </c>
      <c r="B57" s="163" t="s">
        <v>112</v>
      </c>
      <c r="C57" s="163" t="s">
        <v>113</v>
      </c>
      <c r="D57" s="164" t="s">
        <v>121</v>
      </c>
      <c r="E57" s="167">
        <v>40000</v>
      </c>
      <c r="F57" s="154"/>
      <c r="G57" s="147">
        <f t="shared" si="0"/>
        <v>65000</v>
      </c>
      <c r="H57" s="279" t="s">
        <v>127</v>
      </c>
      <c r="I57" s="149" t="s">
        <v>18</v>
      </c>
      <c r="J57" s="350" t="s">
        <v>359</v>
      </c>
      <c r="K57" s="336" t="s">
        <v>131</v>
      </c>
      <c r="L57" s="149" t="s">
        <v>44</v>
      </c>
      <c r="M57" s="149"/>
      <c r="N57" s="151" t="s">
        <v>377</v>
      </c>
    </row>
    <row r="58" spans="1:14" ht="15.75" customHeight="1" x14ac:dyDescent="0.25">
      <c r="A58" s="162">
        <v>45457</v>
      </c>
      <c r="B58" s="163" t="s">
        <v>112</v>
      </c>
      <c r="C58" s="163" t="s">
        <v>113</v>
      </c>
      <c r="D58" s="164" t="s">
        <v>121</v>
      </c>
      <c r="E58" s="167">
        <v>3000</v>
      </c>
      <c r="F58" s="154"/>
      <c r="G58" s="147">
        <f t="shared" si="0"/>
        <v>62000</v>
      </c>
      <c r="H58" s="279" t="s">
        <v>127</v>
      </c>
      <c r="I58" s="149" t="s">
        <v>18</v>
      </c>
      <c r="J58" s="350" t="s">
        <v>359</v>
      </c>
      <c r="K58" s="336" t="s">
        <v>131</v>
      </c>
      <c r="L58" s="149" t="s">
        <v>44</v>
      </c>
      <c r="M58" s="149"/>
      <c r="N58" s="151" t="s">
        <v>378</v>
      </c>
    </row>
    <row r="59" spans="1:14" ht="15.75" customHeight="1" x14ac:dyDescent="0.25">
      <c r="A59" s="162">
        <v>45457</v>
      </c>
      <c r="B59" s="163" t="s">
        <v>373</v>
      </c>
      <c r="C59" s="163" t="s">
        <v>160</v>
      </c>
      <c r="D59" s="164" t="s">
        <v>121</v>
      </c>
      <c r="E59" s="167">
        <v>25000</v>
      </c>
      <c r="F59" s="154"/>
      <c r="G59" s="147">
        <f t="shared" si="0"/>
        <v>37000</v>
      </c>
      <c r="H59" s="279" t="s">
        <v>127</v>
      </c>
      <c r="I59" s="149" t="s">
        <v>18</v>
      </c>
      <c r="J59" s="350" t="s">
        <v>375</v>
      </c>
      <c r="K59" s="336" t="s">
        <v>131</v>
      </c>
      <c r="L59" s="149" t="s">
        <v>44</v>
      </c>
      <c r="M59" s="149"/>
      <c r="N59" s="151"/>
    </row>
    <row r="60" spans="1:14" ht="15.75" customHeight="1" x14ac:dyDescent="0.25">
      <c r="A60" s="162">
        <v>45457</v>
      </c>
      <c r="B60" s="163" t="s">
        <v>126</v>
      </c>
      <c r="C60" s="163" t="s">
        <v>126</v>
      </c>
      <c r="D60" s="164" t="s">
        <v>121</v>
      </c>
      <c r="E60" s="167">
        <v>25000</v>
      </c>
      <c r="F60" s="154"/>
      <c r="G60" s="147">
        <f t="shared" si="0"/>
        <v>12000</v>
      </c>
      <c r="H60" s="279" t="s">
        <v>127</v>
      </c>
      <c r="I60" s="149" t="s">
        <v>18</v>
      </c>
      <c r="J60" s="350" t="s">
        <v>359</v>
      </c>
      <c r="K60" s="336" t="s">
        <v>131</v>
      </c>
      <c r="L60" s="149" t="s">
        <v>44</v>
      </c>
      <c r="M60" s="149"/>
      <c r="N60" s="151"/>
    </row>
    <row r="61" spans="1:14" ht="15.75" customHeight="1" x14ac:dyDescent="0.25">
      <c r="A61" s="162">
        <v>45457</v>
      </c>
      <c r="B61" s="163" t="s">
        <v>204</v>
      </c>
      <c r="C61" s="163" t="s">
        <v>160</v>
      </c>
      <c r="D61" s="164" t="s">
        <v>121</v>
      </c>
      <c r="E61" s="167">
        <v>10000</v>
      </c>
      <c r="F61" s="154"/>
      <c r="G61" s="147">
        <f t="shared" si="0"/>
        <v>2000</v>
      </c>
      <c r="H61" s="279" t="s">
        <v>127</v>
      </c>
      <c r="I61" s="149" t="s">
        <v>18</v>
      </c>
      <c r="J61" s="350" t="s">
        <v>359</v>
      </c>
      <c r="K61" s="336" t="s">
        <v>131</v>
      </c>
      <c r="L61" s="149" t="s">
        <v>44</v>
      </c>
      <c r="M61" s="149"/>
      <c r="N61" s="151"/>
    </row>
    <row r="62" spans="1:14" ht="15.75" customHeight="1" x14ac:dyDescent="0.25">
      <c r="A62" s="162">
        <v>45457</v>
      </c>
      <c r="B62" s="163" t="s">
        <v>203</v>
      </c>
      <c r="C62" s="163" t="s">
        <v>160</v>
      </c>
      <c r="D62" s="164" t="s">
        <v>121</v>
      </c>
      <c r="E62" s="167">
        <v>7000</v>
      </c>
      <c r="F62" s="154"/>
      <c r="G62" s="147">
        <f t="shared" si="0"/>
        <v>-5000</v>
      </c>
      <c r="H62" s="279" t="s">
        <v>127</v>
      </c>
      <c r="I62" s="149" t="s">
        <v>18</v>
      </c>
      <c r="J62" s="350" t="s">
        <v>359</v>
      </c>
      <c r="K62" s="336" t="s">
        <v>131</v>
      </c>
      <c r="L62" s="149" t="s">
        <v>44</v>
      </c>
      <c r="M62" s="149"/>
      <c r="N62" s="151"/>
    </row>
    <row r="63" spans="1:14" ht="15.75" customHeight="1" x14ac:dyDescent="0.25">
      <c r="A63" s="162">
        <v>45457</v>
      </c>
      <c r="B63" s="163" t="s">
        <v>203</v>
      </c>
      <c r="C63" s="163" t="s">
        <v>160</v>
      </c>
      <c r="D63" s="164" t="s">
        <v>121</v>
      </c>
      <c r="E63" s="167">
        <v>10000</v>
      </c>
      <c r="F63" s="154"/>
      <c r="G63" s="147">
        <f t="shared" si="0"/>
        <v>-15000</v>
      </c>
      <c r="H63" s="279" t="s">
        <v>127</v>
      </c>
      <c r="I63" s="149" t="s">
        <v>18</v>
      </c>
      <c r="J63" s="350" t="s">
        <v>359</v>
      </c>
      <c r="K63" s="336" t="s">
        <v>131</v>
      </c>
      <c r="L63" s="149" t="s">
        <v>44</v>
      </c>
      <c r="M63" s="149"/>
      <c r="N63" s="151"/>
    </row>
    <row r="64" spans="1:14" ht="15.75" customHeight="1" x14ac:dyDescent="0.25">
      <c r="A64" s="162">
        <v>45457</v>
      </c>
      <c r="B64" s="163" t="s">
        <v>374</v>
      </c>
      <c r="C64" s="163" t="s">
        <v>113</v>
      </c>
      <c r="D64" s="164" t="s">
        <v>121</v>
      </c>
      <c r="E64" s="167">
        <v>25000</v>
      </c>
      <c r="F64" s="154"/>
      <c r="G64" s="147">
        <f t="shared" si="0"/>
        <v>-40000</v>
      </c>
      <c r="H64" s="279" t="s">
        <v>127</v>
      </c>
      <c r="I64" s="149" t="s">
        <v>18</v>
      </c>
      <c r="J64" s="350" t="s">
        <v>359</v>
      </c>
      <c r="K64" s="336" t="s">
        <v>131</v>
      </c>
      <c r="L64" s="149" t="s">
        <v>44</v>
      </c>
      <c r="M64" s="149"/>
      <c r="N64" s="151"/>
    </row>
    <row r="65" spans="1:14" ht="15.75" customHeight="1" x14ac:dyDescent="0.25">
      <c r="A65" s="162">
        <v>45457</v>
      </c>
      <c r="B65" s="163" t="s">
        <v>112</v>
      </c>
      <c r="C65" s="163" t="s">
        <v>113</v>
      </c>
      <c r="D65" s="164" t="s">
        <v>121</v>
      </c>
      <c r="E65" s="167">
        <v>17000</v>
      </c>
      <c r="F65" s="154"/>
      <c r="G65" s="147">
        <f t="shared" si="0"/>
        <v>-57000</v>
      </c>
      <c r="H65" s="279" t="s">
        <v>127</v>
      </c>
      <c r="I65" s="149" t="s">
        <v>18</v>
      </c>
      <c r="J65" s="350" t="s">
        <v>359</v>
      </c>
      <c r="K65" s="336" t="s">
        <v>131</v>
      </c>
      <c r="L65" s="149" t="s">
        <v>44</v>
      </c>
      <c r="M65" s="149"/>
      <c r="N65" s="151" t="s">
        <v>379</v>
      </c>
    </row>
    <row r="66" spans="1:14" ht="15.75" customHeight="1" x14ac:dyDescent="0.25">
      <c r="A66" s="406">
        <v>45462</v>
      </c>
      <c r="B66" s="407" t="s">
        <v>199</v>
      </c>
      <c r="C66" s="407" t="s">
        <v>48</v>
      </c>
      <c r="D66" s="408" t="s">
        <v>121</v>
      </c>
      <c r="E66" s="492"/>
      <c r="F66" s="685">
        <v>52000</v>
      </c>
      <c r="G66" s="409">
        <f t="shared" si="0"/>
        <v>-5000</v>
      </c>
      <c r="H66" s="410" t="s">
        <v>127</v>
      </c>
      <c r="I66" s="411" t="s">
        <v>18</v>
      </c>
      <c r="J66" s="452" t="s">
        <v>444</v>
      </c>
      <c r="K66" s="407" t="s">
        <v>131</v>
      </c>
      <c r="L66" s="411" t="s">
        <v>44</v>
      </c>
      <c r="M66" s="411"/>
      <c r="N66" s="450"/>
    </row>
    <row r="67" spans="1:14" ht="15.75" customHeight="1" x14ac:dyDescent="0.25">
      <c r="A67" s="162">
        <v>45462</v>
      </c>
      <c r="B67" s="163" t="s">
        <v>112</v>
      </c>
      <c r="C67" s="163" t="s">
        <v>113</v>
      </c>
      <c r="D67" s="164" t="s">
        <v>121</v>
      </c>
      <c r="E67" s="167">
        <v>15000</v>
      </c>
      <c r="F67" s="154"/>
      <c r="G67" s="147">
        <f t="shared" si="0"/>
        <v>-20000</v>
      </c>
      <c r="H67" s="279" t="s">
        <v>127</v>
      </c>
      <c r="I67" s="149" t="s">
        <v>18</v>
      </c>
      <c r="J67" s="350" t="s">
        <v>444</v>
      </c>
      <c r="K67" s="336" t="s">
        <v>131</v>
      </c>
      <c r="L67" s="149" t="s">
        <v>44</v>
      </c>
      <c r="M67" s="149"/>
      <c r="N67" s="151" t="s">
        <v>445</v>
      </c>
    </row>
    <row r="68" spans="1:14" ht="15.75" customHeight="1" x14ac:dyDescent="0.25">
      <c r="A68" s="162">
        <v>45462</v>
      </c>
      <c r="B68" s="163" t="s">
        <v>112</v>
      </c>
      <c r="C68" s="163" t="s">
        <v>113</v>
      </c>
      <c r="D68" s="164" t="s">
        <v>121</v>
      </c>
      <c r="E68" s="167">
        <v>10000</v>
      </c>
      <c r="F68" s="154"/>
      <c r="G68" s="147">
        <f t="shared" si="0"/>
        <v>-30000</v>
      </c>
      <c r="H68" s="279" t="s">
        <v>127</v>
      </c>
      <c r="I68" s="149" t="s">
        <v>18</v>
      </c>
      <c r="J68" s="350" t="s">
        <v>444</v>
      </c>
      <c r="K68" s="336" t="s">
        <v>131</v>
      </c>
      <c r="L68" s="149" t="s">
        <v>44</v>
      </c>
      <c r="M68" s="149"/>
      <c r="N68" s="151" t="s">
        <v>446</v>
      </c>
    </row>
    <row r="69" spans="1:14" ht="15.75" customHeight="1" x14ac:dyDescent="0.25">
      <c r="A69" s="162">
        <v>45462</v>
      </c>
      <c r="B69" s="163" t="s">
        <v>112</v>
      </c>
      <c r="C69" s="163" t="s">
        <v>113</v>
      </c>
      <c r="D69" s="164" t="s">
        <v>121</v>
      </c>
      <c r="E69" s="167">
        <v>4000</v>
      </c>
      <c r="F69" s="154"/>
      <c r="G69" s="147">
        <f t="shared" si="0"/>
        <v>-34000</v>
      </c>
      <c r="H69" s="279" t="s">
        <v>127</v>
      </c>
      <c r="I69" s="149" t="s">
        <v>18</v>
      </c>
      <c r="J69" s="350" t="s">
        <v>444</v>
      </c>
      <c r="K69" s="336" t="s">
        <v>131</v>
      </c>
      <c r="L69" s="149" t="s">
        <v>44</v>
      </c>
      <c r="M69" s="149"/>
      <c r="N69" s="151" t="s">
        <v>447</v>
      </c>
    </row>
    <row r="70" spans="1:14" ht="15.75" customHeight="1" x14ac:dyDescent="0.25">
      <c r="A70" s="162">
        <v>45462</v>
      </c>
      <c r="B70" s="163" t="s">
        <v>112</v>
      </c>
      <c r="C70" s="163" t="s">
        <v>113</v>
      </c>
      <c r="D70" s="164" t="s">
        <v>121</v>
      </c>
      <c r="E70" s="167">
        <v>8000</v>
      </c>
      <c r="F70" s="154"/>
      <c r="G70" s="147">
        <f t="shared" si="0"/>
        <v>-42000</v>
      </c>
      <c r="H70" s="279" t="s">
        <v>127</v>
      </c>
      <c r="I70" s="149" t="s">
        <v>18</v>
      </c>
      <c r="J70" s="350" t="s">
        <v>444</v>
      </c>
      <c r="K70" s="336" t="s">
        <v>131</v>
      </c>
      <c r="L70" s="149" t="s">
        <v>44</v>
      </c>
      <c r="M70" s="149"/>
      <c r="N70" s="151" t="s">
        <v>448</v>
      </c>
    </row>
    <row r="71" spans="1:14" ht="15.75" customHeight="1" x14ac:dyDescent="0.25">
      <c r="A71" s="406">
        <v>45463</v>
      </c>
      <c r="B71" s="407" t="s">
        <v>199</v>
      </c>
      <c r="C71" s="407" t="s">
        <v>48</v>
      </c>
      <c r="D71" s="408" t="s">
        <v>121</v>
      </c>
      <c r="E71" s="492"/>
      <c r="F71" s="685">
        <v>69000</v>
      </c>
      <c r="G71" s="409">
        <f t="shared" si="0"/>
        <v>27000</v>
      </c>
      <c r="H71" s="410" t="s">
        <v>127</v>
      </c>
      <c r="I71" s="411" t="s">
        <v>18</v>
      </c>
      <c r="J71" s="452" t="s">
        <v>465</v>
      </c>
      <c r="K71" s="407" t="s">
        <v>131</v>
      </c>
      <c r="L71" s="411" t="s">
        <v>44</v>
      </c>
      <c r="M71" s="411"/>
      <c r="N71" s="450"/>
    </row>
    <row r="72" spans="1:14" ht="15.75" customHeight="1" x14ac:dyDescent="0.25">
      <c r="A72" s="162">
        <v>45463</v>
      </c>
      <c r="B72" s="163" t="s">
        <v>112</v>
      </c>
      <c r="C72" s="163" t="s">
        <v>113</v>
      </c>
      <c r="D72" s="164" t="s">
        <v>121</v>
      </c>
      <c r="E72" s="167">
        <v>10000</v>
      </c>
      <c r="F72" s="154"/>
      <c r="G72" s="147">
        <f t="shared" si="0"/>
        <v>17000</v>
      </c>
      <c r="H72" s="279" t="s">
        <v>127</v>
      </c>
      <c r="I72" s="149" t="s">
        <v>18</v>
      </c>
      <c r="J72" s="350" t="s">
        <v>465</v>
      </c>
      <c r="K72" s="336" t="s">
        <v>131</v>
      </c>
      <c r="L72" s="149" t="s">
        <v>44</v>
      </c>
      <c r="M72" s="149"/>
      <c r="N72" s="151" t="s">
        <v>466</v>
      </c>
    </row>
    <row r="73" spans="1:14" ht="15.75" customHeight="1" x14ac:dyDescent="0.25">
      <c r="A73" s="162">
        <v>45463</v>
      </c>
      <c r="B73" s="163" t="s">
        <v>112</v>
      </c>
      <c r="C73" s="163" t="s">
        <v>113</v>
      </c>
      <c r="D73" s="164" t="s">
        <v>121</v>
      </c>
      <c r="E73" s="167">
        <v>5000</v>
      </c>
      <c r="F73" s="154"/>
      <c r="G73" s="147">
        <f t="shared" si="0"/>
        <v>12000</v>
      </c>
      <c r="H73" s="279" t="s">
        <v>127</v>
      </c>
      <c r="I73" s="149" t="s">
        <v>18</v>
      </c>
      <c r="J73" s="350" t="s">
        <v>465</v>
      </c>
      <c r="K73" s="336" t="s">
        <v>131</v>
      </c>
      <c r="L73" s="149" t="s">
        <v>44</v>
      </c>
      <c r="M73" s="149"/>
      <c r="N73" s="151" t="s">
        <v>467</v>
      </c>
    </row>
    <row r="74" spans="1:14" ht="15.75" customHeight="1" x14ac:dyDescent="0.25">
      <c r="A74" s="162">
        <v>45463</v>
      </c>
      <c r="B74" s="163" t="s">
        <v>112</v>
      </c>
      <c r="C74" s="163" t="s">
        <v>113</v>
      </c>
      <c r="D74" s="164" t="s">
        <v>121</v>
      </c>
      <c r="E74" s="167">
        <v>3000</v>
      </c>
      <c r="F74" s="154"/>
      <c r="G74" s="147">
        <f t="shared" si="0"/>
        <v>9000</v>
      </c>
      <c r="H74" s="279" t="s">
        <v>127</v>
      </c>
      <c r="I74" s="149" t="s">
        <v>18</v>
      </c>
      <c r="J74" s="350" t="s">
        <v>465</v>
      </c>
      <c r="K74" s="336" t="s">
        <v>131</v>
      </c>
      <c r="L74" s="149" t="s">
        <v>44</v>
      </c>
      <c r="M74" s="149"/>
      <c r="N74" s="151" t="s">
        <v>468</v>
      </c>
    </row>
    <row r="75" spans="1:14" ht="15.75" customHeight="1" x14ac:dyDescent="0.25">
      <c r="A75" s="162">
        <v>45463</v>
      </c>
      <c r="B75" s="163" t="s">
        <v>112</v>
      </c>
      <c r="C75" s="163" t="s">
        <v>113</v>
      </c>
      <c r="D75" s="164" t="s">
        <v>121</v>
      </c>
      <c r="E75" s="167">
        <v>5000</v>
      </c>
      <c r="F75" s="154"/>
      <c r="G75" s="147">
        <f t="shared" si="0"/>
        <v>4000</v>
      </c>
      <c r="H75" s="279" t="s">
        <v>127</v>
      </c>
      <c r="I75" s="149" t="s">
        <v>18</v>
      </c>
      <c r="J75" s="350" t="s">
        <v>465</v>
      </c>
      <c r="K75" s="336" t="s">
        <v>131</v>
      </c>
      <c r="L75" s="149" t="s">
        <v>44</v>
      </c>
      <c r="M75" s="149"/>
      <c r="N75" s="151" t="s">
        <v>469</v>
      </c>
    </row>
    <row r="76" spans="1:14" ht="15.75" customHeight="1" x14ac:dyDescent="0.25">
      <c r="A76" s="162">
        <v>45463</v>
      </c>
      <c r="B76" s="163" t="s">
        <v>126</v>
      </c>
      <c r="C76" s="163" t="s">
        <v>126</v>
      </c>
      <c r="D76" s="164" t="s">
        <v>121</v>
      </c>
      <c r="E76" s="167">
        <v>5000</v>
      </c>
      <c r="F76" s="154"/>
      <c r="G76" s="147">
        <f t="shared" si="0"/>
        <v>-1000</v>
      </c>
      <c r="H76" s="279" t="s">
        <v>127</v>
      </c>
      <c r="I76" s="149" t="s">
        <v>18</v>
      </c>
      <c r="J76" s="350" t="s">
        <v>465</v>
      </c>
      <c r="K76" s="336" t="s">
        <v>131</v>
      </c>
      <c r="L76" s="149" t="s">
        <v>44</v>
      </c>
      <c r="M76" s="149"/>
      <c r="N76" s="151"/>
    </row>
    <row r="77" spans="1:14" ht="15.75" customHeight="1" x14ac:dyDescent="0.25">
      <c r="A77" s="162">
        <v>45463</v>
      </c>
      <c r="B77" s="163" t="s">
        <v>126</v>
      </c>
      <c r="C77" s="163" t="s">
        <v>126</v>
      </c>
      <c r="D77" s="164" t="s">
        <v>121</v>
      </c>
      <c r="E77" s="167">
        <v>5000</v>
      </c>
      <c r="F77" s="154"/>
      <c r="G77" s="147">
        <f t="shared" si="0"/>
        <v>-6000</v>
      </c>
      <c r="H77" s="279" t="s">
        <v>127</v>
      </c>
      <c r="I77" s="149" t="s">
        <v>18</v>
      </c>
      <c r="J77" s="350" t="s">
        <v>465</v>
      </c>
      <c r="K77" s="336" t="s">
        <v>131</v>
      </c>
      <c r="L77" s="149" t="s">
        <v>44</v>
      </c>
      <c r="M77" s="149"/>
      <c r="N77" s="151"/>
    </row>
    <row r="78" spans="1:14" ht="15.75" customHeight="1" x14ac:dyDescent="0.25">
      <c r="A78" s="162">
        <v>45463</v>
      </c>
      <c r="B78" s="163" t="s">
        <v>126</v>
      </c>
      <c r="C78" s="163" t="s">
        <v>126</v>
      </c>
      <c r="D78" s="164" t="s">
        <v>121</v>
      </c>
      <c r="E78" s="167">
        <v>10000</v>
      </c>
      <c r="F78" s="154"/>
      <c r="G78" s="147">
        <f t="shared" si="0"/>
        <v>-16000</v>
      </c>
      <c r="H78" s="279" t="s">
        <v>127</v>
      </c>
      <c r="I78" s="149" t="s">
        <v>18</v>
      </c>
      <c r="J78" s="350" t="s">
        <v>465</v>
      </c>
      <c r="K78" s="336" t="s">
        <v>131</v>
      </c>
      <c r="L78" s="149" t="s">
        <v>44</v>
      </c>
      <c r="M78" s="149"/>
      <c r="N78" s="151"/>
    </row>
    <row r="79" spans="1:14" ht="15.75" customHeight="1" x14ac:dyDescent="0.25">
      <c r="A79" s="406">
        <v>45464</v>
      </c>
      <c r="B79" s="407" t="s">
        <v>199</v>
      </c>
      <c r="C79" s="407" t="s">
        <v>48</v>
      </c>
      <c r="D79" s="408" t="s">
        <v>121</v>
      </c>
      <c r="E79" s="492"/>
      <c r="F79" s="685">
        <v>63000</v>
      </c>
      <c r="G79" s="409">
        <f t="shared" si="0"/>
        <v>47000</v>
      </c>
      <c r="H79" s="410" t="s">
        <v>127</v>
      </c>
      <c r="I79" s="411" t="s">
        <v>18</v>
      </c>
      <c r="J79" s="452" t="s">
        <v>485</v>
      </c>
      <c r="K79" s="407" t="s">
        <v>131</v>
      </c>
      <c r="L79" s="411" t="s">
        <v>44</v>
      </c>
      <c r="M79" s="411"/>
      <c r="N79" s="450"/>
    </row>
    <row r="80" spans="1:14" ht="15.75" customHeight="1" x14ac:dyDescent="0.25">
      <c r="A80" s="162">
        <v>45464</v>
      </c>
      <c r="B80" s="163" t="s">
        <v>112</v>
      </c>
      <c r="C80" s="163" t="s">
        <v>113</v>
      </c>
      <c r="D80" s="164" t="s">
        <v>121</v>
      </c>
      <c r="E80" s="167">
        <v>8000</v>
      </c>
      <c r="F80" s="154"/>
      <c r="G80" s="147">
        <f t="shared" si="0"/>
        <v>39000</v>
      </c>
      <c r="H80" s="279" t="s">
        <v>127</v>
      </c>
      <c r="I80" s="149" t="s">
        <v>18</v>
      </c>
      <c r="J80" s="350" t="s">
        <v>485</v>
      </c>
      <c r="K80" s="336" t="s">
        <v>131</v>
      </c>
      <c r="L80" s="149" t="s">
        <v>44</v>
      </c>
      <c r="M80" s="149"/>
      <c r="N80" s="151" t="s">
        <v>486</v>
      </c>
    </row>
    <row r="81" spans="1:14" ht="15.75" customHeight="1" x14ac:dyDescent="0.25">
      <c r="A81" s="162">
        <v>45464</v>
      </c>
      <c r="B81" s="163" t="s">
        <v>112</v>
      </c>
      <c r="C81" s="163" t="s">
        <v>113</v>
      </c>
      <c r="D81" s="164" t="s">
        <v>121</v>
      </c>
      <c r="E81" s="167">
        <v>16000</v>
      </c>
      <c r="F81" s="154"/>
      <c r="G81" s="147">
        <f t="shared" si="0"/>
        <v>23000</v>
      </c>
      <c r="H81" s="279" t="s">
        <v>127</v>
      </c>
      <c r="I81" s="149" t="s">
        <v>18</v>
      </c>
      <c r="J81" s="350" t="s">
        <v>485</v>
      </c>
      <c r="K81" s="336" t="s">
        <v>131</v>
      </c>
      <c r="L81" s="149" t="s">
        <v>44</v>
      </c>
      <c r="M81" s="149"/>
      <c r="N81" s="151" t="s">
        <v>487</v>
      </c>
    </row>
    <row r="82" spans="1:14" ht="26.25" customHeight="1" x14ac:dyDescent="0.25">
      <c r="A82" s="162">
        <v>45464</v>
      </c>
      <c r="B82" s="163" t="s">
        <v>112</v>
      </c>
      <c r="C82" s="163" t="s">
        <v>113</v>
      </c>
      <c r="D82" s="164" t="s">
        <v>121</v>
      </c>
      <c r="E82" s="167">
        <v>16000</v>
      </c>
      <c r="F82" s="154"/>
      <c r="G82" s="147">
        <f t="shared" si="0"/>
        <v>7000</v>
      </c>
      <c r="H82" s="279" t="s">
        <v>127</v>
      </c>
      <c r="I82" s="149" t="s">
        <v>18</v>
      </c>
      <c r="J82" s="350" t="s">
        <v>485</v>
      </c>
      <c r="K82" s="336" t="s">
        <v>131</v>
      </c>
      <c r="L82" s="149" t="s">
        <v>44</v>
      </c>
      <c r="M82" s="149"/>
      <c r="N82" s="151" t="s">
        <v>488</v>
      </c>
    </row>
    <row r="83" spans="1:14" ht="15.75" customHeight="1" x14ac:dyDescent="0.25">
      <c r="A83" s="162">
        <v>45464</v>
      </c>
      <c r="B83" s="163" t="s">
        <v>126</v>
      </c>
      <c r="C83" s="163" t="s">
        <v>126</v>
      </c>
      <c r="D83" s="164" t="s">
        <v>121</v>
      </c>
      <c r="E83" s="167">
        <v>10000</v>
      </c>
      <c r="F83" s="154"/>
      <c r="G83" s="147">
        <f t="shared" si="0"/>
        <v>-3000</v>
      </c>
      <c r="H83" s="279" t="s">
        <v>127</v>
      </c>
      <c r="I83" s="149" t="s">
        <v>18</v>
      </c>
      <c r="J83" s="350" t="s">
        <v>485</v>
      </c>
      <c r="K83" s="336" t="s">
        <v>131</v>
      </c>
      <c r="L83" s="149" t="s">
        <v>44</v>
      </c>
      <c r="M83" s="149"/>
      <c r="N83" s="151"/>
    </row>
    <row r="84" spans="1:14" ht="15.75" customHeight="1" x14ac:dyDescent="0.25">
      <c r="A84" s="162">
        <v>45464</v>
      </c>
      <c r="B84" s="163" t="s">
        <v>126</v>
      </c>
      <c r="C84" s="163" t="s">
        <v>126</v>
      </c>
      <c r="D84" s="164" t="s">
        <v>121</v>
      </c>
      <c r="E84" s="167">
        <v>10000</v>
      </c>
      <c r="F84" s="154"/>
      <c r="G84" s="147">
        <f t="shared" ref="G84:G107" si="3">G83-E84+F84</f>
        <v>-13000</v>
      </c>
      <c r="H84" s="279" t="s">
        <v>127</v>
      </c>
      <c r="I84" s="149" t="s">
        <v>18</v>
      </c>
      <c r="J84" s="350" t="s">
        <v>485</v>
      </c>
      <c r="K84" s="336" t="s">
        <v>131</v>
      </c>
      <c r="L84" s="149" t="s">
        <v>44</v>
      </c>
      <c r="M84" s="149"/>
      <c r="N84" s="151"/>
    </row>
    <row r="85" spans="1:14" ht="15.75" customHeight="1" x14ac:dyDescent="0.25">
      <c r="A85" s="406" t="s">
        <v>495</v>
      </c>
      <c r="B85" s="407" t="s">
        <v>199</v>
      </c>
      <c r="C85" s="407" t="s">
        <v>48</v>
      </c>
      <c r="D85" s="408" t="s">
        <v>121</v>
      </c>
      <c r="E85" s="492"/>
      <c r="F85" s="685">
        <v>43000</v>
      </c>
      <c r="G85" s="409">
        <f t="shared" si="3"/>
        <v>30000</v>
      </c>
      <c r="H85" s="410" t="s">
        <v>127</v>
      </c>
      <c r="I85" s="411" t="s">
        <v>18</v>
      </c>
      <c r="J85" s="452" t="s">
        <v>496</v>
      </c>
      <c r="K85" s="407" t="s">
        <v>131</v>
      </c>
      <c r="L85" s="411" t="s">
        <v>44</v>
      </c>
      <c r="M85" s="411"/>
      <c r="N85" s="450"/>
    </row>
    <row r="86" spans="1:14" ht="15.75" customHeight="1" x14ac:dyDescent="0.25">
      <c r="A86" s="423">
        <v>45465</v>
      </c>
      <c r="B86" s="163" t="s">
        <v>112</v>
      </c>
      <c r="C86" s="163" t="s">
        <v>113</v>
      </c>
      <c r="D86" s="164" t="s">
        <v>121</v>
      </c>
      <c r="E86" s="167">
        <v>8000</v>
      </c>
      <c r="F86" s="154"/>
      <c r="G86" s="147">
        <f t="shared" si="3"/>
        <v>22000</v>
      </c>
      <c r="H86" s="279" t="s">
        <v>127</v>
      </c>
      <c r="I86" s="149" t="s">
        <v>18</v>
      </c>
      <c r="J86" s="350" t="s">
        <v>496</v>
      </c>
      <c r="K86" s="336" t="s">
        <v>131</v>
      </c>
      <c r="L86" s="149" t="s">
        <v>44</v>
      </c>
      <c r="M86" s="149"/>
      <c r="N86" s="151" t="s">
        <v>497</v>
      </c>
    </row>
    <row r="87" spans="1:14" ht="15.75" customHeight="1" x14ac:dyDescent="0.25">
      <c r="A87" s="423">
        <v>45465</v>
      </c>
      <c r="B87" s="163" t="s">
        <v>112</v>
      </c>
      <c r="C87" s="163" t="s">
        <v>113</v>
      </c>
      <c r="D87" s="164" t="s">
        <v>121</v>
      </c>
      <c r="E87" s="167">
        <v>10000</v>
      </c>
      <c r="F87" s="154"/>
      <c r="G87" s="147">
        <f t="shared" si="3"/>
        <v>12000</v>
      </c>
      <c r="H87" s="279" t="s">
        <v>127</v>
      </c>
      <c r="I87" s="149" t="s">
        <v>18</v>
      </c>
      <c r="J87" s="350" t="s">
        <v>496</v>
      </c>
      <c r="K87" s="336" t="s">
        <v>131</v>
      </c>
      <c r="L87" s="149" t="s">
        <v>44</v>
      </c>
      <c r="M87" s="149"/>
      <c r="N87" s="151" t="s">
        <v>498</v>
      </c>
    </row>
    <row r="88" spans="1:14" ht="15.75" customHeight="1" x14ac:dyDescent="0.25">
      <c r="A88" s="423">
        <v>45465</v>
      </c>
      <c r="B88" s="163" t="s">
        <v>112</v>
      </c>
      <c r="C88" s="163" t="s">
        <v>113</v>
      </c>
      <c r="D88" s="164" t="s">
        <v>121</v>
      </c>
      <c r="E88" s="167">
        <v>5000</v>
      </c>
      <c r="F88" s="154"/>
      <c r="G88" s="147">
        <f t="shared" si="3"/>
        <v>7000</v>
      </c>
      <c r="H88" s="279" t="s">
        <v>127</v>
      </c>
      <c r="I88" s="149" t="s">
        <v>18</v>
      </c>
      <c r="J88" s="350" t="s">
        <v>496</v>
      </c>
      <c r="K88" s="336" t="s">
        <v>131</v>
      </c>
      <c r="L88" s="149" t="s">
        <v>44</v>
      </c>
      <c r="M88" s="149"/>
      <c r="N88" s="151" t="s">
        <v>499</v>
      </c>
    </row>
    <row r="89" spans="1:14" ht="15.75" customHeight="1" x14ac:dyDescent="0.25">
      <c r="A89" s="423">
        <v>45465</v>
      </c>
      <c r="B89" s="163" t="s">
        <v>126</v>
      </c>
      <c r="C89" s="163" t="s">
        <v>126</v>
      </c>
      <c r="D89" s="164" t="s">
        <v>121</v>
      </c>
      <c r="E89" s="167">
        <v>10000</v>
      </c>
      <c r="F89" s="154"/>
      <c r="G89" s="147">
        <f t="shared" si="3"/>
        <v>-3000</v>
      </c>
      <c r="H89" s="279" t="s">
        <v>127</v>
      </c>
      <c r="I89" s="149" t="s">
        <v>18</v>
      </c>
      <c r="J89" s="350" t="s">
        <v>496</v>
      </c>
      <c r="K89" s="336" t="s">
        <v>131</v>
      </c>
      <c r="L89" s="149" t="s">
        <v>44</v>
      </c>
      <c r="M89" s="149"/>
      <c r="N89" s="151"/>
    </row>
    <row r="90" spans="1:14" ht="15.75" customHeight="1" x14ac:dyDescent="0.25">
      <c r="A90" s="423">
        <v>45465</v>
      </c>
      <c r="B90" s="163" t="s">
        <v>126</v>
      </c>
      <c r="C90" s="163" t="s">
        <v>126</v>
      </c>
      <c r="D90" s="164" t="s">
        <v>121</v>
      </c>
      <c r="E90" s="167">
        <v>10000</v>
      </c>
      <c r="F90" s="154"/>
      <c r="G90" s="147">
        <f t="shared" si="3"/>
        <v>-13000</v>
      </c>
      <c r="H90" s="279" t="s">
        <v>127</v>
      </c>
      <c r="I90" s="149" t="s">
        <v>18</v>
      </c>
      <c r="J90" s="350" t="s">
        <v>496</v>
      </c>
      <c r="K90" s="336" t="s">
        <v>131</v>
      </c>
      <c r="L90" s="149" t="s">
        <v>44</v>
      </c>
      <c r="M90" s="149"/>
      <c r="N90" s="151"/>
    </row>
    <row r="91" spans="1:14" ht="15.75" customHeight="1" x14ac:dyDescent="0.25">
      <c r="A91" s="406">
        <v>45467</v>
      </c>
      <c r="B91" s="407" t="s">
        <v>199</v>
      </c>
      <c r="C91" s="407" t="s">
        <v>48</v>
      </c>
      <c r="D91" s="408" t="s">
        <v>121</v>
      </c>
      <c r="E91" s="492"/>
      <c r="F91" s="685">
        <v>34000</v>
      </c>
      <c r="G91" s="409">
        <f t="shared" si="3"/>
        <v>21000</v>
      </c>
      <c r="H91" s="410" t="s">
        <v>127</v>
      </c>
      <c r="I91" s="411" t="s">
        <v>18</v>
      </c>
      <c r="J91" s="452" t="s">
        <v>523</v>
      </c>
      <c r="K91" s="407" t="s">
        <v>131</v>
      </c>
      <c r="L91" s="411" t="s">
        <v>44</v>
      </c>
      <c r="M91" s="411"/>
      <c r="N91" s="450"/>
    </row>
    <row r="92" spans="1:14" ht="15.75" customHeight="1" x14ac:dyDescent="0.25">
      <c r="A92" s="162">
        <v>45467</v>
      </c>
      <c r="B92" s="163" t="s">
        <v>112</v>
      </c>
      <c r="C92" s="163" t="s">
        <v>113</v>
      </c>
      <c r="D92" s="164" t="s">
        <v>121</v>
      </c>
      <c r="E92" s="167">
        <v>6000</v>
      </c>
      <c r="F92" s="154"/>
      <c r="G92" s="147">
        <f t="shared" si="3"/>
        <v>15000</v>
      </c>
      <c r="H92" s="279" t="s">
        <v>127</v>
      </c>
      <c r="I92" s="149" t="s">
        <v>18</v>
      </c>
      <c r="J92" s="350" t="s">
        <v>523</v>
      </c>
      <c r="K92" s="336" t="s">
        <v>131</v>
      </c>
      <c r="L92" s="149" t="s">
        <v>44</v>
      </c>
      <c r="M92" s="149"/>
      <c r="N92" s="151" t="s">
        <v>524</v>
      </c>
    </row>
    <row r="93" spans="1:14" ht="15.75" customHeight="1" x14ac:dyDescent="0.25">
      <c r="A93" s="162">
        <v>45467</v>
      </c>
      <c r="B93" s="163" t="s">
        <v>112</v>
      </c>
      <c r="C93" s="163" t="s">
        <v>113</v>
      </c>
      <c r="D93" s="164" t="s">
        <v>121</v>
      </c>
      <c r="E93" s="167">
        <v>6000</v>
      </c>
      <c r="F93" s="154"/>
      <c r="G93" s="147">
        <f t="shared" si="3"/>
        <v>9000</v>
      </c>
      <c r="H93" s="279" t="s">
        <v>127</v>
      </c>
      <c r="I93" s="149" t="s">
        <v>18</v>
      </c>
      <c r="J93" s="350" t="s">
        <v>523</v>
      </c>
      <c r="K93" s="336" t="s">
        <v>131</v>
      </c>
      <c r="L93" s="149" t="s">
        <v>44</v>
      </c>
      <c r="M93" s="149"/>
      <c r="N93" s="151" t="s">
        <v>525</v>
      </c>
    </row>
    <row r="94" spans="1:14" ht="15.75" customHeight="1" x14ac:dyDescent="0.25">
      <c r="A94" s="162">
        <v>45467</v>
      </c>
      <c r="B94" s="163" t="s">
        <v>112</v>
      </c>
      <c r="C94" s="163" t="s">
        <v>113</v>
      </c>
      <c r="D94" s="164" t="s">
        <v>121</v>
      </c>
      <c r="E94" s="167">
        <v>9000</v>
      </c>
      <c r="F94" s="154"/>
      <c r="G94" s="147">
        <f t="shared" si="3"/>
        <v>0</v>
      </c>
      <c r="H94" s="279" t="s">
        <v>127</v>
      </c>
      <c r="I94" s="149" t="s">
        <v>18</v>
      </c>
      <c r="J94" s="350" t="s">
        <v>523</v>
      </c>
      <c r="K94" s="336" t="s">
        <v>131</v>
      </c>
      <c r="L94" s="149" t="s">
        <v>44</v>
      </c>
      <c r="M94" s="149"/>
      <c r="N94" s="151" t="s">
        <v>526</v>
      </c>
    </row>
    <row r="95" spans="1:14" ht="15.75" customHeight="1" x14ac:dyDescent="0.25">
      <c r="A95" s="162">
        <v>45467</v>
      </c>
      <c r="B95" s="163" t="s">
        <v>112</v>
      </c>
      <c r="C95" s="163" t="s">
        <v>113</v>
      </c>
      <c r="D95" s="164" t="s">
        <v>121</v>
      </c>
      <c r="E95" s="167">
        <v>6000</v>
      </c>
      <c r="F95" s="154"/>
      <c r="G95" s="147">
        <f t="shared" si="3"/>
        <v>-6000</v>
      </c>
      <c r="H95" s="279" t="s">
        <v>127</v>
      </c>
      <c r="I95" s="149" t="s">
        <v>18</v>
      </c>
      <c r="J95" s="350" t="s">
        <v>523</v>
      </c>
      <c r="K95" s="336" t="s">
        <v>131</v>
      </c>
      <c r="L95" s="149" t="s">
        <v>44</v>
      </c>
      <c r="M95" s="149"/>
      <c r="N95" s="151" t="s">
        <v>527</v>
      </c>
    </row>
    <row r="96" spans="1:14" ht="15.75" customHeight="1" x14ac:dyDescent="0.25">
      <c r="A96" s="162">
        <v>45467</v>
      </c>
      <c r="B96" s="163" t="s">
        <v>112</v>
      </c>
      <c r="C96" s="163" t="s">
        <v>113</v>
      </c>
      <c r="D96" s="164" t="s">
        <v>121</v>
      </c>
      <c r="E96" s="167">
        <v>9000</v>
      </c>
      <c r="F96" s="154"/>
      <c r="G96" s="147">
        <f t="shared" si="3"/>
        <v>-15000</v>
      </c>
      <c r="H96" s="279" t="s">
        <v>127</v>
      </c>
      <c r="I96" s="149" t="s">
        <v>18</v>
      </c>
      <c r="J96" s="350" t="s">
        <v>523</v>
      </c>
      <c r="K96" s="336" t="s">
        <v>131</v>
      </c>
      <c r="L96" s="149" t="s">
        <v>44</v>
      </c>
      <c r="M96" s="149"/>
      <c r="N96" s="151" t="s">
        <v>528</v>
      </c>
    </row>
    <row r="97" spans="1:14" ht="15.75" customHeight="1" x14ac:dyDescent="0.25">
      <c r="A97" s="406">
        <v>45468</v>
      </c>
      <c r="B97" s="407" t="s">
        <v>199</v>
      </c>
      <c r="C97" s="407" t="s">
        <v>48</v>
      </c>
      <c r="D97" s="408" t="s">
        <v>121</v>
      </c>
      <c r="E97" s="492"/>
      <c r="F97" s="685">
        <v>34000</v>
      </c>
      <c r="G97" s="409">
        <f t="shared" si="3"/>
        <v>19000</v>
      </c>
      <c r="H97" s="410" t="s">
        <v>127</v>
      </c>
      <c r="I97" s="411" t="s">
        <v>18</v>
      </c>
      <c r="J97" s="452" t="s">
        <v>553</v>
      </c>
      <c r="K97" s="407" t="s">
        <v>131</v>
      </c>
      <c r="L97" s="411" t="s">
        <v>44</v>
      </c>
      <c r="M97" s="411"/>
      <c r="N97" s="450"/>
    </row>
    <row r="98" spans="1:14" ht="15.75" customHeight="1" x14ac:dyDescent="0.25">
      <c r="A98" s="162">
        <v>45468</v>
      </c>
      <c r="B98" s="163" t="s">
        <v>112</v>
      </c>
      <c r="C98" s="163" t="s">
        <v>113</v>
      </c>
      <c r="D98" s="164" t="s">
        <v>121</v>
      </c>
      <c r="E98" s="167">
        <v>8000</v>
      </c>
      <c r="F98" s="154"/>
      <c r="G98" s="147">
        <f t="shared" si="3"/>
        <v>11000</v>
      </c>
      <c r="H98" s="279" t="s">
        <v>127</v>
      </c>
      <c r="I98" s="149" t="s">
        <v>18</v>
      </c>
      <c r="J98" s="350" t="s">
        <v>553</v>
      </c>
      <c r="K98" s="336" t="s">
        <v>131</v>
      </c>
      <c r="L98" s="149" t="s">
        <v>44</v>
      </c>
      <c r="M98" s="149"/>
      <c r="N98" s="151" t="s">
        <v>554</v>
      </c>
    </row>
    <row r="99" spans="1:14" ht="15.75" customHeight="1" x14ac:dyDescent="0.25">
      <c r="A99" s="162">
        <v>45468</v>
      </c>
      <c r="B99" s="163" t="s">
        <v>112</v>
      </c>
      <c r="C99" s="163" t="s">
        <v>113</v>
      </c>
      <c r="D99" s="164" t="s">
        <v>121</v>
      </c>
      <c r="E99" s="167">
        <v>4000</v>
      </c>
      <c r="F99" s="154"/>
      <c r="G99" s="147">
        <f t="shared" si="3"/>
        <v>7000</v>
      </c>
      <c r="H99" s="279" t="s">
        <v>127</v>
      </c>
      <c r="I99" s="149" t="s">
        <v>18</v>
      </c>
      <c r="J99" s="350" t="s">
        <v>553</v>
      </c>
      <c r="K99" s="336" t="s">
        <v>131</v>
      </c>
      <c r="L99" s="149" t="s">
        <v>44</v>
      </c>
      <c r="M99" s="149"/>
      <c r="N99" s="151" t="s">
        <v>555</v>
      </c>
    </row>
    <row r="100" spans="1:14" ht="15.75" customHeight="1" x14ac:dyDescent="0.25">
      <c r="A100" s="162">
        <v>45468</v>
      </c>
      <c r="B100" s="163" t="s">
        <v>112</v>
      </c>
      <c r="C100" s="163" t="s">
        <v>113</v>
      </c>
      <c r="D100" s="164" t="s">
        <v>121</v>
      </c>
      <c r="E100" s="167">
        <v>4000</v>
      </c>
      <c r="F100" s="154"/>
      <c r="G100" s="147">
        <f t="shared" si="3"/>
        <v>3000</v>
      </c>
      <c r="H100" s="279" t="s">
        <v>127</v>
      </c>
      <c r="I100" s="149" t="s">
        <v>18</v>
      </c>
      <c r="J100" s="350" t="s">
        <v>553</v>
      </c>
      <c r="K100" s="336" t="s">
        <v>131</v>
      </c>
      <c r="L100" s="149" t="s">
        <v>44</v>
      </c>
      <c r="M100" s="149"/>
      <c r="N100" s="151" t="s">
        <v>556</v>
      </c>
    </row>
    <row r="101" spans="1:14" ht="15.75" customHeight="1" x14ac:dyDescent="0.25">
      <c r="A101" s="162">
        <v>45468</v>
      </c>
      <c r="B101" s="163" t="s">
        <v>112</v>
      </c>
      <c r="C101" s="163" t="s">
        <v>113</v>
      </c>
      <c r="D101" s="164" t="s">
        <v>121</v>
      </c>
      <c r="E101" s="167">
        <v>4000</v>
      </c>
      <c r="F101" s="154"/>
      <c r="G101" s="147">
        <f t="shared" si="3"/>
        <v>-1000</v>
      </c>
      <c r="H101" s="279" t="s">
        <v>127</v>
      </c>
      <c r="I101" s="149" t="s">
        <v>18</v>
      </c>
      <c r="J101" s="350" t="s">
        <v>553</v>
      </c>
      <c r="K101" s="336" t="s">
        <v>131</v>
      </c>
      <c r="L101" s="149" t="s">
        <v>44</v>
      </c>
      <c r="M101" s="149"/>
      <c r="N101" s="151" t="s">
        <v>557</v>
      </c>
    </row>
    <row r="102" spans="1:14" ht="15.75" customHeight="1" x14ac:dyDescent="0.25">
      <c r="A102" s="162">
        <v>45468</v>
      </c>
      <c r="B102" s="163" t="s">
        <v>112</v>
      </c>
      <c r="C102" s="163" t="s">
        <v>113</v>
      </c>
      <c r="D102" s="164" t="s">
        <v>121</v>
      </c>
      <c r="E102" s="167">
        <v>7000</v>
      </c>
      <c r="F102" s="154"/>
      <c r="G102" s="147">
        <f t="shared" si="3"/>
        <v>-8000</v>
      </c>
      <c r="H102" s="279" t="s">
        <v>127</v>
      </c>
      <c r="I102" s="149" t="s">
        <v>18</v>
      </c>
      <c r="J102" s="350" t="s">
        <v>553</v>
      </c>
      <c r="K102" s="336" t="s">
        <v>131</v>
      </c>
      <c r="L102" s="149" t="s">
        <v>44</v>
      </c>
      <c r="M102" s="149"/>
      <c r="N102" s="151" t="s">
        <v>557</v>
      </c>
    </row>
    <row r="103" spans="1:14" ht="15.75" customHeight="1" x14ac:dyDescent="0.25">
      <c r="A103" s="162">
        <v>45468</v>
      </c>
      <c r="B103" s="163" t="s">
        <v>112</v>
      </c>
      <c r="C103" s="163" t="s">
        <v>113</v>
      </c>
      <c r="D103" s="164" t="s">
        <v>121</v>
      </c>
      <c r="E103" s="167">
        <v>8000</v>
      </c>
      <c r="F103" s="154"/>
      <c r="G103" s="147">
        <f t="shared" si="3"/>
        <v>-16000</v>
      </c>
      <c r="H103" s="279" t="s">
        <v>127</v>
      </c>
      <c r="I103" s="149" t="s">
        <v>18</v>
      </c>
      <c r="J103" s="350" t="s">
        <v>553</v>
      </c>
      <c r="K103" s="336" t="s">
        <v>131</v>
      </c>
      <c r="L103" s="149" t="s">
        <v>44</v>
      </c>
      <c r="M103" s="149"/>
      <c r="N103" s="151" t="s">
        <v>558</v>
      </c>
    </row>
    <row r="104" spans="1:14" ht="15.75" customHeight="1" x14ac:dyDescent="0.25">
      <c r="A104" s="406">
        <v>45471</v>
      </c>
      <c r="B104" s="407" t="s">
        <v>199</v>
      </c>
      <c r="C104" s="407" t="s">
        <v>48</v>
      </c>
      <c r="D104" s="408" t="s">
        <v>121</v>
      </c>
      <c r="E104" s="492"/>
      <c r="F104" s="685">
        <v>10000</v>
      </c>
      <c r="G104" s="409">
        <f t="shared" si="3"/>
        <v>-6000</v>
      </c>
      <c r="H104" s="410" t="s">
        <v>127</v>
      </c>
      <c r="I104" s="411" t="s">
        <v>18</v>
      </c>
      <c r="J104" s="452" t="s">
        <v>612</v>
      </c>
      <c r="K104" s="407" t="s">
        <v>131</v>
      </c>
      <c r="L104" s="411" t="s">
        <v>44</v>
      </c>
      <c r="M104" s="411"/>
      <c r="N104" s="450"/>
    </row>
    <row r="105" spans="1:14" ht="15.75" customHeight="1" x14ac:dyDescent="0.25">
      <c r="A105" s="162">
        <v>45471</v>
      </c>
      <c r="B105" s="163" t="s">
        <v>112</v>
      </c>
      <c r="C105" s="163" t="s">
        <v>113</v>
      </c>
      <c r="D105" s="164" t="s">
        <v>121</v>
      </c>
      <c r="E105" s="167">
        <v>10000</v>
      </c>
      <c r="F105" s="154"/>
      <c r="G105" s="147">
        <f t="shared" si="3"/>
        <v>-16000</v>
      </c>
      <c r="H105" s="279" t="s">
        <v>127</v>
      </c>
      <c r="I105" s="149" t="s">
        <v>18</v>
      </c>
      <c r="J105" s="350" t="s">
        <v>612</v>
      </c>
      <c r="K105" s="336" t="s">
        <v>131</v>
      </c>
      <c r="L105" s="149" t="s">
        <v>44</v>
      </c>
      <c r="M105" s="149"/>
      <c r="N105" s="151" t="s">
        <v>192</v>
      </c>
    </row>
    <row r="106" spans="1:14" ht="15.75" customHeight="1" x14ac:dyDescent="0.25">
      <c r="A106" s="162">
        <v>45472</v>
      </c>
      <c r="B106" s="163" t="s">
        <v>112</v>
      </c>
      <c r="C106" s="163" t="s">
        <v>113</v>
      </c>
      <c r="D106" s="164" t="s">
        <v>121</v>
      </c>
      <c r="E106" s="167">
        <v>9000</v>
      </c>
      <c r="F106" s="154"/>
      <c r="G106" s="147">
        <f t="shared" si="3"/>
        <v>-25000</v>
      </c>
      <c r="H106" s="279" t="s">
        <v>127</v>
      </c>
      <c r="I106" s="157" t="s">
        <v>18</v>
      </c>
      <c r="J106" s="350" t="s">
        <v>633</v>
      </c>
      <c r="K106" s="858" t="s">
        <v>131</v>
      </c>
      <c r="L106" s="149" t="s">
        <v>44</v>
      </c>
      <c r="M106" s="149"/>
      <c r="N106" s="151"/>
    </row>
    <row r="107" spans="1:14" ht="15.75" customHeight="1" thickBot="1" x14ac:dyDescent="0.3">
      <c r="A107" s="162">
        <v>45472</v>
      </c>
      <c r="B107" s="163" t="s">
        <v>112</v>
      </c>
      <c r="C107" s="163" t="s">
        <v>113</v>
      </c>
      <c r="D107" s="164" t="s">
        <v>121</v>
      </c>
      <c r="E107" s="402">
        <v>9000</v>
      </c>
      <c r="F107" s="153"/>
      <c r="G107" s="156">
        <f t="shared" si="3"/>
        <v>-34000</v>
      </c>
      <c r="H107" s="279" t="s">
        <v>127</v>
      </c>
      <c r="I107" s="157" t="s">
        <v>18</v>
      </c>
      <c r="J107" s="350" t="s">
        <v>633</v>
      </c>
      <c r="K107" s="858" t="s">
        <v>131</v>
      </c>
      <c r="L107" s="149" t="s">
        <v>44</v>
      </c>
      <c r="M107" s="149"/>
      <c r="N107" s="151"/>
    </row>
    <row r="108" spans="1:14" ht="15.75" customHeight="1" thickBot="1" x14ac:dyDescent="0.3">
      <c r="A108" s="162"/>
      <c r="B108" s="336"/>
      <c r="C108" s="336"/>
      <c r="D108" s="855"/>
      <c r="E108" s="856">
        <f>SUM(E4:E107)</f>
        <v>1353000</v>
      </c>
      <c r="F108" s="857">
        <f>SUM(F4:F107)+G4</f>
        <v>1319000</v>
      </c>
      <c r="G108" s="889">
        <f>F108-E108</f>
        <v>-34000</v>
      </c>
      <c r="H108" s="465" t="s">
        <v>127</v>
      </c>
      <c r="I108" s="157" t="s">
        <v>18</v>
      </c>
      <c r="J108" s="415"/>
      <c r="K108" s="858" t="s">
        <v>131</v>
      </c>
      <c r="L108" s="149" t="s">
        <v>44</v>
      </c>
      <c r="M108" s="149"/>
      <c r="N108" s="151"/>
    </row>
  </sheetData>
  <autoFilter ref="A1:N10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opLeftCell="A112" zoomScaleNormal="100" workbookViewId="0">
      <selection activeCell="C128" sqref="C128"/>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296</v>
      </c>
      <c r="B2" s="955"/>
      <c r="C2" s="955"/>
      <c r="D2" s="955"/>
      <c r="E2" s="955"/>
      <c r="F2" s="955"/>
      <c r="G2" s="955"/>
      <c r="H2" s="955"/>
      <c r="I2" s="955"/>
      <c r="J2" s="955"/>
      <c r="K2" s="955"/>
      <c r="L2" s="955"/>
      <c r="M2" s="955"/>
      <c r="N2" s="955"/>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198</v>
      </c>
      <c r="C4" s="357"/>
      <c r="D4" s="388"/>
      <c r="E4" s="471"/>
      <c r="F4" s="471"/>
      <c r="G4" s="471">
        <v>0</v>
      </c>
      <c r="H4" s="391"/>
      <c r="I4" s="392"/>
      <c r="J4" s="393"/>
      <c r="K4" s="394"/>
      <c r="L4" s="175"/>
      <c r="M4" s="395"/>
      <c r="N4" s="396"/>
    </row>
    <row r="5" spans="1:14" s="13" customFormat="1" ht="13.5" customHeight="1" x14ac:dyDescent="0.25">
      <c r="A5" s="406">
        <v>45453</v>
      </c>
      <c r="B5" s="407" t="s">
        <v>110</v>
      </c>
      <c r="C5" s="407" t="s">
        <v>48</v>
      </c>
      <c r="D5" s="408" t="s">
        <v>121</v>
      </c>
      <c r="E5" s="409"/>
      <c r="F5" s="409">
        <v>34000</v>
      </c>
      <c r="G5" s="409">
        <f>G4-E5+F5</f>
        <v>34000</v>
      </c>
      <c r="H5" s="410" t="s">
        <v>168</v>
      </c>
      <c r="I5" s="410" t="s">
        <v>18</v>
      </c>
      <c r="J5" s="452" t="s">
        <v>297</v>
      </c>
      <c r="K5" s="407" t="s">
        <v>131</v>
      </c>
      <c r="L5" s="407" t="s">
        <v>44</v>
      </c>
      <c r="M5" s="413"/>
      <c r="N5" s="412"/>
    </row>
    <row r="6" spans="1:14" s="13" customFormat="1" ht="13.5" customHeight="1" x14ac:dyDescent="0.25">
      <c r="A6" s="162">
        <v>45453</v>
      </c>
      <c r="B6" s="163" t="s">
        <v>112</v>
      </c>
      <c r="C6" s="163" t="s">
        <v>113</v>
      </c>
      <c r="D6" s="164" t="s">
        <v>121</v>
      </c>
      <c r="E6" s="147">
        <v>10000</v>
      </c>
      <c r="F6" s="147"/>
      <c r="G6" s="147">
        <f t="shared" ref="G6:G69" si="0">G5-E6+F6</f>
        <v>24000</v>
      </c>
      <c r="H6" s="764" t="s">
        <v>168</v>
      </c>
      <c r="I6" s="279" t="s">
        <v>18</v>
      </c>
      <c r="J6" s="350" t="s">
        <v>297</v>
      </c>
      <c r="K6" s="336" t="s">
        <v>131</v>
      </c>
      <c r="L6" s="336" t="s">
        <v>44</v>
      </c>
      <c r="M6" s="404"/>
      <c r="N6" s="405" t="s">
        <v>298</v>
      </c>
    </row>
    <row r="7" spans="1:14" x14ac:dyDescent="0.25">
      <c r="A7" s="162">
        <v>45453</v>
      </c>
      <c r="B7" s="163" t="s">
        <v>112</v>
      </c>
      <c r="C7" s="163" t="s">
        <v>113</v>
      </c>
      <c r="D7" s="164" t="s">
        <v>121</v>
      </c>
      <c r="E7" s="147">
        <v>3000</v>
      </c>
      <c r="F7" s="147"/>
      <c r="G7" s="147">
        <f>G6-E7+F7</f>
        <v>21000</v>
      </c>
      <c r="H7" s="764" t="s">
        <v>168</v>
      </c>
      <c r="I7" s="149" t="s">
        <v>18</v>
      </c>
      <c r="J7" s="350" t="s">
        <v>297</v>
      </c>
      <c r="K7" s="336" t="s">
        <v>131</v>
      </c>
      <c r="L7" s="149" t="s">
        <v>44</v>
      </c>
      <c r="M7" s="149"/>
      <c r="N7" s="405" t="s">
        <v>299</v>
      </c>
    </row>
    <row r="8" spans="1:14" x14ac:dyDescent="0.25">
      <c r="A8" s="162">
        <v>45453</v>
      </c>
      <c r="B8" s="163" t="s">
        <v>112</v>
      </c>
      <c r="C8" s="163" t="s">
        <v>113</v>
      </c>
      <c r="D8" s="164" t="s">
        <v>121</v>
      </c>
      <c r="E8" s="147">
        <v>3000</v>
      </c>
      <c r="F8" s="147"/>
      <c r="G8" s="147">
        <f t="shared" ref="G8:G32" si="1">G7-E8+F8</f>
        <v>18000</v>
      </c>
      <c r="H8" s="764" t="s">
        <v>168</v>
      </c>
      <c r="I8" s="149" t="s">
        <v>18</v>
      </c>
      <c r="J8" s="350" t="s">
        <v>297</v>
      </c>
      <c r="K8" s="336" t="s">
        <v>131</v>
      </c>
      <c r="L8" s="149" t="s">
        <v>44</v>
      </c>
      <c r="M8" s="149"/>
      <c r="N8" s="405" t="s">
        <v>300</v>
      </c>
    </row>
    <row r="9" spans="1:14" x14ac:dyDescent="0.25">
      <c r="A9" s="162">
        <v>45453</v>
      </c>
      <c r="B9" s="163" t="s">
        <v>112</v>
      </c>
      <c r="C9" s="163" t="s">
        <v>113</v>
      </c>
      <c r="D9" s="164" t="s">
        <v>121</v>
      </c>
      <c r="E9" s="147">
        <v>6000</v>
      </c>
      <c r="F9" s="147"/>
      <c r="G9" s="147">
        <f t="shared" si="1"/>
        <v>12000</v>
      </c>
      <c r="H9" s="764" t="s">
        <v>168</v>
      </c>
      <c r="I9" s="149" t="s">
        <v>18</v>
      </c>
      <c r="J9" s="350" t="s">
        <v>297</v>
      </c>
      <c r="K9" s="336" t="s">
        <v>131</v>
      </c>
      <c r="L9" s="149" t="s">
        <v>44</v>
      </c>
      <c r="M9" s="149"/>
      <c r="N9" s="405" t="s">
        <v>301</v>
      </c>
    </row>
    <row r="10" spans="1:14" x14ac:dyDescent="0.25">
      <c r="A10" s="162">
        <v>45453</v>
      </c>
      <c r="B10" s="163" t="s">
        <v>112</v>
      </c>
      <c r="C10" s="163" t="s">
        <v>113</v>
      </c>
      <c r="D10" s="164" t="s">
        <v>121</v>
      </c>
      <c r="E10" s="147">
        <v>10000</v>
      </c>
      <c r="F10" s="147"/>
      <c r="G10" s="147">
        <f t="shared" si="1"/>
        <v>2000</v>
      </c>
      <c r="H10" s="764" t="s">
        <v>168</v>
      </c>
      <c r="I10" s="149" t="s">
        <v>18</v>
      </c>
      <c r="J10" s="350" t="s">
        <v>297</v>
      </c>
      <c r="K10" s="336" t="s">
        <v>131</v>
      </c>
      <c r="L10" s="149" t="s">
        <v>44</v>
      </c>
      <c r="M10" s="149"/>
      <c r="N10" s="405" t="s">
        <v>192</v>
      </c>
    </row>
    <row r="11" spans="1:14" x14ac:dyDescent="0.25">
      <c r="A11" s="162">
        <v>45454</v>
      </c>
      <c r="B11" s="163" t="s">
        <v>118</v>
      </c>
      <c r="C11" s="163" t="s">
        <v>48</v>
      </c>
      <c r="D11" s="164" t="s">
        <v>121</v>
      </c>
      <c r="E11" s="147"/>
      <c r="F11" s="147">
        <v>-2000</v>
      </c>
      <c r="G11" s="147">
        <f t="shared" si="1"/>
        <v>0</v>
      </c>
      <c r="H11" s="764" t="s">
        <v>168</v>
      </c>
      <c r="I11" s="149" t="s">
        <v>18</v>
      </c>
      <c r="J11" s="350" t="s">
        <v>297</v>
      </c>
      <c r="K11" s="336" t="s">
        <v>131</v>
      </c>
      <c r="L11" s="149" t="s">
        <v>44</v>
      </c>
      <c r="M11" s="149"/>
      <c r="N11" s="405"/>
    </row>
    <row r="12" spans="1:14" x14ac:dyDescent="0.25">
      <c r="A12" s="406">
        <v>45454</v>
      </c>
      <c r="B12" s="407" t="s">
        <v>110</v>
      </c>
      <c r="C12" s="407" t="s">
        <v>48</v>
      </c>
      <c r="D12" s="408" t="s">
        <v>121</v>
      </c>
      <c r="E12" s="409"/>
      <c r="F12" s="409">
        <v>36000</v>
      </c>
      <c r="G12" s="409">
        <f t="shared" si="1"/>
        <v>36000</v>
      </c>
      <c r="H12" s="410" t="s">
        <v>168</v>
      </c>
      <c r="I12" s="411" t="s">
        <v>18</v>
      </c>
      <c r="J12" s="452" t="s">
        <v>302</v>
      </c>
      <c r="K12" s="407" t="s">
        <v>131</v>
      </c>
      <c r="L12" s="411" t="s">
        <v>44</v>
      </c>
      <c r="M12" s="411"/>
      <c r="N12" s="412"/>
    </row>
    <row r="13" spans="1:14" x14ac:dyDescent="0.25">
      <c r="A13" s="162">
        <v>45454</v>
      </c>
      <c r="B13" s="163" t="s">
        <v>112</v>
      </c>
      <c r="C13" s="163" t="s">
        <v>113</v>
      </c>
      <c r="D13" s="164" t="s">
        <v>121</v>
      </c>
      <c r="E13" s="147">
        <v>10000</v>
      </c>
      <c r="F13" s="147"/>
      <c r="G13" s="147">
        <f>G12-E13+F13</f>
        <v>26000</v>
      </c>
      <c r="H13" s="764" t="s">
        <v>168</v>
      </c>
      <c r="I13" s="149" t="s">
        <v>18</v>
      </c>
      <c r="J13" s="350" t="s">
        <v>302</v>
      </c>
      <c r="K13" s="336" t="s">
        <v>131</v>
      </c>
      <c r="L13" s="149" t="s">
        <v>44</v>
      </c>
      <c r="M13" s="149"/>
      <c r="N13" s="405" t="s">
        <v>214</v>
      </c>
    </row>
    <row r="14" spans="1:14" x14ac:dyDescent="0.25">
      <c r="A14" s="162">
        <v>45454</v>
      </c>
      <c r="B14" s="163" t="s">
        <v>112</v>
      </c>
      <c r="C14" s="163" t="s">
        <v>113</v>
      </c>
      <c r="D14" s="164" t="s">
        <v>121</v>
      </c>
      <c r="E14" s="147">
        <v>5000</v>
      </c>
      <c r="F14" s="147"/>
      <c r="G14" s="147">
        <f t="shared" si="1"/>
        <v>21000</v>
      </c>
      <c r="H14" s="764" t="s">
        <v>168</v>
      </c>
      <c r="I14" s="149" t="s">
        <v>18</v>
      </c>
      <c r="J14" s="350" t="s">
        <v>302</v>
      </c>
      <c r="K14" s="336" t="s">
        <v>131</v>
      </c>
      <c r="L14" s="149" t="s">
        <v>44</v>
      </c>
      <c r="M14" s="149"/>
      <c r="N14" s="405" t="s">
        <v>304</v>
      </c>
    </row>
    <row r="15" spans="1:14" x14ac:dyDescent="0.25">
      <c r="A15" s="162">
        <v>45454</v>
      </c>
      <c r="B15" s="163" t="s">
        <v>112</v>
      </c>
      <c r="C15" s="163" t="s">
        <v>113</v>
      </c>
      <c r="D15" s="164" t="s">
        <v>121</v>
      </c>
      <c r="E15" s="147">
        <v>3000</v>
      </c>
      <c r="F15" s="147"/>
      <c r="G15" s="147">
        <f t="shared" si="1"/>
        <v>18000</v>
      </c>
      <c r="H15" s="764" t="s">
        <v>168</v>
      </c>
      <c r="I15" s="149" t="s">
        <v>18</v>
      </c>
      <c r="J15" s="350" t="s">
        <v>302</v>
      </c>
      <c r="K15" s="336" t="s">
        <v>131</v>
      </c>
      <c r="L15" s="149" t="s">
        <v>44</v>
      </c>
      <c r="M15" s="149"/>
      <c r="N15" s="405" t="s">
        <v>305</v>
      </c>
    </row>
    <row r="16" spans="1:14" x14ac:dyDescent="0.25">
      <c r="A16" s="162">
        <v>45454</v>
      </c>
      <c r="B16" s="163" t="s">
        <v>112</v>
      </c>
      <c r="C16" s="163" t="s">
        <v>113</v>
      </c>
      <c r="D16" s="164" t="s">
        <v>121</v>
      </c>
      <c r="E16" s="400">
        <v>4000</v>
      </c>
      <c r="F16" s="147"/>
      <c r="G16" s="147">
        <f t="shared" si="1"/>
        <v>14000</v>
      </c>
      <c r="H16" s="764" t="s">
        <v>168</v>
      </c>
      <c r="I16" s="149" t="s">
        <v>18</v>
      </c>
      <c r="J16" s="350" t="s">
        <v>302</v>
      </c>
      <c r="K16" s="336" t="s">
        <v>131</v>
      </c>
      <c r="L16" s="149" t="s">
        <v>44</v>
      </c>
      <c r="M16" s="149"/>
      <c r="N16" s="405" t="s">
        <v>306</v>
      </c>
    </row>
    <row r="17" spans="1:14" x14ac:dyDescent="0.25">
      <c r="A17" s="162">
        <v>45454</v>
      </c>
      <c r="B17" s="163" t="s">
        <v>112</v>
      </c>
      <c r="C17" s="163" t="s">
        <v>113</v>
      </c>
      <c r="D17" s="164" t="s">
        <v>121</v>
      </c>
      <c r="E17" s="147">
        <v>7000</v>
      </c>
      <c r="F17" s="147"/>
      <c r="G17" s="147">
        <f t="shared" si="1"/>
        <v>7000</v>
      </c>
      <c r="H17" s="764" t="s">
        <v>168</v>
      </c>
      <c r="I17" s="149" t="s">
        <v>18</v>
      </c>
      <c r="J17" s="350" t="s">
        <v>302</v>
      </c>
      <c r="K17" s="336" t="s">
        <v>131</v>
      </c>
      <c r="L17" s="149" t="s">
        <v>44</v>
      </c>
      <c r="M17" s="149"/>
      <c r="N17" s="405" t="s">
        <v>307</v>
      </c>
    </row>
    <row r="18" spans="1:14" x14ac:dyDescent="0.25">
      <c r="A18" s="162">
        <v>45454</v>
      </c>
      <c r="B18" s="163" t="s">
        <v>112</v>
      </c>
      <c r="C18" s="163" t="s">
        <v>113</v>
      </c>
      <c r="D18" s="164" t="s">
        <v>121</v>
      </c>
      <c r="E18" s="147">
        <v>9500</v>
      </c>
      <c r="F18" s="147"/>
      <c r="G18" s="147">
        <f t="shared" si="1"/>
        <v>-2500</v>
      </c>
      <c r="H18" s="764" t="s">
        <v>168</v>
      </c>
      <c r="I18" s="149" t="s">
        <v>18</v>
      </c>
      <c r="J18" s="350" t="s">
        <v>302</v>
      </c>
      <c r="K18" s="336" t="s">
        <v>131</v>
      </c>
      <c r="L18" s="149" t="s">
        <v>44</v>
      </c>
      <c r="M18" s="149"/>
      <c r="N18" s="467" t="s">
        <v>308</v>
      </c>
    </row>
    <row r="19" spans="1:14" x14ac:dyDescent="0.25">
      <c r="A19" s="162">
        <v>45454</v>
      </c>
      <c r="B19" s="163" t="s">
        <v>112</v>
      </c>
      <c r="C19" s="163" t="s">
        <v>113</v>
      </c>
      <c r="D19" s="164" t="s">
        <v>121</v>
      </c>
      <c r="E19" s="400">
        <v>5000</v>
      </c>
      <c r="F19" s="147"/>
      <c r="G19" s="147">
        <f t="shared" si="1"/>
        <v>-7500</v>
      </c>
      <c r="H19" s="764" t="s">
        <v>168</v>
      </c>
      <c r="I19" s="149" t="s">
        <v>18</v>
      </c>
      <c r="J19" s="350" t="s">
        <v>302</v>
      </c>
      <c r="K19" s="336" t="s">
        <v>131</v>
      </c>
      <c r="L19" s="149" t="s">
        <v>44</v>
      </c>
      <c r="M19" s="149"/>
      <c r="N19" s="467" t="s">
        <v>309</v>
      </c>
    </row>
    <row r="20" spans="1:14" x14ac:dyDescent="0.25">
      <c r="A20" s="162">
        <v>45455</v>
      </c>
      <c r="B20" s="163" t="s">
        <v>303</v>
      </c>
      <c r="C20" s="163" t="s">
        <v>48</v>
      </c>
      <c r="D20" s="164" t="s">
        <v>121</v>
      </c>
      <c r="E20" s="147"/>
      <c r="F20" s="147">
        <v>7500</v>
      </c>
      <c r="G20" s="147">
        <f t="shared" si="1"/>
        <v>0</v>
      </c>
      <c r="H20" s="764" t="s">
        <v>168</v>
      </c>
      <c r="I20" s="149" t="s">
        <v>18</v>
      </c>
      <c r="J20" s="350" t="s">
        <v>302</v>
      </c>
      <c r="K20" s="336" t="s">
        <v>131</v>
      </c>
      <c r="L20" s="149" t="s">
        <v>44</v>
      </c>
      <c r="M20" s="149"/>
      <c r="N20" s="405"/>
    </row>
    <row r="21" spans="1:14" x14ac:dyDescent="0.25">
      <c r="A21" s="406">
        <v>45455</v>
      </c>
      <c r="B21" s="407" t="s">
        <v>110</v>
      </c>
      <c r="C21" s="407" t="s">
        <v>48</v>
      </c>
      <c r="D21" s="408" t="s">
        <v>121</v>
      </c>
      <c r="E21" s="409"/>
      <c r="F21" s="409">
        <v>103000</v>
      </c>
      <c r="G21" s="409">
        <f t="shared" si="1"/>
        <v>103000</v>
      </c>
      <c r="H21" s="410" t="s">
        <v>168</v>
      </c>
      <c r="I21" s="411" t="s">
        <v>18</v>
      </c>
      <c r="J21" s="452" t="s">
        <v>329</v>
      </c>
      <c r="K21" s="407" t="s">
        <v>131</v>
      </c>
      <c r="L21" s="411" t="s">
        <v>44</v>
      </c>
      <c r="M21" s="411"/>
      <c r="N21" s="412"/>
    </row>
    <row r="22" spans="1:14" x14ac:dyDescent="0.25">
      <c r="A22" s="162">
        <v>45455</v>
      </c>
      <c r="B22" s="163" t="s">
        <v>112</v>
      </c>
      <c r="C22" s="163" t="s">
        <v>113</v>
      </c>
      <c r="D22" s="164" t="s">
        <v>121</v>
      </c>
      <c r="E22" s="147">
        <v>10000</v>
      </c>
      <c r="F22" s="147"/>
      <c r="G22" s="147">
        <f t="shared" si="1"/>
        <v>93000</v>
      </c>
      <c r="H22" s="764" t="s">
        <v>168</v>
      </c>
      <c r="I22" s="149" t="s">
        <v>18</v>
      </c>
      <c r="J22" s="350" t="s">
        <v>329</v>
      </c>
      <c r="K22" s="336" t="s">
        <v>131</v>
      </c>
      <c r="L22" s="149" t="s">
        <v>44</v>
      </c>
      <c r="M22" s="149"/>
      <c r="N22" s="405" t="s">
        <v>214</v>
      </c>
    </row>
    <row r="23" spans="1:14" x14ac:dyDescent="0.25">
      <c r="A23" s="162">
        <v>45455</v>
      </c>
      <c r="B23" s="163" t="s">
        <v>112</v>
      </c>
      <c r="C23" s="163" t="s">
        <v>113</v>
      </c>
      <c r="D23" s="164" t="s">
        <v>121</v>
      </c>
      <c r="E23" s="147">
        <v>7000</v>
      </c>
      <c r="F23" s="147"/>
      <c r="G23" s="147">
        <f t="shared" si="1"/>
        <v>86000</v>
      </c>
      <c r="H23" s="764" t="s">
        <v>168</v>
      </c>
      <c r="I23" s="149" t="s">
        <v>18</v>
      </c>
      <c r="J23" s="350" t="s">
        <v>329</v>
      </c>
      <c r="K23" s="336" t="s">
        <v>131</v>
      </c>
      <c r="L23" s="149" t="s">
        <v>44</v>
      </c>
      <c r="M23" s="149"/>
      <c r="N23" s="405" t="s">
        <v>330</v>
      </c>
    </row>
    <row r="24" spans="1:14" x14ac:dyDescent="0.25">
      <c r="A24" s="162">
        <v>45455</v>
      </c>
      <c r="B24" s="163" t="s">
        <v>112</v>
      </c>
      <c r="C24" s="163" t="s">
        <v>113</v>
      </c>
      <c r="D24" s="164" t="s">
        <v>121</v>
      </c>
      <c r="E24" s="400">
        <v>11500</v>
      </c>
      <c r="F24" s="400"/>
      <c r="G24" s="400">
        <f t="shared" si="1"/>
        <v>74500</v>
      </c>
      <c r="H24" s="481" t="s">
        <v>168</v>
      </c>
      <c r="I24" s="482" t="s">
        <v>18</v>
      </c>
      <c r="J24" s="350" t="s">
        <v>329</v>
      </c>
      <c r="K24" s="480" t="s">
        <v>131</v>
      </c>
      <c r="L24" s="482" t="s">
        <v>44</v>
      </c>
      <c r="M24" s="482"/>
      <c r="N24" s="467" t="s">
        <v>331</v>
      </c>
    </row>
    <row r="25" spans="1:14" x14ac:dyDescent="0.25">
      <c r="A25" s="162">
        <v>45455</v>
      </c>
      <c r="B25" s="480" t="s">
        <v>112</v>
      </c>
      <c r="C25" s="163" t="s">
        <v>113</v>
      </c>
      <c r="D25" s="164" t="s">
        <v>121</v>
      </c>
      <c r="E25" s="400">
        <v>15000</v>
      </c>
      <c r="F25" s="147"/>
      <c r="G25" s="147">
        <f t="shared" si="1"/>
        <v>59500</v>
      </c>
      <c r="H25" s="764" t="s">
        <v>168</v>
      </c>
      <c r="I25" s="149" t="s">
        <v>18</v>
      </c>
      <c r="J25" s="350" t="s">
        <v>329</v>
      </c>
      <c r="K25" s="336" t="s">
        <v>131</v>
      </c>
      <c r="L25" s="149" t="s">
        <v>44</v>
      </c>
      <c r="M25" s="149"/>
      <c r="N25" s="467" t="s">
        <v>332</v>
      </c>
    </row>
    <row r="26" spans="1:14" x14ac:dyDescent="0.25">
      <c r="A26" s="162">
        <v>45455</v>
      </c>
      <c r="B26" s="480" t="s">
        <v>112</v>
      </c>
      <c r="C26" s="163" t="s">
        <v>113</v>
      </c>
      <c r="D26" s="164" t="s">
        <v>121</v>
      </c>
      <c r="E26" s="147">
        <v>16000</v>
      </c>
      <c r="F26" s="147"/>
      <c r="G26" s="147">
        <f t="shared" si="1"/>
        <v>43500</v>
      </c>
      <c r="H26" s="764" t="s">
        <v>168</v>
      </c>
      <c r="I26" s="149" t="s">
        <v>18</v>
      </c>
      <c r="J26" s="350" t="s">
        <v>329</v>
      </c>
      <c r="K26" s="336" t="s">
        <v>131</v>
      </c>
      <c r="L26" s="149" t="s">
        <v>44</v>
      </c>
      <c r="M26" s="149"/>
      <c r="N26" s="405" t="s">
        <v>333</v>
      </c>
    </row>
    <row r="27" spans="1:14" x14ac:dyDescent="0.25">
      <c r="A27" s="162">
        <v>45455</v>
      </c>
      <c r="B27" s="480" t="s">
        <v>112</v>
      </c>
      <c r="C27" s="163" t="s">
        <v>113</v>
      </c>
      <c r="D27" s="164" t="s">
        <v>121</v>
      </c>
      <c r="E27" s="147">
        <v>6000</v>
      </c>
      <c r="F27" s="147"/>
      <c r="G27" s="147">
        <f t="shared" si="1"/>
        <v>37500</v>
      </c>
      <c r="H27" s="764" t="s">
        <v>168</v>
      </c>
      <c r="I27" s="149" t="s">
        <v>18</v>
      </c>
      <c r="J27" s="350" t="s">
        <v>329</v>
      </c>
      <c r="K27" s="336" t="s">
        <v>131</v>
      </c>
      <c r="L27" s="149" t="s">
        <v>44</v>
      </c>
      <c r="M27" s="149"/>
      <c r="N27" s="405" t="s">
        <v>334</v>
      </c>
    </row>
    <row r="28" spans="1:14" x14ac:dyDescent="0.25">
      <c r="A28" s="162">
        <v>45455</v>
      </c>
      <c r="B28" s="480" t="s">
        <v>126</v>
      </c>
      <c r="C28" s="480" t="s">
        <v>126</v>
      </c>
      <c r="D28" s="164" t="s">
        <v>121</v>
      </c>
      <c r="E28" s="400">
        <v>18000</v>
      </c>
      <c r="F28" s="147"/>
      <c r="G28" s="147">
        <f t="shared" si="1"/>
        <v>19500</v>
      </c>
      <c r="H28" s="764" t="s">
        <v>168</v>
      </c>
      <c r="I28" s="149" t="s">
        <v>18</v>
      </c>
      <c r="J28" s="350" t="s">
        <v>329</v>
      </c>
      <c r="K28" s="336" t="s">
        <v>131</v>
      </c>
      <c r="L28" s="149" t="s">
        <v>44</v>
      </c>
      <c r="M28" s="149"/>
      <c r="N28" s="405"/>
    </row>
    <row r="29" spans="1:14" x14ac:dyDescent="0.25">
      <c r="A29" s="162">
        <v>45455</v>
      </c>
      <c r="B29" s="163" t="s">
        <v>126</v>
      </c>
      <c r="C29" s="163" t="s">
        <v>126</v>
      </c>
      <c r="D29" s="164" t="s">
        <v>121</v>
      </c>
      <c r="E29" s="147">
        <v>18000</v>
      </c>
      <c r="F29" s="147"/>
      <c r="G29" s="147">
        <f t="shared" si="1"/>
        <v>1500</v>
      </c>
      <c r="H29" s="764" t="s">
        <v>168</v>
      </c>
      <c r="I29" s="149" t="s">
        <v>18</v>
      </c>
      <c r="J29" s="350" t="s">
        <v>329</v>
      </c>
      <c r="K29" s="336" t="s">
        <v>131</v>
      </c>
      <c r="L29" s="149" t="s">
        <v>44</v>
      </c>
      <c r="M29" s="149"/>
      <c r="N29" s="405"/>
    </row>
    <row r="30" spans="1:14" x14ac:dyDescent="0.25">
      <c r="A30" s="162">
        <v>45455</v>
      </c>
      <c r="B30" s="163" t="s">
        <v>126</v>
      </c>
      <c r="C30" s="163" t="s">
        <v>126</v>
      </c>
      <c r="D30" s="164" t="s">
        <v>121</v>
      </c>
      <c r="E30" s="147">
        <v>2000</v>
      </c>
      <c r="F30" s="147"/>
      <c r="G30" s="147">
        <f t="shared" si="1"/>
        <v>-500</v>
      </c>
      <c r="H30" s="764" t="s">
        <v>168</v>
      </c>
      <c r="I30" s="149" t="s">
        <v>18</v>
      </c>
      <c r="J30" s="350" t="s">
        <v>329</v>
      </c>
      <c r="K30" s="336" t="s">
        <v>131</v>
      </c>
      <c r="L30" s="149" t="s">
        <v>44</v>
      </c>
      <c r="M30" s="149"/>
      <c r="N30" s="405"/>
    </row>
    <row r="31" spans="1:14" x14ac:dyDescent="0.25">
      <c r="A31" s="162">
        <v>45456</v>
      </c>
      <c r="B31" s="163" t="s">
        <v>303</v>
      </c>
      <c r="C31" s="163" t="s">
        <v>48</v>
      </c>
      <c r="D31" s="164" t="s">
        <v>121</v>
      </c>
      <c r="E31" s="147"/>
      <c r="F31" s="154">
        <v>500</v>
      </c>
      <c r="G31" s="147">
        <f t="shared" si="1"/>
        <v>0</v>
      </c>
      <c r="H31" s="764" t="s">
        <v>168</v>
      </c>
      <c r="I31" s="170" t="s">
        <v>18</v>
      </c>
      <c r="J31" s="350" t="s">
        <v>329</v>
      </c>
      <c r="K31" s="174" t="s">
        <v>131</v>
      </c>
      <c r="L31" s="170" t="s">
        <v>44</v>
      </c>
      <c r="M31" s="170"/>
      <c r="N31" s="151"/>
    </row>
    <row r="32" spans="1:14" x14ac:dyDescent="0.25">
      <c r="A32" s="406">
        <v>45456</v>
      </c>
      <c r="B32" s="407" t="s">
        <v>110</v>
      </c>
      <c r="C32" s="407" t="s">
        <v>48</v>
      </c>
      <c r="D32" s="408" t="s">
        <v>121</v>
      </c>
      <c r="E32" s="409"/>
      <c r="F32" s="409">
        <v>75000</v>
      </c>
      <c r="G32" s="409">
        <f t="shared" si="1"/>
        <v>75000</v>
      </c>
      <c r="H32" s="410" t="s">
        <v>168</v>
      </c>
      <c r="I32" s="411" t="s">
        <v>18</v>
      </c>
      <c r="J32" s="452" t="s">
        <v>363</v>
      </c>
      <c r="K32" s="407" t="s">
        <v>131</v>
      </c>
      <c r="L32" s="411" t="s">
        <v>44</v>
      </c>
      <c r="M32" s="411"/>
      <c r="N32" s="450"/>
    </row>
    <row r="33" spans="1:15" x14ac:dyDescent="0.25">
      <c r="A33" s="162">
        <v>45456</v>
      </c>
      <c r="B33" s="163" t="s">
        <v>112</v>
      </c>
      <c r="C33" s="163" t="s">
        <v>113</v>
      </c>
      <c r="D33" s="164" t="s">
        <v>121</v>
      </c>
      <c r="E33" s="147">
        <v>10000</v>
      </c>
      <c r="F33" s="400"/>
      <c r="G33" s="147">
        <f t="shared" si="0"/>
        <v>65000</v>
      </c>
      <c r="H33" s="764" t="s">
        <v>168</v>
      </c>
      <c r="I33" s="149" t="s">
        <v>18</v>
      </c>
      <c r="J33" s="350" t="s">
        <v>363</v>
      </c>
      <c r="K33" s="336" t="s">
        <v>131</v>
      </c>
      <c r="L33" s="149" t="s">
        <v>44</v>
      </c>
      <c r="M33" s="149"/>
      <c r="N33" s="151" t="s">
        <v>214</v>
      </c>
      <c r="O33" s="362"/>
    </row>
    <row r="34" spans="1:15" x14ac:dyDescent="0.25">
      <c r="A34" s="162">
        <v>45456</v>
      </c>
      <c r="B34" s="163" t="s">
        <v>112</v>
      </c>
      <c r="C34" s="163" t="s">
        <v>113</v>
      </c>
      <c r="D34" s="164" t="s">
        <v>121</v>
      </c>
      <c r="E34" s="147">
        <v>6000</v>
      </c>
      <c r="F34" s="400"/>
      <c r="G34" s="147">
        <f t="shared" si="0"/>
        <v>59000</v>
      </c>
      <c r="H34" s="764" t="s">
        <v>168</v>
      </c>
      <c r="I34" s="149" t="s">
        <v>18</v>
      </c>
      <c r="J34" s="350" t="s">
        <v>363</v>
      </c>
      <c r="K34" s="336" t="s">
        <v>131</v>
      </c>
      <c r="L34" s="149" t="s">
        <v>44</v>
      </c>
      <c r="M34" s="149"/>
      <c r="N34" s="151" t="s">
        <v>364</v>
      </c>
      <c r="O34" s="362"/>
    </row>
    <row r="35" spans="1:15" x14ac:dyDescent="0.25">
      <c r="A35" s="162">
        <v>45456</v>
      </c>
      <c r="B35" s="163" t="s">
        <v>112</v>
      </c>
      <c r="C35" s="163" t="s">
        <v>113</v>
      </c>
      <c r="D35" s="164" t="s">
        <v>121</v>
      </c>
      <c r="E35" s="147">
        <v>7000</v>
      </c>
      <c r="F35" s="400"/>
      <c r="G35" s="147">
        <f t="shared" si="0"/>
        <v>52000</v>
      </c>
      <c r="H35" s="764" t="s">
        <v>168</v>
      </c>
      <c r="I35" s="149" t="s">
        <v>18</v>
      </c>
      <c r="J35" s="350" t="s">
        <v>363</v>
      </c>
      <c r="K35" s="336" t="s">
        <v>131</v>
      </c>
      <c r="L35" s="149" t="s">
        <v>44</v>
      </c>
      <c r="M35" s="149"/>
      <c r="N35" s="151" t="s">
        <v>365</v>
      </c>
      <c r="O35" s="362"/>
    </row>
    <row r="36" spans="1:15" ht="15.75" customHeight="1" x14ac:dyDescent="0.25">
      <c r="A36" s="162">
        <v>45456</v>
      </c>
      <c r="B36" s="480" t="s">
        <v>112</v>
      </c>
      <c r="C36" s="163" t="s">
        <v>113</v>
      </c>
      <c r="D36" s="164" t="s">
        <v>121</v>
      </c>
      <c r="E36" s="167">
        <v>7000</v>
      </c>
      <c r="F36" s="154"/>
      <c r="G36" s="147">
        <f>G35-E36+F36</f>
        <v>45000</v>
      </c>
      <c r="H36" s="764" t="s">
        <v>168</v>
      </c>
      <c r="I36" s="149" t="s">
        <v>18</v>
      </c>
      <c r="J36" s="350" t="s">
        <v>363</v>
      </c>
      <c r="K36" s="336" t="s">
        <v>131</v>
      </c>
      <c r="L36" s="149" t="s">
        <v>44</v>
      </c>
      <c r="M36" s="149"/>
      <c r="N36" s="151" t="s">
        <v>366</v>
      </c>
    </row>
    <row r="37" spans="1:15" ht="15.75" customHeight="1" x14ac:dyDescent="0.25">
      <c r="A37" s="162">
        <v>45456</v>
      </c>
      <c r="B37" s="480" t="s">
        <v>112</v>
      </c>
      <c r="C37" s="163" t="s">
        <v>113</v>
      </c>
      <c r="D37" s="164" t="s">
        <v>121</v>
      </c>
      <c r="E37" s="167">
        <v>6000</v>
      </c>
      <c r="F37" s="154"/>
      <c r="G37" s="147">
        <f t="shared" ref="G37:G46" si="2">G36-E37+F37</f>
        <v>39000</v>
      </c>
      <c r="H37" s="764" t="s">
        <v>168</v>
      </c>
      <c r="I37" s="149" t="s">
        <v>18</v>
      </c>
      <c r="J37" s="350" t="s">
        <v>363</v>
      </c>
      <c r="K37" s="336" t="s">
        <v>131</v>
      </c>
      <c r="L37" s="149" t="s">
        <v>44</v>
      </c>
      <c r="M37" s="149"/>
      <c r="N37" s="151" t="s">
        <v>367</v>
      </c>
    </row>
    <row r="38" spans="1:15" ht="15.75" customHeight="1" x14ac:dyDescent="0.25">
      <c r="A38" s="162">
        <v>45456</v>
      </c>
      <c r="B38" s="480" t="s">
        <v>112</v>
      </c>
      <c r="C38" s="163" t="s">
        <v>113</v>
      </c>
      <c r="D38" s="164" t="s">
        <v>121</v>
      </c>
      <c r="E38" s="167">
        <v>7000</v>
      </c>
      <c r="F38" s="154"/>
      <c r="G38" s="147">
        <f t="shared" si="2"/>
        <v>32000</v>
      </c>
      <c r="H38" s="764" t="s">
        <v>168</v>
      </c>
      <c r="I38" s="149" t="s">
        <v>18</v>
      </c>
      <c r="J38" s="350" t="s">
        <v>363</v>
      </c>
      <c r="K38" s="336" t="s">
        <v>131</v>
      </c>
      <c r="L38" s="149" t="s">
        <v>44</v>
      </c>
      <c r="M38" s="149"/>
      <c r="N38" s="151" t="s">
        <v>368</v>
      </c>
    </row>
    <row r="39" spans="1:15" ht="15.75" customHeight="1" x14ac:dyDescent="0.25">
      <c r="A39" s="162">
        <v>45456</v>
      </c>
      <c r="B39" s="480" t="s">
        <v>112</v>
      </c>
      <c r="C39" s="163" t="s">
        <v>113</v>
      </c>
      <c r="D39" s="164" t="s">
        <v>121</v>
      </c>
      <c r="E39" s="167">
        <v>11000</v>
      </c>
      <c r="F39" s="154"/>
      <c r="G39" s="147">
        <f t="shared" si="2"/>
        <v>21000</v>
      </c>
      <c r="H39" s="764" t="s">
        <v>168</v>
      </c>
      <c r="I39" s="149" t="s">
        <v>18</v>
      </c>
      <c r="J39" s="350" t="s">
        <v>363</v>
      </c>
      <c r="K39" s="336" t="s">
        <v>131</v>
      </c>
      <c r="L39" s="149" t="s">
        <v>44</v>
      </c>
      <c r="M39" s="149"/>
      <c r="N39" s="151" t="s">
        <v>369</v>
      </c>
    </row>
    <row r="40" spans="1:15" ht="15.75" customHeight="1" x14ac:dyDescent="0.25">
      <c r="A40" s="162">
        <v>45456</v>
      </c>
      <c r="B40" s="480" t="s">
        <v>126</v>
      </c>
      <c r="C40" s="480" t="s">
        <v>126</v>
      </c>
      <c r="D40" s="164" t="s">
        <v>121</v>
      </c>
      <c r="E40" s="167">
        <v>10000</v>
      </c>
      <c r="F40" s="154"/>
      <c r="G40" s="147">
        <f t="shared" si="2"/>
        <v>11000</v>
      </c>
      <c r="H40" s="764" t="s">
        <v>168</v>
      </c>
      <c r="I40" s="149" t="s">
        <v>18</v>
      </c>
      <c r="J40" s="350" t="s">
        <v>363</v>
      </c>
      <c r="K40" s="336" t="s">
        <v>131</v>
      </c>
      <c r="L40" s="149" t="s">
        <v>44</v>
      </c>
      <c r="M40" s="149"/>
      <c r="N40" s="151" t="s">
        <v>370</v>
      </c>
    </row>
    <row r="41" spans="1:15" ht="15.75" customHeight="1" x14ac:dyDescent="0.25">
      <c r="A41" s="162">
        <v>45456</v>
      </c>
      <c r="B41" s="480" t="s">
        <v>126</v>
      </c>
      <c r="C41" s="480" t="s">
        <v>126</v>
      </c>
      <c r="D41" s="164" t="s">
        <v>121</v>
      </c>
      <c r="E41" s="167">
        <v>10000</v>
      </c>
      <c r="F41" s="154"/>
      <c r="G41" s="147">
        <f t="shared" si="2"/>
        <v>1000</v>
      </c>
      <c r="H41" s="764" t="s">
        <v>168</v>
      </c>
      <c r="I41" s="149" t="s">
        <v>18</v>
      </c>
      <c r="J41" s="350" t="s">
        <v>363</v>
      </c>
      <c r="K41" s="336" t="s">
        <v>131</v>
      </c>
      <c r="L41" s="149" t="s">
        <v>44</v>
      </c>
      <c r="M41" s="149"/>
      <c r="N41" s="151"/>
    </row>
    <row r="42" spans="1:15" ht="15.75" customHeight="1" x14ac:dyDescent="0.25">
      <c r="A42" s="162">
        <v>45456</v>
      </c>
      <c r="B42" s="480" t="s">
        <v>126</v>
      </c>
      <c r="C42" s="480" t="s">
        <v>126</v>
      </c>
      <c r="D42" s="164" t="s">
        <v>121</v>
      </c>
      <c r="E42" s="167">
        <v>30400</v>
      </c>
      <c r="F42" s="154"/>
      <c r="G42" s="147">
        <f t="shared" si="2"/>
        <v>-29400</v>
      </c>
      <c r="H42" s="764" t="s">
        <v>168</v>
      </c>
      <c r="I42" s="149" t="s">
        <v>18</v>
      </c>
      <c r="J42" s="350" t="s">
        <v>363</v>
      </c>
      <c r="K42" s="336" t="s">
        <v>131</v>
      </c>
      <c r="L42" s="149" t="s">
        <v>44</v>
      </c>
      <c r="M42" s="149"/>
      <c r="N42" s="151"/>
    </row>
    <row r="43" spans="1:15" ht="15.75" customHeight="1" x14ac:dyDescent="0.25">
      <c r="A43" s="162">
        <v>45457</v>
      </c>
      <c r="B43" s="163" t="s">
        <v>303</v>
      </c>
      <c r="C43" s="163" t="s">
        <v>48</v>
      </c>
      <c r="D43" s="164" t="s">
        <v>121</v>
      </c>
      <c r="E43" s="167"/>
      <c r="F43" s="154">
        <v>29400</v>
      </c>
      <c r="G43" s="147">
        <f t="shared" si="2"/>
        <v>0</v>
      </c>
      <c r="H43" s="764" t="s">
        <v>168</v>
      </c>
      <c r="I43" s="149" t="s">
        <v>18</v>
      </c>
      <c r="J43" s="350" t="s">
        <v>363</v>
      </c>
      <c r="K43" s="336" t="s">
        <v>131</v>
      </c>
      <c r="L43" s="149" t="s">
        <v>44</v>
      </c>
      <c r="M43" s="149"/>
      <c r="N43" s="151"/>
    </row>
    <row r="44" spans="1:15" ht="15.75" customHeight="1" x14ac:dyDescent="0.25">
      <c r="A44" s="162">
        <v>45460</v>
      </c>
      <c r="B44" s="480" t="s">
        <v>112</v>
      </c>
      <c r="C44" s="163" t="s">
        <v>113</v>
      </c>
      <c r="D44" s="164" t="s">
        <v>121</v>
      </c>
      <c r="E44" s="167">
        <v>10000</v>
      </c>
      <c r="F44" s="154"/>
      <c r="G44" s="147">
        <f t="shared" si="2"/>
        <v>-10000</v>
      </c>
      <c r="H44" s="764" t="s">
        <v>168</v>
      </c>
      <c r="I44" s="149" t="s">
        <v>18</v>
      </c>
      <c r="J44" s="350" t="s">
        <v>435</v>
      </c>
      <c r="K44" s="336" t="s">
        <v>131</v>
      </c>
      <c r="L44" s="149" t="s">
        <v>44</v>
      </c>
      <c r="M44" s="149"/>
      <c r="N44" s="151" t="s">
        <v>214</v>
      </c>
    </row>
    <row r="45" spans="1:15" ht="15.75" customHeight="1" x14ac:dyDescent="0.25">
      <c r="A45" s="162">
        <v>45460</v>
      </c>
      <c r="B45" s="480" t="s">
        <v>112</v>
      </c>
      <c r="C45" s="163" t="s">
        <v>113</v>
      </c>
      <c r="D45" s="164" t="s">
        <v>121</v>
      </c>
      <c r="E45" s="167">
        <v>10000</v>
      </c>
      <c r="F45" s="154"/>
      <c r="G45" s="147">
        <f t="shared" si="2"/>
        <v>-20000</v>
      </c>
      <c r="H45" s="764" t="s">
        <v>168</v>
      </c>
      <c r="I45" s="149" t="s">
        <v>18</v>
      </c>
      <c r="J45" s="350" t="s">
        <v>435</v>
      </c>
      <c r="K45" s="336" t="s">
        <v>131</v>
      </c>
      <c r="L45" s="149" t="s">
        <v>44</v>
      </c>
      <c r="M45" s="149"/>
      <c r="N45" s="151" t="s">
        <v>192</v>
      </c>
    </row>
    <row r="46" spans="1:15" ht="15.75" customHeight="1" x14ac:dyDescent="0.25">
      <c r="A46" s="406">
        <v>45461</v>
      </c>
      <c r="B46" s="407" t="s">
        <v>110</v>
      </c>
      <c r="C46" s="407" t="s">
        <v>48</v>
      </c>
      <c r="D46" s="408" t="s">
        <v>121</v>
      </c>
      <c r="E46" s="492"/>
      <c r="F46" s="685">
        <v>40000</v>
      </c>
      <c r="G46" s="409">
        <f t="shared" si="2"/>
        <v>20000</v>
      </c>
      <c r="H46" s="410" t="s">
        <v>168</v>
      </c>
      <c r="I46" s="411" t="s">
        <v>18</v>
      </c>
      <c r="J46" s="452" t="s">
        <v>435</v>
      </c>
      <c r="K46" s="407" t="s">
        <v>131</v>
      </c>
      <c r="L46" s="411" t="s">
        <v>44</v>
      </c>
      <c r="M46" s="411"/>
      <c r="N46" s="450"/>
    </row>
    <row r="47" spans="1:15" ht="15.75" customHeight="1" x14ac:dyDescent="0.25">
      <c r="A47" s="162">
        <v>45461</v>
      </c>
      <c r="B47" s="480" t="s">
        <v>112</v>
      </c>
      <c r="C47" s="163" t="s">
        <v>113</v>
      </c>
      <c r="D47" s="164" t="s">
        <v>121</v>
      </c>
      <c r="E47" s="167">
        <v>10000</v>
      </c>
      <c r="F47" s="154"/>
      <c r="G47" s="147">
        <f t="shared" si="0"/>
        <v>10000</v>
      </c>
      <c r="H47" s="764" t="s">
        <v>168</v>
      </c>
      <c r="I47" s="149" t="s">
        <v>18</v>
      </c>
      <c r="J47" s="350" t="s">
        <v>435</v>
      </c>
      <c r="K47" s="336" t="s">
        <v>131</v>
      </c>
      <c r="L47" s="149" t="s">
        <v>44</v>
      </c>
      <c r="M47" s="149"/>
      <c r="N47" s="151" t="s">
        <v>214</v>
      </c>
    </row>
    <row r="48" spans="1:15" ht="15.75" customHeight="1" x14ac:dyDescent="0.25">
      <c r="A48" s="162">
        <v>45461</v>
      </c>
      <c r="B48" s="480" t="s">
        <v>112</v>
      </c>
      <c r="C48" s="163" t="s">
        <v>113</v>
      </c>
      <c r="D48" s="164" t="s">
        <v>121</v>
      </c>
      <c r="E48" s="167">
        <v>10000</v>
      </c>
      <c r="F48" s="154"/>
      <c r="G48" s="147">
        <f t="shared" si="0"/>
        <v>0</v>
      </c>
      <c r="H48" s="764" t="s">
        <v>168</v>
      </c>
      <c r="I48" s="149" t="s">
        <v>18</v>
      </c>
      <c r="J48" s="350" t="s">
        <v>435</v>
      </c>
      <c r="K48" s="336" t="s">
        <v>131</v>
      </c>
      <c r="L48" s="149" t="s">
        <v>44</v>
      </c>
      <c r="M48" s="149"/>
      <c r="N48" s="151" t="s">
        <v>192</v>
      </c>
    </row>
    <row r="49" spans="1:14" ht="15.75" customHeight="1" x14ac:dyDescent="0.25">
      <c r="A49" s="406">
        <v>45462</v>
      </c>
      <c r="B49" s="407" t="s">
        <v>110</v>
      </c>
      <c r="C49" s="407" t="s">
        <v>48</v>
      </c>
      <c r="D49" s="408" t="s">
        <v>121</v>
      </c>
      <c r="E49" s="492"/>
      <c r="F49" s="685">
        <v>20000</v>
      </c>
      <c r="G49" s="409">
        <f t="shared" si="0"/>
        <v>20000</v>
      </c>
      <c r="H49" s="410" t="s">
        <v>168</v>
      </c>
      <c r="I49" s="411" t="s">
        <v>18</v>
      </c>
      <c r="J49" s="452" t="s">
        <v>455</v>
      </c>
      <c r="K49" s="407" t="s">
        <v>131</v>
      </c>
      <c r="L49" s="411" t="s">
        <v>44</v>
      </c>
      <c r="M49" s="411"/>
      <c r="N49" s="450"/>
    </row>
    <row r="50" spans="1:14" ht="15.75" customHeight="1" x14ac:dyDescent="0.25">
      <c r="A50" s="162">
        <v>45462</v>
      </c>
      <c r="B50" s="480" t="s">
        <v>112</v>
      </c>
      <c r="C50" s="163" t="s">
        <v>113</v>
      </c>
      <c r="D50" s="164" t="s">
        <v>121</v>
      </c>
      <c r="E50" s="167">
        <v>10000</v>
      </c>
      <c r="F50" s="154"/>
      <c r="G50" s="147">
        <f t="shared" si="0"/>
        <v>10000</v>
      </c>
      <c r="H50" s="764" t="s">
        <v>168</v>
      </c>
      <c r="I50" s="149" t="s">
        <v>18</v>
      </c>
      <c r="J50" s="350" t="s">
        <v>455</v>
      </c>
      <c r="K50" s="336" t="s">
        <v>131</v>
      </c>
      <c r="L50" s="149" t="s">
        <v>44</v>
      </c>
      <c r="M50" s="149"/>
      <c r="N50" s="151" t="s">
        <v>214</v>
      </c>
    </row>
    <row r="51" spans="1:14" ht="15.75" customHeight="1" x14ac:dyDescent="0.25">
      <c r="A51" s="162">
        <v>45462</v>
      </c>
      <c r="B51" s="480" t="s">
        <v>112</v>
      </c>
      <c r="C51" s="163" t="s">
        <v>113</v>
      </c>
      <c r="D51" s="164" t="s">
        <v>121</v>
      </c>
      <c r="E51" s="167">
        <v>10000</v>
      </c>
      <c r="F51" s="154"/>
      <c r="G51" s="147">
        <f t="shared" si="0"/>
        <v>0</v>
      </c>
      <c r="H51" s="764" t="s">
        <v>168</v>
      </c>
      <c r="I51" s="149" t="s">
        <v>18</v>
      </c>
      <c r="J51" s="350" t="s">
        <v>455</v>
      </c>
      <c r="K51" s="336" t="s">
        <v>131</v>
      </c>
      <c r="L51" s="149" t="s">
        <v>44</v>
      </c>
      <c r="M51" s="149"/>
      <c r="N51" s="151" t="s">
        <v>192</v>
      </c>
    </row>
    <row r="52" spans="1:14" ht="15.75" customHeight="1" x14ac:dyDescent="0.25">
      <c r="A52" s="406">
        <v>45463</v>
      </c>
      <c r="B52" s="407" t="s">
        <v>110</v>
      </c>
      <c r="C52" s="407" t="s">
        <v>48</v>
      </c>
      <c r="D52" s="408" t="s">
        <v>121</v>
      </c>
      <c r="E52" s="492"/>
      <c r="F52" s="685">
        <v>76000</v>
      </c>
      <c r="G52" s="409">
        <f t="shared" si="0"/>
        <v>76000</v>
      </c>
      <c r="H52" s="410" t="s">
        <v>168</v>
      </c>
      <c r="I52" s="411" t="s">
        <v>18</v>
      </c>
      <c r="J52" s="452" t="s">
        <v>470</v>
      </c>
      <c r="K52" s="407" t="s">
        <v>131</v>
      </c>
      <c r="L52" s="411" t="s">
        <v>44</v>
      </c>
      <c r="M52" s="411"/>
      <c r="N52" s="450"/>
    </row>
    <row r="53" spans="1:14" ht="15.75" customHeight="1" x14ac:dyDescent="0.25">
      <c r="A53" s="162">
        <v>45463</v>
      </c>
      <c r="B53" s="163" t="s">
        <v>112</v>
      </c>
      <c r="C53" s="163" t="s">
        <v>113</v>
      </c>
      <c r="D53" s="164" t="s">
        <v>121</v>
      </c>
      <c r="E53" s="167">
        <v>10000</v>
      </c>
      <c r="F53" s="154"/>
      <c r="G53" s="147">
        <f t="shared" si="0"/>
        <v>66000</v>
      </c>
      <c r="H53" s="764" t="s">
        <v>168</v>
      </c>
      <c r="I53" s="149" t="s">
        <v>18</v>
      </c>
      <c r="J53" s="350" t="s">
        <v>470</v>
      </c>
      <c r="K53" s="336" t="s">
        <v>131</v>
      </c>
      <c r="L53" s="149" t="s">
        <v>44</v>
      </c>
      <c r="M53" s="149"/>
      <c r="N53" s="151" t="s">
        <v>214</v>
      </c>
    </row>
    <row r="54" spans="1:14" ht="15.75" customHeight="1" x14ac:dyDescent="0.25">
      <c r="A54" s="162">
        <v>45463</v>
      </c>
      <c r="B54" s="163" t="s">
        <v>112</v>
      </c>
      <c r="C54" s="163" t="s">
        <v>113</v>
      </c>
      <c r="D54" s="164" t="s">
        <v>121</v>
      </c>
      <c r="E54" s="167">
        <v>18000</v>
      </c>
      <c r="F54" s="154"/>
      <c r="G54" s="147">
        <f t="shared" si="0"/>
        <v>48000</v>
      </c>
      <c r="H54" s="764" t="s">
        <v>168</v>
      </c>
      <c r="I54" s="149" t="s">
        <v>18</v>
      </c>
      <c r="J54" s="350" t="s">
        <v>470</v>
      </c>
      <c r="K54" s="336" t="s">
        <v>131</v>
      </c>
      <c r="L54" s="149" t="s">
        <v>44</v>
      </c>
      <c r="M54" s="149"/>
      <c r="N54" s="151" t="s">
        <v>471</v>
      </c>
    </row>
    <row r="55" spans="1:14" ht="15.75" customHeight="1" x14ac:dyDescent="0.25">
      <c r="A55" s="162">
        <v>45463</v>
      </c>
      <c r="B55" s="163" t="s">
        <v>112</v>
      </c>
      <c r="C55" s="163" t="s">
        <v>113</v>
      </c>
      <c r="D55" s="164" t="s">
        <v>121</v>
      </c>
      <c r="E55" s="167">
        <v>15000</v>
      </c>
      <c r="F55" s="154"/>
      <c r="G55" s="147">
        <f t="shared" si="0"/>
        <v>33000</v>
      </c>
      <c r="H55" s="764" t="s">
        <v>168</v>
      </c>
      <c r="I55" s="149" t="s">
        <v>18</v>
      </c>
      <c r="J55" s="350" t="s">
        <v>470</v>
      </c>
      <c r="K55" s="336" t="s">
        <v>131</v>
      </c>
      <c r="L55" s="149" t="s">
        <v>44</v>
      </c>
      <c r="M55" s="149"/>
      <c r="N55" s="151" t="s">
        <v>472</v>
      </c>
    </row>
    <row r="56" spans="1:14" ht="15.75" customHeight="1" x14ac:dyDescent="0.25">
      <c r="A56" s="162">
        <v>45463</v>
      </c>
      <c r="B56" s="163" t="s">
        <v>112</v>
      </c>
      <c r="C56" s="163" t="s">
        <v>113</v>
      </c>
      <c r="D56" s="164" t="s">
        <v>121</v>
      </c>
      <c r="E56" s="167">
        <v>8000</v>
      </c>
      <c r="F56" s="154"/>
      <c r="G56" s="147">
        <f t="shared" si="0"/>
        <v>25000</v>
      </c>
      <c r="H56" s="764" t="s">
        <v>168</v>
      </c>
      <c r="I56" s="149" t="s">
        <v>18</v>
      </c>
      <c r="J56" s="350" t="s">
        <v>470</v>
      </c>
      <c r="K56" s="336" t="s">
        <v>131</v>
      </c>
      <c r="L56" s="149" t="s">
        <v>44</v>
      </c>
      <c r="M56" s="149"/>
      <c r="N56" s="151" t="s">
        <v>473</v>
      </c>
    </row>
    <row r="57" spans="1:14" ht="15.75" customHeight="1" x14ac:dyDescent="0.25">
      <c r="A57" s="162">
        <v>45463</v>
      </c>
      <c r="B57" s="163" t="s">
        <v>112</v>
      </c>
      <c r="C57" s="163" t="s">
        <v>113</v>
      </c>
      <c r="D57" s="164" t="s">
        <v>121</v>
      </c>
      <c r="E57" s="167">
        <v>6000</v>
      </c>
      <c r="F57" s="154"/>
      <c r="G57" s="147">
        <f t="shared" si="0"/>
        <v>19000</v>
      </c>
      <c r="H57" s="764" t="s">
        <v>168</v>
      </c>
      <c r="I57" s="149" t="s">
        <v>18</v>
      </c>
      <c r="J57" s="350" t="s">
        <v>470</v>
      </c>
      <c r="K57" s="336" t="s">
        <v>131</v>
      </c>
      <c r="L57" s="149" t="s">
        <v>44</v>
      </c>
      <c r="M57" s="149"/>
      <c r="N57" s="151" t="s">
        <v>448</v>
      </c>
    </row>
    <row r="58" spans="1:14" ht="15.75" customHeight="1" x14ac:dyDescent="0.25">
      <c r="A58" s="162">
        <v>45463</v>
      </c>
      <c r="B58" s="163" t="s">
        <v>126</v>
      </c>
      <c r="C58" s="163" t="s">
        <v>126</v>
      </c>
      <c r="D58" s="164" t="s">
        <v>121</v>
      </c>
      <c r="E58" s="167">
        <v>5000</v>
      </c>
      <c r="F58" s="154"/>
      <c r="G58" s="147">
        <f t="shared" si="0"/>
        <v>14000</v>
      </c>
      <c r="H58" s="764" t="s">
        <v>168</v>
      </c>
      <c r="I58" s="149" t="s">
        <v>18</v>
      </c>
      <c r="J58" s="350" t="s">
        <v>470</v>
      </c>
      <c r="K58" s="336" t="s">
        <v>131</v>
      </c>
      <c r="L58" s="149" t="s">
        <v>44</v>
      </c>
      <c r="M58" s="149"/>
      <c r="N58" s="151"/>
    </row>
    <row r="59" spans="1:14" ht="15.75" customHeight="1" x14ac:dyDescent="0.25">
      <c r="A59" s="162">
        <v>45463</v>
      </c>
      <c r="B59" s="163" t="s">
        <v>126</v>
      </c>
      <c r="C59" s="163" t="s">
        <v>126</v>
      </c>
      <c r="D59" s="164" t="s">
        <v>121</v>
      </c>
      <c r="E59" s="167">
        <v>2000</v>
      </c>
      <c r="F59" s="154"/>
      <c r="G59" s="147">
        <f t="shared" si="0"/>
        <v>12000</v>
      </c>
      <c r="H59" s="764" t="s">
        <v>168</v>
      </c>
      <c r="I59" s="149" t="s">
        <v>18</v>
      </c>
      <c r="J59" s="350" t="s">
        <v>470</v>
      </c>
      <c r="K59" s="336" t="s">
        <v>131</v>
      </c>
      <c r="L59" s="149" t="s">
        <v>44</v>
      </c>
      <c r="M59" s="149"/>
      <c r="N59" s="151"/>
    </row>
    <row r="60" spans="1:14" ht="15.75" customHeight="1" x14ac:dyDescent="0.25">
      <c r="A60" s="162">
        <v>45464</v>
      </c>
      <c r="B60" s="163" t="s">
        <v>118</v>
      </c>
      <c r="C60" s="163" t="s">
        <v>48</v>
      </c>
      <c r="D60" s="164" t="s">
        <v>121</v>
      </c>
      <c r="E60" s="167"/>
      <c r="F60" s="154">
        <v>-12000</v>
      </c>
      <c r="G60" s="147">
        <f t="shared" si="0"/>
        <v>0</v>
      </c>
      <c r="H60" s="764" t="s">
        <v>168</v>
      </c>
      <c r="I60" s="149" t="s">
        <v>18</v>
      </c>
      <c r="J60" s="350" t="s">
        <v>470</v>
      </c>
      <c r="K60" s="336" t="s">
        <v>131</v>
      </c>
      <c r="L60" s="149" t="s">
        <v>44</v>
      </c>
      <c r="M60" s="149"/>
      <c r="N60" s="151"/>
    </row>
    <row r="61" spans="1:14" ht="15.75" customHeight="1" x14ac:dyDescent="0.25">
      <c r="A61" s="406">
        <v>45464</v>
      </c>
      <c r="B61" s="407" t="s">
        <v>110</v>
      </c>
      <c r="C61" s="407" t="s">
        <v>48</v>
      </c>
      <c r="D61" s="408" t="s">
        <v>121</v>
      </c>
      <c r="E61" s="492"/>
      <c r="F61" s="685">
        <v>70000</v>
      </c>
      <c r="G61" s="409">
        <f t="shared" si="0"/>
        <v>70000</v>
      </c>
      <c r="H61" s="410" t="s">
        <v>168</v>
      </c>
      <c r="I61" s="411" t="s">
        <v>18</v>
      </c>
      <c r="J61" s="452" t="s">
        <v>477</v>
      </c>
      <c r="K61" s="407" t="s">
        <v>131</v>
      </c>
      <c r="L61" s="411" t="s">
        <v>44</v>
      </c>
      <c r="M61" s="411"/>
      <c r="N61" s="450"/>
    </row>
    <row r="62" spans="1:14" ht="15.75" customHeight="1" x14ac:dyDescent="0.25">
      <c r="A62" s="162">
        <v>45464</v>
      </c>
      <c r="B62" s="163" t="s">
        <v>112</v>
      </c>
      <c r="C62" s="163" t="s">
        <v>113</v>
      </c>
      <c r="D62" s="164" t="s">
        <v>121</v>
      </c>
      <c r="E62" s="167">
        <v>10000</v>
      </c>
      <c r="F62" s="154"/>
      <c r="G62" s="147">
        <f t="shared" si="0"/>
        <v>60000</v>
      </c>
      <c r="H62" s="764" t="s">
        <v>168</v>
      </c>
      <c r="I62" s="149" t="s">
        <v>18</v>
      </c>
      <c r="J62" s="350" t="s">
        <v>477</v>
      </c>
      <c r="K62" s="336" t="s">
        <v>131</v>
      </c>
      <c r="L62" s="149" t="s">
        <v>44</v>
      </c>
      <c r="M62" s="149"/>
      <c r="N62" s="151" t="s">
        <v>214</v>
      </c>
    </row>
    <row r="63" spans="1:14" ht="15.75" customHeight="1" x14ac:dyDescent="0.25">
      <c r="A63" s="162">
        <v>45464</v>
      </c>
      <c r="B63" s="163" t="s">
        <v>112</v>
      </c>
      <c r="C63" s="163" t="s">
        <v>113</v>
      </c>
      <c r="D63" s="164" t="s">
        <v>121</v>
      </c>
      <c r="E63" s="167">
        <v>6000</v>
      </c>
      <c r="F63" s="154"/>
      <c r="G63" s="147">
        <f t="shared" si="0"/>
        <v>54000</v>
      </c>
      <c r="H63" s="764" t="s">
        <v>168</v>
      </c>
      <c r="I63" s="149" t="s">
        <v>18</v>
      </c>
      <c r="J63" s="350" t="s">
        <v>477</v>
      </c>
      <c r="K63" s="336" t="s">
        <v>131</v>
      </c>
      <c r="L63" s="149" t="s">
        <v>44</v>
      </c>
      <c r="M63" s="149"/>
      <c r="N63" s="151" t="s">
        <v>478</v>
      </c>
    </row>
    <row r="64" spans="1:14" ht="15.75" customHeight="1" x14ac:dyDescent="0.25">
      <c r="A64" s="162">
        <v>45464</v>
      </c>
      <c r="B64" s="163" t="s">
        <v>112</v>
      </c>
      <c r="C64" s="163" t="s">
        <v>113</v>
      </c>
      <c r="D64" s="164" t="s">
        <v>121</v>
      </c>
      <c r="E64" s="167">
        <v>6000</v>
      </c>
      <c r="F64" s="154"/>
      <c r="G64" s="147">
        <f t="shared" si="0"/>
        <v>48000</v>
      </c>
      <c r="H64" s="764" t="s">
        <v>168</v>
      </c>
      <c r="I64" s="149" t="s">
        <v>18</v>
      </c>
      <c r="J64" s="350" t="s">
        <v>477</v>
      </c>
      <c r="K64" s="336" t="s">
        <v>131</v>
      </c>
      <c r="L64" s="149" t="s">
        <v>44</v>
      </c>
      <c r="M64" s="149"/>
      <c r="N64" s="151" t="s">
        <v>479</v>
      </c>
    </row>
    <row r="65" spans="1:14" ht="15.75" customHeight="1" x14ac:dyDescent="0.25">
      <c r="A65" s="162">
        <v>45464</v>
      </c>
      <c r="B65" s="163" t="s">
        <v>112</v>
      </c>
      <c r="C65" s="163" t="s">
        <v>113</v>
      </c>
      <c r="D65" s="164" t="s">
        <v>121</v>
      </c>
      <c r="E65" s="167">
        <v>5000</v>
      </c>
      <c r="F65" s="154"/>
      <c r="G65" s="147">
        <f t="shared" si="0"/>
        <v>43000</v>
      </c>
      <c r="H65" s="764" t="s">
        <v>168</v>
      </c>
      <c r="I65" s="149" t="s">
        <v>18</v>
      </c>
      <c r="J65" s="350" t="s">
        <v>477</v>
      </c>
      <c r="K65" s="336" t="s">
        <v>131</v>
      </c>
      <c r="L65" s="149" t="s">
        <v>44</v>
      </c>
      <c r="M65" s="149"/>
      <c r="N65" s="151" t="s">
        <v>480</v>
      </c>
    </row>
    <row r="66" spans="1:14" ht="15.75" customHeight="1" x14ac:dyDescent="0.25">
      <c r="A66" s="162">
        <v>45464</v>
      </c>
      <c r="B66" s="163" t="s">
        <v>112</v>
      </c>
      <c r="C66" s="163" t="s">
        <v>113</v>
      </c>
      <c r="D66" s="164" t="s">
        <v>121</v>
      </c>
      <c r="E66" s="167">
        <v>4000</v>
      </c>
      <c r="F66" s="154"/>
      <c r="G66" s="147">
        <f t="shared" si="0"/>
        <v>39000</v>
      </c>
      <c r="H66" s="764" t="s">
        <v>168</v>
      </c>
      <c r="I66" s="149" t="s">
        <v>18</v>
      </c>
      <c r="J66" s="350" t="s">
        <v>477</v>
      </c>
      <c r="K66" s="336" t="s">
        <v>131</v>
      </c>
      <c r="L66" s="149" t="s">
        <v>44</v>
      </c>
      <c r="M66" s="149"/>
      <c r="N66" s="151" t="s">
        <v>481</v>
      </c>
    </row>
    <row r="67" spans="1:14" ht="15.75" customHeight="1" x14ac:dyDescent="0.25">
      <c r="A67" s="162">
        <v>45464</v>
      </c>
      <c r="B67" s="163" t="s">
        <v>112</v>
      </c>
      <c r="C67" s="163" t="s">
        <v>113</v>
      </c>
      <c r="D67" s="164" t="s">
        <v>121</v>
      </c>
      <c r="E67" s="167">
        <v>14000</v>
      </c>
      <c r="F67" s="154"/>
      <c r="G67" s="147">
        <f t="shared" si="0"/>
        <v>25000</v>
      </c>
      <c r="H67" s="764" t="s">
        <v>168</v>
      </c>
      <c r="I67" s="149" t="s">
        <v>18</v>
      </c>
      <c r="J67" s="350" t="s">
        <v>477</v>
      </c>
      <c r="K67" s="336" t="s">
        <v>131</v>
      </c>
      <c r="L67" s="149" t="s">
        <v>44</v>
      </c>
      <c r="M67" s="149"/>
      <c r="N67" s="151" t="s">
        <v>481</v>
      </c>
    </row>
    <row r="68" spans="1:14" ht="15.75" customHeight="1" x14ac:dyDescent="0.25">
      <c r="A68" s="162">
        <v>45464</v>
      </c>
      <c r="B68" s="163" t="s">
        <v>112</v>
      </c>
      <c r="C68" s="163" t="s">
        <v>113</v>
      </c>
      <c r="D68" s="164" t="s">
        <v>121</v>
      </c>
      <c r="E68" s="167">
        <v>14000</v>
      </c>
      <c r="F68" s="154"/>
      <c r="G68" s="147">
        <f t="shared" si="0"/>
        <v>11000</v>
      </c>
      <c r="H68" s="764" t="s">
        <v>168</v>
      </c>
      <c r="I68" s="149" t="s">
        <v>18</v>
      </c>
      <c r="J68" s="350" t="s">
        <v>477</v>
      </c>
      <c r="K68" s="336" t="s">
        <v>131</v>
      </c>
      <c r="L68" s="149" t="s">
        <v>44</v>
      </c>
      <c r="M68" s="149"/>
      <c r="N68" s="151" t="s">
        <v>482</v>
      </c>
    </row>
    <row r="69" spans="1:14" ht="15.75" customHeight="1" x14ac:dyDescent="0.25">
      <c r="A69" s="162">
        <v>45464</v>
      </c>
      <c r="B69" s="163" t="s">
        <v>126</v>
      </c>
      <c r="C69" s="163" t="s">
        <v>126</v>
      </c>
      <c r="D69" s="164" t="s">
        <v>121</v>
      </c>
      <c r="E69" s="167">
        <v>2000</v>
      </c>
      <c r="F69" s="154"/>
      <c r="G69" s="147">
        <f t="shared" si="0"/>
        <v>9000</v>
      </c>
      <c r="H69" s="764" t="s">
        <v>168</v>
      </c>
      <c r="I69" s="149" t="s">
        <v>18</v>
      </c>
      <c r="J69" s="350" t="s">
        <v>477</v>
      </c>
      <c r="K69" s="336" t="s">
        <v>131</v>
      </c>
      <c r="L69" s="149" t="s">
        <v>44</v>
      </c>
      <c r="M69" s="149"/>
      <c r="N69" s="151" t="s">
        <v>483</v>
      </c>
    </row>
    <row r="70" spans="1:14" ht="15.75" customHeight="1" x14ac:dyDescent="0.25">
      <c r="A70" s="162">
        <v>45464</v>
      </c>
      <c r="B70" s="163" t="s">
        <v>126</v>
      </c>
      <c r="C70" s="163" t="s">
        <v>126</v>
      </c>
      <c r="D70" s="164" t="s">
        <v>121</v>
      </c>
      <c r="E70" s="167">
        <v>5000</v>
      </c>
      <c r="F70" s="154"/>
      <c r="G70" s="147">
        <f t="shared" ref="G70:G126" si="3">G69-E70+F70</f>
        <v>4000</v>
      </c>
      <c r="H70" s="764" t="s">
        <v>168</v>
      </c>
      <c r="I70" s="149" t="s">
        <v>18</v>
      </c>
      <c r="J70" s="350" t="s">
        <v>477</v>
      </c>
      <c r="K70" s="336" t="s">
        <v>131</v>
      </c>
      <c r="L70" s="149" t="s">
        <v>44</v>
      </c>
      <c r="M70" s="149"/>
      <c r="N70" s="151"/>
    </row>
    <row r="71" spans="1:14" ht="15.75" customHeight="1" x14ac:dyDescent="0.25">
      <c r="A71" s="162">
        <v>45464</v>
      </c>
      <c r="B71" s="163" t="s">
        <v>126</v>
      </c>
      <c r="C71" s="163" t="s">
        <v>126</v>
      </c>
      <c r="D71" s="164" t="s">
        <v>121</v>
      </c>
      <c r="E71" s="167">
        <v>8000</v>
      </c>
      <c r="F71" s="154"/>
      <c r="G71" s="147">
        <f t="shared" si="3"/>
        <v>-4000</v>
      </c>
      <c r="H71" s="764" t="s">
        <v>168</v>
      </c>
      <c r="I71" s="149" t="s">
        <v>18</v>
      </c>
      <c r="J71" s="350" t="s">
        <v>477</v>
      </c>
      <c r="K71" s="336" t="s">
        <v>131</v>
      </c>
      <c r="L71" s="149" t="s">
        <v>44</v>
      </c>
      <c r="M71" s="149"/>
      <c r="N71" s="151"/>
    </row>
    <row r="72" spans="1:14" ht="15.75" customHeight="1" x14ac:dyDescent="0.25">
      <c r="A72" s="162">
        <v>45464</v>
      </c>
      <c r="B72" s="163" t="s">
        <v>126</v>
      </c>
      <c r="C72" s="163" t="s">
        <v>126</v>
      </c>
      <c r="D72" s="164" t="s">
        <v>121</v>
      </c>
      <c r="E72" s="167">
        <v>5000</v>
      </c>
      <c r="F72" s="154"/>
      <c r="G72" s="147">
        <f t="shared" si="3"/>
        <v>-9000</v>
      </c>
      <c r="H72" s="764" t="s">
        <v>168</v>
      </c>
      <c r="I72" s="149" t="s">
        <v>18</v>
      </c>
      <c r="J72" s="350" t="s">
        <v>477</v>
      </c>
      <c r="K72" s="336" t="s">
        <v>131</v>
      </c>
      <c r="L72" s="149" t="s">
        <v>44</v>
      </c>
      <c r="M72" s="149"/>
      <c r="N72" s="151"/>
    </row>
    <row r="73" spans="1:14" ht="15" customHeight="1" x14ac:dyDescent="0.25">
      <c r="A73" s="406">
        <v>45465</v>
      </c>
      <c r="B73" s="407" t="s">
        <v>110</v>
      </c>
      <c r="C73" s="407" t="s">
        <v>48</v>
      </c>
      <c r="D73" s="408" t="s">
        <v>121</v>
      </c>
      <c r="E73" s="492"/>
      <c r="F73" s="685">
        <v>44000</v>
      </c>
      <c r="G73" s="409">
        <f t="shared" si="3"/>
        <v>35000</v>
      </c>
      <c r="H73" s="410" t="s">
        <v>168</v>
      </c>
      <c r="I73" s="411" t="s">
        <v>18</v>
      </c>
      <c r="J73" s="452" t="s">
        <v>492</v>
      </c>
      <c r="K73" s="407" t="s">
        <v>131</v>
      </c>
      <c r="L73" s="411" t="s">
        <v>44</v>
      </c>
      <c r="M73" s="411"/>
      <c r="N73" s="450"/>
    </row>
    <row r="74" spans="1:14" ht="15.75" customHeight="1" x14ac:dyDescent="0.25">
      <c r="A74" s="162">
        <v>45465</v>
      </c>
      <c r="B74" s="163" t="s">
        <v>112</v>
      </c>
      <c r="C74" s="163" t="s">
        <v>113</v>
      </c>
      <c r="D74" s="164" t="s">
        <v>121</v>
      </c>
      <c r="E74" s="167">
        <v>10000</v>
      </c>
      <c r="F74" s="154"/>
      <c r="G74" s="147">
        <f t="shared" si="3"/>
        <v>25000</v>
      </c>
      <c r="H74" s="764" t="s">
        <v>168</v>
      </c>
      <c r="I74" s="149" t="s">
        <v>18</v>
      </c>
      <c r="J74" s="350" t="s">
        <v>492</v>
      </c>
      <c r="K74" s="336" t="s">
        <v>131</v>
      </c>
      <c r="L74" s="149" t="s">
        <v>44</v>
      </c>
      <c r="M74" s="149"/>
      <c r="N74" s="151" t="s">
        <v>214</v>
      </c>
    </row>
    <row r="75" spans="1:14" ht="15.75" customHeight="1" x14ac:dyDescent="0.25">
      <c r="A75" s="162">
        <v>45465</v>
      </c>
      <c r="B75" s="163" t="s">
        <v>112</v>
      </c>
      <c r="C75" s="163" t="s">
        <v>113</v>
      </c>
      <c r="D75" s="164" t="s">
        <v>121</v>
      </c>
      <c r="E75" s="167">
        <v>7000</v>
      </c>
      <c r="F75" s="154"/>
      <c r="G75" s="147">
        <f t="shared" si="3"/>
        <v>18000</v>
      </c>
      <c r="H75" s="279"/>
      <c r="I75" s="149" t="s">
        <v>18</v>
      </c>
      <c r="J75" s="350" t="s">
        <v>492</v>
      </c>
      <c r="K75" s="336" t="s">
        <v>131</v>
      </c>
      <c r="L75" s="149" t="s">
        <v>44</v>
      </c>
      <c r="M75" s="149"/>
      <c r="N75" s="151" t="s">
        <v>493</v>
      </c>
    </row>
    <row r="76" spans="1:14" ht="15.75" customHeight="1" x14ac:dyDescent="0.25">
      <c r="A76" s="162">
        <v>45465</v>
      </c>
      <c r="B76" s="163" t="s">
        <v>112</v>
      </c>
      <c r="C76" s="163" t="s">
        <v>113</v>
      </c>
      <c r="D76" s="164" t="s">
        <v>121</v>
      </c>
      <c r="E76" s="167">
        <v>8000</v>
      </c>
      <c r="F76" s="154"/>
      <c r="G76" s="147">
        <f t="shared" si="3"/>
        <v>10000</v>
      </c>
      <c r="H76" s="279"/>
      <c r="I76" s="149" t="s">
        <v>18</v>
      </c>
      <c r="J76" s="350" t="s">
        <v>492</v>
      </c>
      <c r="K76" s="336" t="s">
        <v>131</v>
      </c>
      <c r="L76" s="149" t="s">
        <v>44</v>
      </c>
      <c r="M76" s="149"/>
      <c r="N76" s="151" t="s">
        <v>494</v>
      </c>
    </row>
    <row r="77" spans="1:14" ht="15.75" customHeight="1" x14ac:dyDescent="0.25">
      <c r="A77" s="162">
        <v>45465</v>
      </c>
      <c r="B77" s="163" t="s">
        <v>126</v>
      </c>
      <c r="C77" s="163" t="s">
        <v>126</v>
      </c>
      <c r="D77" s="164" t="s">
        <v>121</v>
      </c>
      <c r="E77" s="167">
        <v>12000</v>
      </c>
      <c r="F77" s="154"/>
      <c r="G77" s="147">
        <f t="shared" si="3"/>
        <v>-2000</v>
      </c>
      <c r="H77" s="279"/>
      <c r="I77" s="149" t="s">
        <v>18</v>
      </c>
      <c r="J77" s="350" t="s">
        <v>492</v>
      </c>
      <c r="K77" s="336" t="s">
        <v>131</v>
      </c>
      <c r="L77" s="149" t="s">
        <v>44</v>
      </c>
      <c r="M77" s="149"/>
      <c r="N77" s="151"/>
    </row>
    <row r="78" spans="1:14" ht="15.75" customHeight="1" x14ac:dyDescent="0.25">
      <c r="A78" s="162">
        <v>45465</v>
      </c>
      <c r="B78" s="163" t="s">
        <v>126</v>
      </c>
      <c r="C78" s="163" t="s">
        <v>126</v>
      </c>
      <c r="D78" s="164" t="s">
        <v>121</v>
      </c>
      <c r="E78" s="167">
        <v>8000</v>
      </c>
      <c r="F78" s="154"/>
      <c r="G78" s="147">
        <f t="shared" si="3"/>
        <v>-10000</v>
      </c>
      <c r="H78" s="279"/>
      <c r="I78" s="149" t="s">
        <v>18</v>
      </c>
      <c r="J78" s="350" t="s">
        <v>492</v>
      </c>
      <c r="K78" s="336" t="s">
        <v>131</v>
      </c>
      <c r="L78" s="149" t="s">
        <v>44</v>
      </c>
      <c r="M78" s="149"/>
      <c r="N78" s="151"/>
    </row>
    <row r="79" spans="1:14" ht="15.75" customHeight="1" x14ac:dyDescent="0.25">
      <c r="A79" s="162">
        <v>45467</v>
      </c>
      <c r="B79" s="163" t="s">
        <v>303</v>
      </c>
      <c r="C79" s="163" t="s">
        <v>48</v>
      </c>
      <c r="D79" s="164" t="s">
        <v>121</v>
      </c>
      <c r="E79" s="167"/>
      <c r="F79" s="154">
        <v>10000</v>
      </c>
      <c r="G79" s="147">
        <f t="shared" si="3"/>
        <v>0</v>
      </c>
      <c r="H79" s="279"/>
      <c r="I79" s="149" t="s">
        <v>18</v>
      </c>
      <c r="J79" s="350" t="s">
        <v>492</v>
      </c>
      <c r="K79" s="336" t="s">
        <v>131</v>
      </c>
      <c r="L79" s="149" t="s">
        <v>44</v>
      </c>
      <c r="M79" s="149"/>
      <c r="N79" s="151"/>
    </row>
    <row r="80" spans="1:14" ht="15.75" customHeight="1" x14ac:dyDescent="0.25">
      <c r="A80" s="406">
        <v>45467</v>
      </c>
      <c r="B80" s="407" t="s">
        <v>110</v>
      </c>
      <c r="C80" s="407" t="s">
        <v>48</v>
      </c>
      <c r="D80" s="408" t="s">
        <v>121</v>
      </c>
      <c r="E80" s="492"/>
      <c r="F80" s="685">
        <v>44000</v>
      </c>
      <c r="G80" s="409">
        <f t="shared" si="3"/>
        <v>44000</v>
      </c>
      <c r="H80" s="410"/>
      <c r="I80" s="411" t="s">
        <v>18</v>
      </c>
      <c r="J80" s="452" t="s">
        <v>549</v>
      </c>
      <c r="K80" s="407" t="s">
        <v>131</v>
      </c>
      <c r="L80" s="411" t="s">
        <v>44</v>
      </c>
      <c r="M80" s="411"/>
      <c r="N80" s="450"/>
    </row>
    <row r="81" spans="1:14" ht="15.75" customHeight="1" x14ac:dyDescent="0.25">
      <c r="A81" s="162">
        <v>45467</v>
      </c>
      <c r="B81" s="163" t="s">
        <v>112</v>
      </c>
      <c r="C81" s="163" t="s">
        <v>113</v>
      </c>
      <c r="D81" s="164" t="s">
        <v>121</v>
      </c>
      <c r="E81" s="167">
        <v>10000</v>
      </c>
      <c r="F81" s="154"/>
      <c r="G81" s="147">
        <f t="shared" si="3"/>
        <v>34000</v>
      </c>
      <c r="H81" s="279"/>
      <c r="I81" s="149" t="s">
        <v>18</v>
      </c>
      <c r="J81" s="350" t="s">
        <v>549</v>
      </c>
      <c r="K81" s="336" t="s">
        <v>131</v>
      </c>
      <c r="L81" s="149" t="s">
        <v>44</v>
      </c>
      <c r="M81" s="149"/>
      <c r="N81" s="151" t="s">
        <v>214</v>
      </c>
    </row>
    <row r="82" spans="1:14" ht="15.75" customHeight="1" x14ac:dyDescent="0.25">
      <c r="A82" s="162">
        <v>45467</v>
      </c>
      <c r="B82" s="163" t="s">
        <v>112</v>
      </c>
      <c r="C82" s="163" t="s">
        <v>113</v>
      </c>
      <c r="D82" s="164" t="s">
        <v>121</v>
      </c>
      <c r="E82" s="167">
        <v>7000</v>
      </c>
      <c r="F82" s="154"/>
      <c r="G82" s="147">
        <f t="shared" si="3"/>
        <v>27000</v>
      </c>
      <c r="H82" s="279"/>
      <c r="I82" s="149" t="s">
        <v>18</v>
      </c>
      <c r="J82" s="350" t="s">
        <v>549</v>
      </c>
      <c r="K82" s="336" t="s">
        <v>131</v>
      </c>
      <c r="L82" s="149" t="s">
        <v>44</v>
      </c>
      <c r="M82" s="149"/>
      <c r="N82" s="151" t="s">
        <v>550</v>
      </c>
    </row>
    <row r="83" spans="1:14" ht="15.75" customHeight="1" x14ac:dyDescent="0.25">
      <c r="A83" s="162">
        <v>45467</v>
      </c>
      <c r="B83" s="163" t="s">
        <v>112</v>
      </c>
      <c r="C83" s="163" t="s">
        <v>113</v>
      </c>
      <c r="D83" s="164" t="s">
        <v>121</v>
      </c>
      <c r="E83" s="167">
        <v>5000</v>
      </c>
      <c r="F83" s="154"/>
      <c r="G83" s="147">
        <f t="shared" si="3"/>
        <v>22000</v>
      </c>
      <c r="H83" s="279"/>
      <c r="I83" s="149" t="s">
        <v>18</v>
      </c>
      <c r="J83" s="350" t="s">
        <v>549</v>
      </c>
      <c r="K83" s="336" t="s">
        <v>131</v>
      </c>
      <c r="L83" s="149" t="s">
        <v>44</v>
      </c>
      <c r="M83" s="149"/>
      <c r="N83" s="151" t="s">
        <v>473</v>
      </c>
    </row>
    <row r="84" spans="1:14" ht="15.75" customHeight="1" x14ac:dyDescent="0.25">
      <c r="A84" s="162">
        <v>45467</v>
      </c>
      <c r="B84" s="163" t="s">
        <v>112</v>
      </c>
      <c r="C84" s="163" t="s">
        <v>113</v>
      </c>
      <c r="D84" s="164" t="s">
        <v>121</v>
      </c>
      <c r="E84" s="167">
        <v>4000</v>
      </c>
      <c r="F84" s="154"/>
      <c r="G84" s="147">
        <f t="shared" si="3"/>
        <v>18000</v>
      </c>
      <c r="H84" s="279"/>
      <c r="I84" s="149" t="s">
        <v>18</v>
      </c>
      <c r="J84" s="350" t="s">
        <v>549</v>
      </c>
      <c r="K84" s="336" t="s">
        <v>131</v>
      </c>
      <c r="L84" s="149" t="s">
        <v>44</v>
      </c>
      <c r="M84" s="149"/>
      <c r="N84" s="151" t="s">
        <v>551</v>
      </c>
    </row>
    <row r="85" spans="1:14" ht="15.75" customHeight="1" x14ac:dyDescent="0.25">
      <c r="A85" s="162">
        <v>45467</v>
      </c>
      <c r="B85" s="163" t="s">
        <v>112</v>
      </c>
      <c r="C85" s="163" t="s">
        <v>113</v>
      </c>
      <c r="D85" s="164" t="s">
        <v>121</v>
      </c>
      <c r="E85" s="167">
        <v>8000</v>
      </c>
      <c r="F85" s="154"/>
      <c r="G85" s="147">
        <f t="shared" si="3"/>
        <v>10000</v>
      </c>
      <c r="H85" s="279"/>
      <c r="I85" s="149" t="s">
        <v>18</v>
      </c>
      <c r="J85" s="350" t="s">
        <v>549</v>
      </c>
      <c r="K85" s="336" t="s">
        <v>131</v>
      </c>
      <c r="L85" s="149" t="s">
        <v>44</v>
      </c>
      <c r="M85" s="149"/>
      <c r="N85" s="151" t="s">
        <v>552</v>
      </c>
    </row>
    <row r="86" spans="1:14" ht="15.75" customHeight="1" x14ac:dyDescent="0.25">
      <c r="A86" s="162">
        <v>45467</v>
      </c>
      <c r="B86" s="163" t="s">
        <v>126</v>
      </c>
      <c r="C86" s="163" t="s">
        <v>126</v>
      </c>
      <c r="D86" s="164" t="s">
        <v>121</v>
      </c>
      <c r="E86" s="167">
        <v>20000</v>
      </c>
      <c r="F86" s="154"/>
      <c r="G86" s="147">
        <f t="shared" si="3"/>
        <v>-10000</v>
      </c>
      <c r="H86" s="279"/>
      <c r="I86" s="149" t="s">
        <v>18</v>
      </c>
      <c r="J86" s="350" t="s">
        <v>549</v>
      </c>
      <c r="K86" s="336" t="s">
        <v>131</v>
      </c>
      <c r="L86" s="149" t="s">
        <v>44</v>
      </c>
      <c r="M86" s="149"/>
      <c r="N86" s="151"/>
    </row>
    <row r="87" spans="1:14" ht="15.75" customHeight="1" x14ac:dyDescent="0.25">
      <c r="A87" s="162">
        <v>45468</v>
      </c>
      <c r="B87" s="163" t="s">
        <v>303</v>
      </c>
      <c r="C87" s="163" t="s">
        <v>48</v>
      </c>
      <c r="D87" s="164" t="s">
        <v>121</v>
      </c>
      <c r="E87" s="167"/>
      <c r="F87" s="154">
        <v>10000</v>
      </c>
      <c r="G87" s="147">
        <f t="shared" si="3"/>
        <v>0</v>
      </c>
      <c r="H87" s="279"/>
      <c r="I87" s="149" t="s">
        <v>18</v>
      </c>
      <c r="J87" s="350" t="s">
        <v>549</v>
      </c>
      <c r="K87" s="336" t="s">
        <v>131</v>
      </c>
      <c r="L87" s="149" t="s">
        <v>44</v>
      </c>
      <c r="M87" s="149"/>
      <c r="N87" s="151"/>
    </row>
    <row r="88" spans="1:14" ht="15.75" customHeight="1" x14ac:dyDescent="0.25">
      <c r="A88" s="406">
        <v>45468</v>
      </c>
      <c r="B88" s="407" t="s">
        <v>110</v>
      </c>
      <c r="C88" s="407" t="s">
        <v>48</v>
      </c>
      <c r="D88" s="408" t="s">
        <v>121</v>
      </c>
      <c r="E88" s="492"/>
      <c r="F88" s="685">
        <v>52000</v>
      </c>
      <c r="G88" s="409">
        <f t="shared" si="3"/>
        <v>52000</v>
      </c>
      <c r="H88" s="410"/>
      <c r="I88" s="411" t="s">
        <v>18</v>
      </c>
      <c r="J88" s="452" t="s">
        <v>565</v>
      </c>
      <c r="K88" s="407" t="s">
        <v>131</v>
      </c>
      <c r="L88" s="411" t="s">
        <v>44</v>
      </c>
      <c r="M88" s="411"/>
      <c r="N88" s="450"/>
    </row>
    <row r="89" spans="1:14" ht="15.75" customHeight="1" x14ac:dyDescent="0.25">
      <c r="A89" s="162">
        <v>45468</v>
      </c>
      <c r="B89" s="163" t="s">
        <v>112</v>
      </c>
      <c r="C89" s="163" t="s">
        <v>113</v>
      </c>
      <c r="D89" s="164" t="s">
        <v>121</v>
      </c>
      <c r="E89" s="167">
        <v>10000</v>
      </c>
      <c r="F89" s="154"/>
      <c r="G89" s="147">
        <f t="shared" si="3"/>
        <v>42000</v>
      </c>
      <c r="H89" s="279"/>
      <c r="I89" s="149" t="s">
        <v>18</v>
      </c>
      <c r="J89" s="350" t="s">
        <v>565</v>
      </c>
      <c r="K89" s="336" t="s">
        <v>131</v>
      </c>
      <c r="L89" s="149" t="s">
        <v>44</v>
      </c>
      <c r="M89" s="149"/>
      <c r="N89" s="151" t="s">
        <v>214</v>
      </c>
    </row>
    <row r="90" spans="1:14" ht="15.75" customHeight="1" x14ac:dyDescent="0.25">
      <c r="A90" s="162">
        <v>45468</v>
      </c>
      <c r="B90" s="163" t="s">
        <v>112</v>
      </c>
      <c r="C90" s="163" t="s">
        <v>113</v>
      </c>
      <c r="D90" s="164" t="s">
        <v>121</v>
      </c>
      <c r="E90" s="167">
        <v>7000</v>
      </c>
      <c r="F90" s="154"/>
      <c r="G90" s="147">
        <f t="shared" si="3"/>
        <v>35000</v>
      </c>
      <c r="H90" s="279"/>
      <c r="I90" s="149" t="s">
        <v>18</v>
      </c>
      <c r="J90" s="350" t="s">
        <v>565</v>
      </c>
      <c r="K90" s="336" t="s">
        <v>131</v>
      </c>
      <c r="L90" s="149" t="s">
        <v>44</v>
      </c>
      <c r="M90" s="149"/>
      <c r="N90" s="151" t="s">
        <v>550</v>
      </c>
    </row>
    <row r="91" spans="1:14" ht="15.75" customHeight="1" x14ac:dyDescent="0.25">
      <c r="A91" s="162">
        <v>45468</v>
      </c>
      <c r="B91" s="163" t="s">
        <v>112</v>
      </c>
      <c r="C91" s="163" t="s">
        <v>113</v>
      </c>
      <c r="D91" s="164" t="s">
        <v>121</v>
      </c>
      <c r="E91" s="167">
        <v>10000</v>
      </c>
      <c r="F91" s="154"/>
      <c r="G91" s="147">
        <f t="shared" si="3"/>
        <v>25000</v>
      </c>
      <c r="H91" s="279"/>
      <c r="I91" s="149" t="s">
        <v>18</v>
      </c>
      <c r="J91" s="350" t="s">
        <v>565</v>
      </c>
      <c r="K91" s="336" t="s">
        <v>131</v>
      </c>
      <c r="L91" s="149" t="s">
        <v>44</v>
      </c>
      <c r="M91" s="149"/>
      <c r="N91" s="151" t="s">
        <v>566</v>
      </c>
    </row>
    <row r="92" spans="1:14" ht="15.75" customHeight="1" x14ac:dyDescent="0.25">
      <c r="A92" s="162">
        <v>45468</v>
      </c>
      <c r="B92" s="163" t="s">
        <v>112</v>
      </c>
      <c r="C92" s="163" t="s">
        <v>113</v>
      </c>
      <c r="D92" s="164" t="s">
        <v>121</v>
      </c>
      <c r="E92" s="167">
        <v>5000</v>
      </c>
      <c r="F92" s="154"/>
      <c r="G92" s="147">
        <f t="shared" si="3"/>
        <v>20000</v>
      </c>
      <c r="H92" s="279"/>
      <c r="I92" s="149" t="s">
        <v>18</v>
      </c>
      <c r="J92" s="350" t="s">
        <v>565</v>
      </c>
      <c r="K92" s="336" t="s">
        <v>131</v>
      </c>
      <c r="L92" s="149" t="s">
        <v>44</v>
      </c>
      <c r="M92" s="149"/>
      <c r="N92" s="151" t="s">
        <v>567</v>
      </c>
    </row>
    <row r="93" spans="1:14" ht="15.75" customHeight="1" x14ac:dyDescent="0.25">
      <c r="A93" s="162">
        <v>45468</v>
      </c>
      <c r="B93" s="163" t="s">
        <v>126</v>
      </c>
      <c r="C93" s="163" t="s">
        <v>126</v>
      </c>
      <c r="D93" s="164" t="s">
        <v>121</v>
      </c>
      <c r="E93" s="167">
        <v>10000</v>
      </c>
      <c r="F93" s="154"/>
      <c r="G93" s="147">
        <f t="shared" si="3"/>
        <v>10000</v>
      </c>
      <c r="H93" s="279"/>
      <c r="I93" s="149" t="s">
        <v>18</v>
      </c>
      <c r="J93" s="350" t="s">
        <v>565</v>
      </c>
      <c r="K93" s="336" t="s">
        <v>131</v>
      </c>
      <c r="L93" s="149" t="s">
        <v>44</v>
      </c>
      <c r="M93" s="149"/>
      <c r="N93" s="151" t="s">
        <v>568</v>
      </c>
    </row>
    <row r="94" spans="1:14" ht="15.75" customHeight="1" x14ac:dyDescent="0.25">
      <c r="A94" s="162">
        <v>45468</v>
      </c>
      <c r="B94" s="163" t="s">
        <v>126</v>
      </c>
      <c r="C94" s="163" t="s">
        <v>126</v>
      </c>
      <c r="D94" s="164" t="s">
        <v>121</v>
      </c>
      <c r="E94" s="167">
        <v>10000</v>
      </c>
      <c r="F94" s="154"/>
      <c r="G94" s="147">
        <f t="shared" si="3"/>
        <v>0</v>
      </c>
      <c r="H94" s="279"/>
      <c r="I94" s="149" t="s">
        <v>18</v>
      </c>
      <c r="J94" s="350" t="s">
        <v>565</v>
      </c>
      <c r="K94" s="336" t="s">
        <v>131</v>
      </c>
      <c r="L94" s="149" t="s">
        <v>44</v>
      </c>
      <c r="M94" s="149"/>
      <c r="N94" s="151"/>
    </row>
    <row r="95" spans="1:14" ht="15.75" customHeight="1" x14ac:dyDescent="0.25">
      <c r="A95" s="406">
        <v>45469</v>
      </c>
      <c r="B95" s="407" t="s">
        <v>110</v>
      </c>
      <c r="C95" s="407" t="s">
        <v>48</v>
      </c>
      <c r="D95" s="408" t="s">
        <v>121</v>
      </c>
      <c r="E95" s="492"/>
      <c r="F95" s="685">
        <v>20000</v>
      </c>
      <c r="G95" s="409">
        <f t="shared" si="3"/>
        <v>20000</v>
      </c>
      <c r="H95" s="410"/>
      <c r="I95" s="411" t="s">
        <v>18</v>
      </c>
      <c r="J95" s="452" t="s">
        <v>579</v>
      </c>
      <c r="K95" s="407" t="s">
        <v>131</v>
      </c>
      <c r="L95" s="411" t="s">
        <v>44</v>
      </c>
      <c r="M95" s="411"/>
      <c r="N95" s="450"/>
    </row>
    <row r="96" spans="1:14" ht="15.75" customHeight="1" x14ac:dyDescent="0.25">
      <c r="A96" s="162">
        <v>45469</v>
      </c>
      <c r="B96" s="163" t="s">
        <v>112</v>
      </c>
      <c r="C96" s="163" t="s">
        <v>113</v>
      </c>
      <c r="D96" s="164" t="s">
        <v>121</v>
      </c>
      <c r="E96" s="167">
        <v>10000</v>
      </c>
      <c r="F96" s="154"/>
      <c r="G96" s="147">
        <f t="shared" si="3"/>
        <v>10000</v>
      </c>
      <c r="H96" s="279"/>
      <c r="I96" s="149" t="s">
        <v>18</v>
      </c>
      <c r="J96" s="350" t="s">
        <v>579</v>
      </c>
      <c r="K96" s="336" t="s">
        <v>131</v>
      </c>
      <c r="L96" s="149" t="s">
        <v>44</v>
      </c>
      <c r="M96" s="149"/>
      <c r="N96" s="151" t="s">
        <v>214</v>
      </c>
    </row>
    <row r="97" spans="1:14" ht="15.75" customHeight="1" x14ac:dyDescent="0.25">
      <c r="A97" s="162">
        <v>45469</v>
      </c>
      <c r="B97" s="163" t="s">
        <v>112</v>
      </c>
      <c r="C97" s="163" t="s">
        <v>113</v>
      </c>
      <c r="D97" s="164" t="s">
        <v>121</v>
      </c>
      <c r="E97" s="167">
        <v>10000</v>
      </c>
      <c r="F97" s="154"/>
      <c r="G97" s="147">
        <f t="shared" si="3"/>
        <v>0</v>
      </c>
      <c r="H97" s="279"/>
      <c r="I97" s="149" t="s">
        <v>18</v>
      </c>
      <c r="J97" s="350" t="s">
        <v>579</v>
      </c>
      <c r="K97" s="336" t="s">
        <v>131</v>
      </c>
      <c r="L97" s="149" t="s">
        <v>44</v>
      </c>
      <c r="M97" s="149"/>
      <c r="N97" s="151" t="s">
        <v>192</v>
      </c>
    </row>
    <row r="98" spans="1:14" ht="15.75" customHeight="1" x14ac:dyDescent="0.25">
      <c r="A98" s="406">
        <v>45470</v>
      </c>
      <c r="B98" s="407" t="s">
        <v>110</v>
      </c>
      <c r="C98" s="407" t="s">
        <v>48</v>
      </c>
      <c r="D98" s="408" t="s">
        <v>121</v>
      </c>
      <c r="E98" s="492"/>
      <c r="F98" s="685">
        <v>20000</v>
      </c>
      <c r="G98" s="409">
        <f t="shared" si="3"/>
        <v>20000</v>
      </c>
      <c r="H98" s="410"/>
      <c r="I98" s="411" t="s">
        <v>18</v>
      </c>
      <c r="J98" s="452" t="s">
        <v>585</v>
      </c>
      <c r="K98" s="407" t="s">
        <v>131</v>
      </c>
      <c r="L98" s="411" t="s">
        <v>44</v>
      </c>
      <c r="M98" s="411"/>
      <c r="N98" s="450"/>
    </row>
    <row r="99" spans="1:14" ht="15.75" customHeight="1" x14ac:dyDescent="0.25">
      <c r="A99" s="162">
        <v>45470</v>
      </c>
      <c r="B99" s="163" t="s">
        <v>112</v>
      </c>
      <c r="C99" s="163" t="s">
        <v>113</v>
      </c>
      <c r="D99" s="164" t="s">
        <v>121</v>
      </c>
      <c r="E99" s="167">
        <v>10000</v>
      </c>
      <c r="F99" s="154"/>
      <c r="G99" s="147">
        <f t="shared" si="3"/>
        <v>10000</v>
      </c>
      <c r="H99" s="279"/>
      <c r="I99" s="149" t="s">
        <v>18</v>
      </c>
      <c r="J99" s="350" t="s">
        <v>585</v>
      </c>
      <c r="K99" s="336" t="s">
        <v>131</v>
      </c>
      <c r="L99" s="149" t="s">
        <v>44</v>
      </c>
      <c r="M99" s="149"/>
      <c r="N99" s="151" t="s">
        <v>214</v>
      </c>
    </row>
    <row r="100" spans="1:14" ht="15.75" customHeight="1" x14ac:dyDescent="0.25">
      <c r="A100" s="162">
        <v>45470</v>
      </c>
      <c r="B100" s="163" t="s">
        <v>112</v>
      </c>
      <c r="C100" s="163" t="s">
        <v>113</v>
      </c>
      <c r="D100" s="164" t="s">
        <v>121</v>
      </c>
      <c r="E100" s="167">
        <v>10000</v>
      </c>
      <c r="F100" s="154"/>
      <c r="G100" s="147">
        <f t="shared" si="3"/>
        <v>0</v>
      </c>
      <c r="H100" s="279"/>
      <c r="I100" s="149" t="s">
        <v>18</v>
      </c>
      <c r="J100" s="350" t="s">
        <v>585</v>
      </c>
      <c r="K100" s="336" t="s">
        <v>131</v>
      </c>
      <c r="L100" s="149" t="s">
        <v>44</v>
      </c>
      <c r="M100" s="149"/>
      <c r="N100" s="151" t="s">
        <v>192</v>
      </c>
    </row>
    <row r="101" spans="1:14" ht="15.75" customHeight="1" x14ac:dyDescent="0.25">
      <c r="A101" s="406">
        <v>45471</v>
      </c>
      <c r="B101" s="407" t="s">
        <v>110</v>
      </c>
      <c r="C101" s="407" t="s">
        <v>48</v>
      </c>
      <c r="D101" s="408" t="s">
        <v>121</v>
      </c>
      <c r="E101" s="492"/>
      <c r="F101" s="685">
        <v>80000</v>
      </c>
      <c r="G101" s="409">
        <f t="shared" si="3"/>
        <v>80000</v>
      </c>
      <c r="H101" s="410"/>
      <c r="I101" s="411" t="s">
        <v>18</v>
      </c>
      <c r="J101" s="452" t="s">
        <v>588</v>
      </c>
      <c r="K101" s="407" t="s">
        <v>131</v>
      </c>
      <c r="L101" s="411" t="s">
        <v>44</v>
      </c>
      <c r="M101" s="411"/>
      <c r="N101" s="450"/>
    </row>
    <row r="102" spans="1:14" ht="15.75" customHeight="1" x14ac:dyDescent="0.25">
      <c r="A102" s="162">
        <v>45471</v>
      </c>
      <c r="B102" s="163" t="s">
        <v>112</v>
      </c>
      <c r="C102" s="163" t="s">
        <v>113</v>
      </c>
      <c r="D102" s="164" t="s">
        <v>121</v>
      </c>
      <c r="E102" s="167">
        <v>10000</v>
      </c>
      <c r="F102" s="154"/>
      <c r="G102" s="147">
        <f t="shared" si="3"/>
        <v>70000</v>
      </c>
      <c r="H102" s="279"/>
      <c r="I102" s="149" t="s">
        <v>18</v>
      </c>
      <c r="J102" s="350" t="s">
        <v>588</v>
      </c>
      <c r="K102" s="336" t="s">
        <v>131</v>
      </c>
      <c r="L102" s="149" t="s">
        <v>44</v>
      </c>
      <c r="M102" s="149"/>
      <c r="N102" s="151"/>
    </row>
    <row r="103" spans="1:14" ht="15.75" customHeight="1" x14ac:dyDescent="0.25">
      <c r="A103" s="162">
        <v>45471</v>
      </c>
      <c r="B103" s="163" t="s">
        <v>112</v>
      </c>
      <c r="C103" s="163" t="s">
        <v>113</v>
      </c>
      <c r="D103" s="164" t="s">
        <v>121</v>
      </c>
      <c r="E103" s="167">
        <v>16000</v>
      </c>
      <c r="F103" s="154"/>
      <c r="G103" s="147">
        <f t="shared" si="3"/>
        <v>54000</v>
      </c>
      <c r="H103" s="279"/>
      <c r="I103" s="149" t="s">
        <v>18</v>
      </c>
      <c r="J103" s="350" t="s">
        <v>588</v>
      </c>
      <c r="K103" s="336" t="s">
        <v>131</v>
      </c>
      <c r="L103" s="149" t="s">
        <v>44</v>
      </c>
      <c r="M103" s="149"/>
      <c r="N103" s="151"/>
    </row>
    <row r="104" spans="1:14" ht="15.75" customHeight="1" x14ac:dyDescent="0.25">
      <c r="A104" s="162">
        <v>45471</v>
      </c>
      <c r="B104" s="163" t="s">
        <v>112</v>
      </c>
      <c r="C104" s="163" t="s">
        <v>113</v>
      </c>
      <c r="D104" s="164" t="s">
        <v>121</v>
      </c>
      <c r="E104" s="167">
        <v>17000</v>
      </c>
      <c r="F104" s="154"/>
      <c r="G104" s="147">
        <f t="shared" si="3"/>
        <v>37000</v>
      </c>
      <c r="H104" s="279"/>
      <c r="I104" s="149" t="s">
        <v>18</v>
      </c>
      <c r="J104" s="350" t="s">
        <v>588</v>
      </c>
      <c r="K104" s="336" t="s">
        <v>131</v>
      </c>
      <c r="L104" s="149" t="s">
        <v>44</v>
      </c>
      <c r="M104" s="149"/>
      <c r="N104" s="151"/>
    </row>
    <row r="105" spans="1:14" ht="15.75" customHeight="1" x14ac:dyDescent="0.25">
      <c r="A105" s="162">
        <v>45471</v>
      </c>
      <c r="B105" s="163" t="s">
        <v>112</v>
      </c>
      <c r="C105" s="163" t="s">
        <v>113</v>
      </c>
      <c r="D105" s="164" t="s">
        <v>121</v>
      </c>
      <c r="E105" s="167">
        <v>10000</v>
      </c>
      <c r="F105" s="154"/>
      <c r="G105" s="147">
        <f t="shared" si="3"/>
        <v>27000</v>
      </c>
      <c r="H105" s="279"/>
      <c r="I105" s="149" t="s">
        <v>18</v>
      </c>
      <c r="J105" s="350" t="s">
        <v>588</v>
      </c>
      <c r="K105" s="336" t="s">
        <v>131</v>
      </c>
      <c r="L105" s="149" t="s">
        <v>44</v>
      </c>
      <c r="M105" s="149"/>
      <c r="N105" s="151"/>
    </row>
    <row r="106" spans="1:14" ht="15.75" customHeight="1" x14ac:dyDescent="0.25">
      <c r="A106" s="162">
        <v>45471</v>
      </c>
      <c r="B106" s="163" t="s">
        <v>112</v>
      </c>
      <c r="C106" s="163" t="s">
        <v>113</v>
      </c>
      <c r="D106" s="164" t="s">
        <v>121</v>
      </c>
      <c r="E106" s="167">
        <v>20000</v>
      </c>
      <c r="F106" s="154"/>
      <c r="G106" s="147">
        <f t="shared" si="3"/>
        <v>7000</v>
      </c>
      <c r="H106" s="279"/>
      <c r="I106" s="149" t="s">
        <v>18</v>
      </c>
      <c r="J106" s="350" t="s">
        <v>588</v>
      </c>
      <c r="K106" s="336" t="s">
        <v>131</v>
      </c>
      <c r="L106" s="149" t="s">
        <v>44</v>
      </c>
      <c r="M106" s="149"/>
      <c r="N106" s="151"/>
    </row>
    <row r="107" spans="1:14" ht="15.75" customHeight="1" x14ac:dyDescent="0.25">
      <c r="A107" s="838">
        <v>45471</v>
      </c>
      <c r="B107" s="450" t="s">
        <v>110</v>
      </c>
      <c r="C107" s="450" t="s">
        <v>48</v>
      </c>
      <c r="D107" s="450" t="s">
        <v>592</v>
      </c>
      <c r="E107" s="451"/>
      <c r="F107" s="685">
        <v>500000</v>
      </c>
      <c r="G107" s="409">
        <f t="shared" si="3"/>
        <v>507000</v>
      </c>
      <c r="H107" s="410"/>
      <c r="I107" s="411" t="s">
        <v>18</v>
      </c>
      <c r="J107" s="452" t="s">
        <v>593</v>
      </c>
      <c r="K107" s="407" t="s">
        <v>131</v>
      </c>
      <c r="L107" s="411" t="s">
        <v>44</v>
      </c>
      <c r="M107" s="411"/>
      <c r="N107" s="450"/>
    </row>
    <row r="108" spans="1:14" ht="15.75" customHeight="1" x14ac:dyDescent="0.25">
      <c r="A108" s="838">
        <v>45471</v>
      </c>
      <c r="B108" s="450" t="s">
        <v>110</v>
      </c>
      <c r="C108" s="450" t="s">
        <v>48</v>
      </c>
      <c r="D108" s="450" t="s">
        <v>592</v>
      </c>
      <c r="E108" s="451"/>
      <c r="F108" s="685">
        <v>2000000</v>
      </c>
      <c r="G108" s="409">
        <f t="shared" si="3"/>
        <v>2507000</v>
      </c>
      <c r="H108" s="410"/>
      <c r="I108" s="411" t="s">
        <v>18</v>
      </c>
      <c r="J108" s="452" t="s">
        <v>594</v>
      </c>
      <c r="K108" s="407" t="s">
        <v>131</v>
      </c>
      <c r="L108" s="411" t="s">
        <v>44</v>
      </c>
      <c r="M108" s="411"/>
      <c r="N108" s="450"/>
    </row>
    <row r="109" spans="1:14" ht="15.75" customHeight="1" x14ac:dyDescent="0.25">
      <c r="A109" s="821">
        <v>45472</v>
      </c>
      <c r="B109" s="163" t="s">
        <v>112</v>
      </c>
      <c r="C109" s="163" t="s">
        <v>113</v>
      </c>
      <c r="D109" s="164" t="s">
        <v>121</v>
      </c>
      <c r="E109" s="167">
        <v>20000</v>
      </c>
      <c r="F109" s="154"/>
      <c r="G109" s="147">
        <f t="shared" si="3"/>
        <v>2487000</v>
      </c>
      <c r="H109" s="279"/>
      <c r="I109" s="149" t="s">
        <v>18</v>
      </c>
      <c r="J109" s="350" t="s">
        <v>593</v>
      </c>
      <c r="K109" s="336" t="s">
        <v>131</v>
      </c>
      <c r="L109" s="149" t="s">
        <v>44</v>
      </c>
      <c r="M109" s="149"/>
      <c r="N109" s="151" t="s">
        <v>595</v>
      </c>
    </row>
    <row r="110" spans="1:14" ht="15.75" customHeight="1" x14ac:dyDescent="0.25">
      <c r="A110" s="821">
        <v>45472</v>
      </c>
      <c r="B110" s="163" t="s">
        <v>112</v>
      </c>
      <c r="C110" s="163" t="s">
        <v>113</v>
      </c>
      <c r="D110" s="164" t="s">
        <v>121</v>
      </c>
      <c r="E110" s="167">
        <v>3500</v>
      </c>
      <c r="F110" s="154"/>
      <c r="G110" s="147">
        <f t="shared" si="3"/>
        <v>2483500</v>
      </c>
      <c r="H110" s="279"/>
      <c r="I110" s="149" t="s">
        <v>18</v>
      </c>
      <c r="J110" s="350" t="s">
        <v>593</v>
      </c>
      <c r="K110" s="336" t="s">
        <v>131</v>
      </c>
      <c r="L110" s="149" t="s">
        <v>44</v>
      </c>
      <c r="M110" s="149"/>
      <c r="N110" s="151" t="s">
        <v>596</v>
      </c>
    </row>
    <row r="111" spans="1:14" ht="15.75" customHeight="1" x14ac:dyDescent="0.25">
      <c r="A111" s="821">
        <v>45472</v>
      </c>
      <c r="B111" s="163" t="s">
        <v>112</v>
      </c>
      <c r="C111" s="163" t="s">
        <v>113</v>
      </c>
      <c r="D111" s="164" t="s">
        <v>121</v>
      </c>
      <c r="E111" s="167">
        <v>3500</v>
      </c>
      <c r="F111" s="154"/>
      <c r="G111" s="147">
        <f t="shared" si="3"/>
        <v>2480000</v>
      </c>
      <c r="H111" s="279"/>
      <c r="I111" s="149" t="s">
        <v>18</v>
      </c>
      <c r="J111" s="350" t="s">
        <v>593</v>
      </c>
      <c r="K111" s="336" t="s">
        <v>131</v>
      </c>
      <c r="L111" s="149" t="s">
        <v>44</v>
      </c>
      <c r="M111" s="149"/>
      <c r="N111" s="151" t="s">
        <v>597</v>
      </c>
    </row>
    <row r="112" spans="1:14" ht="15.75" customHeight="1" x14ac:dyDescent="0.25">
      <c r="A112" s="821">
        <v>45472</v>
      </c>
      <c r="B112" s="163" t="s">
        <v>112</v>
      </c>
      <c r="C112" s="163" t="s">
        <v>113</v>
      </c>
      <c r="D112" s="164" t="s">
        <v>121</v>
      </c>
      <c r="E112" s="167">
        <v>15000</v>
      </c>
      <c r="F112" s="154"/>
      <c r="G112" s="147">
        <f t="shared" si="3"/>
        <v>2465000</v>
      </c>
      <c r="H112" s="279"/>
      <c r="I112" s="149" t="s">
        <v>18</v>
      </c>
      <c r="J112" s="350" t="s">
        <v>593</v>
      </c>
      <c r="K112" s="336" t="s">
        <v>131</v>
      </c>
      <c r="L112" s="149" t="s">
        <v>44</v>
      </c>
      <c r="M112" s="149"/>
      <c r="N112" s="151" t="s">
        <v>598</v>
      </c>
    </row>
    <row r="113" spans="1:14" ht="15.75" customHeight="1" x14ac:dyDescent="0.25">
      <c r="A113" s="821">
        <v>45472</v>
      </c>
      <c r="B113" s="163" t="s">
        <v>112</v>
      </c>
      <c r="C113" s="163" t="s">
        <v>113</v>
      </c>
      <c r="D113" s="164" t="s">
        <v>121</v>
      </c>
      <c r="E113" s="167">
        <v>10000</v>
      </c>
      <c r="F113" s="154"/>
      <c r="G113" s="147">
        <f t="shared" si="3"/>
        <v>2455000</v>
      </c>
      <c r="H113" s="279"/>
      <c r="I113" s="149" t="s">
        <v>18</v>
      </c>
      <c r="J113" s="350" t="s">
        <v>593</v>
      </c>
      <c r="K113" s="336" t="s">
        <v>131</v>
      </c>
      <c r="L113" s="149" t="s">
        <v>44</v>
      </c>
      <c r="M113" s="149"/>
      <c r="N113" s="151" t="s">
        <v>599</v>
      </c>
    </row>
    <row r="114" spans="1:14" ht="15.75" customHeight="1" x14ac:dyDescent="0.25">
      <c r="A114" s="821">
        <v>45472</v>
      </c>
      <c r="B114" s="163" t="s">
        <v>112</v>
      </c>
      <c r="C114" s="163" t="s">
        <v>113</v>
      </c>
      <c r="D114" s="164" t="s">
        <v>121</v>
      </c>
      <c r="E114" s="167">
        <v>2000</v>
      </c>
      <c r="F114" s="154"/>
      <c r="G114" s="147">
        <f t="shared" si="3"/>
        <v>2453000</v>
      </c>
      <c r="H114" s="279"/>
      <c r="I114" s="149" t="s">
        <v>18</v>
      </c>
      <c r="J114" s="350" t="s">
        <v>593</v>
      </c>
      <c r="K114" s="336" t="s">
        <v>131</v>
      </c>
      <c r="L114" s="149" t="s">
        <v>44</v>
      </c>
      <c r="M114" s="149"/>
      <c r="N114" s="151" t="s">
        <v>600</v>
      </c>
    </row>
    <row r="115" spans="1:14" ht="15.75" customHeight="1" x14ac:dyDescent="0.25">
      <c r="A115" s="821">
        <v>45472</v>
      </c>
      <c r="B115" s="163" t="s">
        <v>601</v>
      </c>
      <c r="C115" s="163" t="s">
        <v>160</v>
      </c>
      <c r="D115" s="164" t="s">
        <v>592</v>
      </c>
      <c r="E115" s="167">
        <v>1400</v>
      </c>
      <c r="F115" s="154"/>
      <c r="G115" s="147">
        <f t="shared" si="3"/>
        <v>2451600</v>
      </c>
      <c r="H115" s="279"/>
      <c r="I115" s="149" t="s">
        <v>18</v>
      </c>
      <c r="J115" s="350" t="s">
        <v>603</v>
      </c>
      <c r="K115" s="336" t="s">
        <v>131</v>
      </c>
      <c r="L115" s="149" t="s">
        <v>44</v>
      </c>
      <c r="M115" s="149"/>
      <c r="N115" s="151"/>
    </row>
    <row r="116" spans="1:14" ht="15.75" customHeight="1" x14ac:dyDescent="0.25">
      <c r="A116" s="821">
        <v>45472</v>
      </c>
      <c r="B116" s="163" t="s">
        <v>601</v>
      </c>
      <c r="C116" s="163" t="s">
        <v>160</v>
      </c>
      <c r="D116" s="164" t="s">
        <v>592</v>
      </c>
      <c r="E116" s="167">
        <v>1400</v>
      </c>
      <c r="F116" s="154"/>
      <c r="G116" s="147">
        <f t="shared" si="3"/>
        <v>2450200</v>
      </c>
      <c r="H116" s="279"/>
      <c r="I116" s="149" t="s">
        <v>18</v>
      </c>
      <c r="J116" s="350" t="s">
        <v>603</v>
      </c>
      <c r="K116" s="336" t="s">
        <v>131</v>
      </c>
      <c r="L116" s="149" t="s">
        <v>44</v>
      </c>
      <c r="M116" s="149"/>
      <c r="N116" s="151"/>
    </row>
    <row r="117" spans="1:14" ht="15.75" customHeight="1" x14ac:dyDescent="0.25">
      <c r="A117" s="821">
        <v>45472</v>
      </c>
      <c r="B117" s="163" t="s">
        <v>602</v>
      </c>
      <c r="C117" s="163" t="s">
        <v>160</v>
      </c>
      <c r="D117" s="164" t="s">
        <v>592</v>
      </c>
      <c r="E117" s="167">
        <v>3500</v>
      </c>
      <c r="F117" s="154"/>
      <c r="G117" s="147">
        <f t="shared" si="3"/>
        <v>2446700</v>
      </c>
      <c r="H117" s="279"/>
      <c r="I117" s="149" t="s">
        <v>18</v>
      </c>
      <c r="J117" s="350" t="s">
        <v>603</v>
      </c>
      <c r="K117" s="336" t="s">
        <v>131</v>
      </c>
      <c r="L117" s="149" t="s">
        <v>44</v>
      </c>
      <c r="M117" s="149"/>
      <c r="N117" s="151"/>
    </row>
    <row r="118" spans="1:14" ht="15.75" customHeight="1" x14ac:dyDescent="0.25">
      <c r="A118" s="821">
        <v>45472</v>
      </c>
      <c r="B118" s="163" t="s">
        <v>604</v>
      </c>
      <c r="C118" s="163" t="s">
        <v>160</v>
      </c>
      <c r="D118" s="164" t="s">
        <v>592</v>
      </c>
      <c r="E118" s="167">
        <v>5000</v>
      </c>
      <c r="F118" s="154"/>
      <c r="G118" s="147">
        <f t="shared" si="3"/>
        <v>2441700</v>
      </c>
      <c r="H118" s="279"/>
      <c r="I118" s="149" t="s">
        <v>18</v>
      </c>
      <c r="J118" s="350" t="s">
        <v>609</v>
      </c>
      <c r="K118" s="336" t="s">
        <v>131</v>
      </c>
      <c r="L118" s="149" t="s">
        <v>44</v>
      </c>
      <c r="M118" s="149"/>
      <c r="N118" s="151"/>
    </row>
    <row r="119" spans="1:14" ht="15.75" customHeight="1" x14ac:dyDescent="0.25">
      <c r="A119" s="821">
        <v>45472</v>
      </c>
      <c r="B119" s="163" t="s">
        <v>605</v>
      </c>
      <c r="C119" s="163" t="s">
        <v>160</v>
      </c>
      <c r="D119" s="164" t="s">
        <v>592</v>
      </c>
      <c r="E119" s="167">
        <v>4900</v>
      </c>
      <c r="F119" s="154"/>
      <c r="G119" s="147">
        <f t="shared" si="3"/>
        <v>2436800</v>
      </c>
      <c r="H119" s="279"/>
      <c r="I119" s="149" t="s">
        <v>18</v>
      </c>
      <c r="J119" s="350" t="s">
        <v>609</v>
      </c>
      <c r="K119" s="336" t="s">
        <v>131</v>
      </c>
      <c r="L119" s="149" t="s">
        <v>44</v>
      </c>
      <c r="M119" s="149"/>
      <c r="N119" s="151"/>
    </row>
    <row r="120" spans="1:14" ht="15.75" customHeight="1" x14ac:dyDescent="0.25">
      <c r="A120" s="821">
        <v>45472</v>
      </c>
      <c r="B120" s="163" t="s">
        <v>606</v>
      </c>
      <c r="C120" s="163" t="s">
        <v>160</v>
      </c>
      <c r="D120" s="164" t="s">
        <v>592</v>
      </c>
      <c r="E120" s="167">
        <v>11000</v>
      </c>
      <c r="F120" s="154"/>
      <c r="G120" s="147">
        <f t="shared" si="3"/>
        <v>2425800</v>
      </c>
      <c r="H120" s="279"/>
      <c r="I120" s="149" t="s">
        <v>18</v>
      </c>
      <c r="J120" s="350" t="s">
        <v>609</v>
      </c>
      <c r="K120" s="336" t="s">
        <v>131</v>
      </c>
      <c r="L120" s="149" t="s">
        <v>44</v>
      </c>
      <c r="M120" s="149"/>
      <c r="N120" s="151"/>
    </row>
    <row r="121" spans="1:14" ht="15.75" customHeight="1" x14ac:dyDescent="0.25">
      <c r="A121" s="821">
        <v>45472</v>
      </c>
      <c r="B121" s="163" t="s">
        <v>607</v>
      </c>
      <c r="C121" s="163" t="s">
        <v>160</v>
      </c>
      <c r="D121" s="164" t="s">
        <v>592</v>
      </c>
      <c r="E121" s="167">
        <v>2900</v>
      </c>
      <c r="F121" s="154"/>
      <c r="G121" s="147">
        <f t="shared" si="3"/>
        <v>2422900</v>
      </c>
      <c r="H121" s="279"/>
      <c r="I121" s="149" t="s">
        <v>18</v>
      </c>
      <c r="J121" s="350" t="s">
        <v>609</v>
      </c>
      <c r="K121" s="336" t="s">
        <v>131</v>
      </c>
      <c r="L121" s="149" t="s">
        <v>44</v>
      </c>
      <c r="M121" s="149"/>
      <c r="N121" s="151"/>
    </row>
    <row r="122" spans="1:14" ht="15.75" customHeight="1" x14ac:dyDescent="0.25">
      <c r="A122" s="162">
        <v>45472</v>
      </c>
      <c r="B122" s="163" t="s">
        <v>608</v>
      </c>
      <c r="C122" s="163" t="s">
        <v>160</v>
      </c>
      <c r="D122" s="164" t="s">
        <v>592</v>
      </c>
      <c r="E122" s="167">
        <v>50000</v>
      </c>
      <c r="F122" s="154"/>
      <c r="G122" s="147">
        <f t="shared" si="3"/>
        <v>2372900</v>
      </c>
      <c r="H122" s="279"/>
      <c r="I122" s="149" t="s">
        <v>18</v>
      </c>
      <c r="J122" s="350" t="s">
        <v>610</v>
      </c>
      <c r="K122" s="336" t="s">
        <v>131</v>
      </c>
      <c r="L122" s="149" t="s">
        <v>44</v>
      </c>
      <c r="M122" s="149"/>
      <c r="N122" s="151"/>
    </row>
    <row r="123" spans="1:14" ht="15.75" customHeight="1" x14ac:dyDescent="0.25">
      <c r="A123" s="162">
        <v>45472</v>
      </c>
      <c r="B123" s="163" t="s">
        <v>611</v>
      </c>
      <c r="C123" s="163" t="s">
        <v>160</v>
      </c>
      <c r="D123" s="164" t="s">
        <v>592</v>
      </c>
      <c r="E123" s="167">
        <v>122000</v>
      </c>
      <c r="F123" s="154"/>
      <c r="G123" s="147">
        <f t="shared" si="3"/>
        <v>2250900</v>
      </c>
      <c r="H123" s="279"/>
      <c r="I123" s="149" t="s">
        <v>18</v>
      </c>
      <c r="J123" s="350" t="s">
        <v>593</v>
      </c>
      <c r="K123" s="336" t="s">
        <v>131</v>
      </c>
      <c r="L123" s="149" t="s">
        <v>44</v>
      </c>
      <c r="M123" s="149"/>
      <c r="N123" s="151"/>
    </row>
    <row r="124" spans="1:14" ht="15.75" customHeight="1" x14ac:dyDescent="0.25">
      <c r="A124" s="162">
        <v>45472</v>
      </c>
      <c r="B124" s="163" t="s">
        <v>126</v>
      </c>
      <c r="C124" s="163" t="s">
        <v>126</v>
      </c>
      <c r="D124" s="164" t="s">
        <v>592</v>
      </c>
      <c r="E124" s="167">
        <v>10000</v>
      </c>
      <c r="F124" s="154"/>
      <c r="G124" s="147">
        <f t="shared" si="3"/>
        <v>2240900</v>
      </c>
      <c r="H124" s="279"/>
      <c r="I124" s="149" t="s">
        <v>18</v>
      </c>
      <c r="J124" s="350" t="s">
        <v>593</v>
      </c>
      <c r="K124" s="336" t="s">
        <v>131</v>
      </c>
      <c r="L124" s="149" t="s">
        <v>44</v>
      </c>
      <c r="M124" s="149"/>
      <c r="N124" s="151"/>
    </row>
    <row r="125" spans="1:14" ht="15.75" customHeight="1" x14ac:dyDescent="0.25">
      <c r="A125" s="162">
        <v>45472</v>
      </c>
      <c r="B125" s="163" t="s">
        <v>126</v>
      </c>
      <c r="C125" s="163" t="s">
        <v>126</v>
      </c>
      <c r="D125" s="164" t="s">
        <v>592</v>
      </c>
      <c r="E125" s="167">
        <v>10000</v>
      </c>
      <c r="F125" s="154"/>
      <c r="G125" s="147">
        <f t="shared" si="3"/>
        <v>2230900</v>
      </c>
      <c r="H125" s="279"/>
      <c r="I125" s="149" t="s">
        <v>18</v>
      </c>
      <c r="J125" s="350" t="s">
        <v>593</v>
      </c>
      <c r="K125" s="336" t="s">
        <v>131</v>
      </c>
      <c r="L125" s="149" t="s">
        <v>44</v>
      </c>
      <c r="M125" s="149"/>
      <c r="N125" s="151"/>
    </row>
    <row r="126" spans="1:14" ht="15.75" customHeight="1" thickBot="1" x14ac:dyDescent="0.3">
      <c r="A126" s="423">
        <v>45472</v>
      </c>
      <c r="B126" s="163" t="s">
        <v>118</v>
      </c>
      <c r="C126" s="163" t="s">
        <v>48</v>
      </c>
      <c r="D126" s="164" t="s">
        <v>592</v>
      </c>
      <c r="E126" s="402"/>
      <c r="F126" s="153">
        <v>-2000000</v>
      </c>
      <c r="G126" s="156">
        <f t="shared" si="3"/>
        <v>230900</v>
      </c>
      <c r="H126" s="279"/>
      <c r="I126" s="155" t="s">
        <v>18</v>
      </c>
      <c r="J126" s="350" t="s">
        <v>593</v>
      </c>
      <c r="K126" s="336" t="s">
        <v>131</v>
      </c>
      <c r="L126" s="155" t="s">
        <v>44</v>
      </c>
      <c r="M126" s="155"/>
      <c r="N126" s="499"/>
    </row>
    <row r="127" spans="1:14" ht="15.75" thickBot="1" x14ac:dyDescent="0.3">
      <c r="A127" s="500"/>
      <c r="B127" s="500"/>
      <c r="C127" s="500"/>
      <c r="D127" s="523"/>
      <c r="E127" s="524">
        <f>SUM(E4:E126)</f>
        <v>1026500</v>
      </c>
      <c r="F127" s="525">
        <f>SUM(F4:F126)+G4</f>
        <v>1257400</v>
      </c>
      <c r="G127" s="526">
        <f>F127-E127</f>
        <v>230900</v>
      </c>
      <c r="H127" s="279"/>
      <c r="I127" s="149"/>
      <c r="J127" s="500"/>
      <c r="K127" s="500"/>
      <c r="L127" s="149"/>
      <c r="M127" s="500"/>
      <c r="N127" s="142"/>
    </row>
  </sheetData>
  <autoFilter ref="A1:N1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43" zoomScaleNormal="100" workbookViewId="0">
      <selection activeCell="H60" sqref="H60"/>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174</v>
      </c>
      <c r="B2" s="955"/>
      <c r="C2" s="955"/>
      <c r="D2" s="955"/>
      <c r="E2" s="955"/>
      <c r="F2" s="955"/>
      <c r="G2" s="955"/>
      <c r="H2" s="955"/>
      <c r="I2" s="955"/>
      <c r="J2" s="955"/>
      <c r="K2" s="955"/>
      <c r="L2" s="955"/>
      <c r="M2" s="955"/>
      <c r="N2" s="955"/>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170</v>
      </c>
      <c r="C4" s="357"/>
      <c r="D4" s="388"/>
      <c r="E4" s="471"/>
      <c r="F4" s="471"/>
      <c r="G4" s="471">
        <v>0</v>
      </c>
      <c r="H4" s="391"/>
      <c r="I4" s="392"/>
      <c r="J4" s="393"/>
      <c r="K4" s="394"/>
      <c r="L4" s="175"/>
      <c r="M4" s="395"/>
      <c r="N4" s="396"/>
    </row>
    <row r="5" spans="1:14" s="13" customFormat="1" ht="13.5" customHeight="1" x14ac:dyDescent="0.25">
      <c r="A5" s="682">
        <v>45446</v>
      </c>
      <c r="B5" s="536" t="s">
        <v>110</v>
      </c>
      <c r="C5" s="536" t="s">
        <v>48</v>
      </c>
      <c r="D5" s="683" t="s">
        <v>14</v>
      </c>
      <c r="E5" s="537"/>
      <c r="F5" s="537">
        <v>350000</v>
      </c>
      <c r="G5" s="537">
        <f>G4-E5+F5</f>
        <v>350000</v>
      </c>
      <c r="H5" s="541" t="s">
        <v>165</v>
      </c>
      <c r="I5" s="541" t="s">
        <v>18</v>
      </c>
      <c r="J5" s="452" t="s">
        <v>175</v>
      </c>
      <c r="K5" s="536" t="s">
        <v>131</v>
      </c>
      <c r="L5" s="536" t="s">
        <v>44</v>
      </c>
      <c r="M5" s="684"/>
      <c r="N5" s="538"/>
    </row>
    <row r="6" spans="1:14" s="13" customFormat="1" ht="13.5" customHeight="1" x14ac:dyDescent="0.25">
      <c r="A6" s="682">
        <v>45446</v>
      </c>
      <c r="B6" s="536" t="s">
        <v>110</v>
      </c>
      <c r="C6" s="536" t="s">
        <v>48</v>
      </c>
      <c r="D6" s="683" t="s">
        <v>14</v>
      </c>
      <c r="E6" s="537"/>
      <c r="F6" s="537">
        <v>70000</v>
      </c>
      <c r="G6" s="537">
        <f t="shared" ref="G6" si="0">G5-E6+F6</f>
        <v>420000</v>
      </c>
      <c r="H6" s="541" t="s">
        <v>165</v>
      </c>
      <c r="I6" s="541" t="s">
        <v>18</v>
      </c>
      <c r="J6" s="452" t="s">
        <v>176</v>
      </c>
      <c r="K6" s="536" t="s">
        <v>131</v>
      </c>
      <c r="L6" s="536" t="s">
        <v>44</v>
      </c>
      <c r="M6" s="684"/>
      <c r="N6" s="538"/>
    </row>
    <row r="7" spans="1:14" x14ac:dyDescent="0.2">
      <c r="A7" s="162">
        <v>45446</v>
      </c>
      <c r="B7" s="163" t="s">
        <v>254</v>
      </c>
      <c r="C7" s="163" t="s">
        <v>160</v>
      </c>
      <c r="D7" s="164" t="s">
        <v>14</v>
      </c>
      <c r="E7" s="147">
        <v>41000</v>
      </c>
      <c r="F7" s="147"/>
      <c r="G7" s="147">
        <f>G6-E7+F7</f>
        <v>379000</v>
      </c>
      <c r="H7" s="764" t="s">
        <v>165</v>
      </c>
      <c r="I7" s="149" t="s">
        <v>18</v>
      </c>
      <c r="J7" s="866" t="s">
        <v>383</v>
      </c>
      <c r="K7" s="336" t="s">
        <v>131</v>
      </c>
      <c r="L7" s="149" t="s">
        <v>44</v>
      </c>
      <c r="M7" s="149"/>
      <c r="N7" s="405"/>
    </row>
    <row r="8" spans="1:14" x14ac:dyDescent="0.2">
      <c r="A8" s="162">
        <v>45446</v>
      </c>
      <c r="B8" s="163" t="s">
        <v>112</v>
      </c>
      <c r="C8" s="163" t="s">
        <v>113</v>
      </c>
      <c r="D8" s="164" t="s">
        <v>14</v>
      </c>
      <c r="E8" s="147">
        <v>4000</v>
      </c>
      <c r="F8" s="147"/>
      <c r="G8" s="147">
        <f t="shared" ref="G8:G58" si="1">G7-E8+F8</f>
        <v>375000</v>
      </c>
      <c r="H8" s="764" t="s">
        <v>165</v>
      </c>
      <c r="I8" s="149" t="s">
        <v>18</v>
      </c>
      <c r="J8" s="866" t="s">
        <v>176</v>
      </c>
      <c r="K8" s="336" t="s">
        <v>131</v>
      </c>
      <c r="L8" s="149" t="s">
        <v>44</v>
      </c>
      <c r="M8" s="149"/>
      <c r="N8" s="405"/>
    </row>
    <row r="9" spans="1:14" x14ac:dyDescent="0.2">
      <c r="A9" s="162">
        <v>45447</v>
      </c>
      <c r="B9" s="163" t="s">
        <v>112</v>
      </c>
      <c r="C9" s="163" t="s">
        <v>113</v>
      </c>
      <c r="D9" s="164" t="s">
        <v>14</v>
      </c>
      <c r="E9" s="147">
        <v>4000</v>
      </c>
      <c r="F9" s="147"/>
      <c r="G9" s="147">
        <f t="shared" si="1"/>
        <v>371000</v>
      </c>
      <c r="H9" s="764" t="s">
        <v>165</v>
      </c>
      <c r="I9" s="149" t="s">
        <v>18</v>
      </c>
      <c r="J9" s="866" t="s">
        <v>176</v>
      </c>
      <c r="K9" s="336" t="s">
        <v>131</v>
      </c>
      <c r="L9" s="149" t="s">
        <v>44</v>
      </c>
      <c r="M9" s="149"/>
      <c r="N9" s="405"/>
    </row>
    <row r="10" spans="1:14" x14ac:dyDescent="0.2">
      <c r="A10" s="162">
        <v>45447</v>
      </c>
      <c r="B10" s="163" t="s">
        <v>254</v>
      </c>
      <c r="C10" s="163" t="s">
        <v>160</v>
      </c>
      <c r="D10" s="164" t="s">
        <v>14</v>
      </c>
      <c r="E10" s="147">
        <v>32000</v>
      </c>
      <c r="F10" s="147"/>
      <c r="G10" s="147">
        <f t="shared" si="1"/>
        <v>339000</v>
      </c>
      <c r="H10" s="764" t="s">
        <v>165</v>
      </c>
      <c r="I10" s="149" t="s">
        <v>18</v>
      </c>
      <c r="J10" s="866" t="s">
        <v>383</v>
      </c>
      <c r="K10" s="336" t="s">
        <v>131</v>
      </c>
      <c r="L10" s="149" t="s">
        <v>44</v>
      </c>
      <c r="M10" s="149"/>
      <c r="N10" s="405"/>
    </row>
    <row r="11" spans="1:14" x14ac:dyDescent="0.2">
      <c r="A11" s="162">
        <v>45448</v>
      </c>
      <c r="B11" s="163" t="s">
        <v>254</v>
      </c>
      <c r="C11" s="163" t="s">
        <v>160</v>
      </c>
      <c r="D11" s="164" t="s">
        <v>14</v>
      </c>
      <c r="E11" s="147">
        <v>40000</v>
      </c>
      <c r="F11" s="147"/>
      <c r="G11" s="147">
        <f t="shared" si="1"/>
        <v>299000</v>
      </c>
      <c r="H11" s="764" t="s">
        <v>165</v>
      </c>
      <c r="I11" s="149" t="s">
        <v>18</v>
      </c>
      <c r="J11" s="866" t="s">
        <v>383</v>
      </c>
      <c r="K11" s="336" t="s">
        <v>131</v>
      </c>
      <c r="L11" s="149" t="s">
        <v>44</v>
      </c>
      <c r="M11" s="149"/>
      <c r="N11" s="405"/>
    </row>
    <row r="12" spans="1:14" x14ac:dyDescent="0.2">
      <c r="A12" s="162">
        <v>45417</v>
      </c>
      <c r="B12" s="163" t="s">
        <v>112</v>
      </c>
      <c r="C12" s="163" t="s">
        <v>113</v>
      </c>
      <c r="D12" s="164" t="s">
        <v>14</v>
      </c>
      <c r="E12" s="156">
        <v>2000</v>
      </c>
      <c r="F12" s="156"/>
      <c r="G12" s="156">
        <f t="shared" si="1"/>
        <v>297000</v>
      </c>
      <c r="H12" s="783" t="s">
        <v>165</v>
      </c>
      <c r="I12" s="149" t="s">
        <v>18</v>
      </c>
      <c r="J12" s="866" t="s">
        <v>176</v>
      </c>
      <c r="K12" s="336" t="s">
        <v>131</v>
      </c>
      <c r="L12" s="149" t="s">
        <v>44</v>
      </c>
      <c r="M12" s="149"/>
      <c r="N12" s="405"/>
    </row>
    <row r="13" spans="1:14" x14ac:dyDescent="0.25">
      <c r="A13" s="162">
        <v>45449</v>
      </c>
      <c r="B13" s="163" t="s">
        <v>112</v>
      </c>
      <c r="C13" s="163" t="s">
        <v>113</v>
      </c>
      <c r="D13" s="164" t="s">
        <v>14</v>
      </c>
      <c r="E13" s="154">
        <v>2000</v>
      </c>
      <c r="F13" s="147"/>
      <c r="G13" s="156">
        <f t="shared" si="1"/>
        <v>295000</v>
      </c>
      <c r="H13" s="783" t="s">
        <v>165</v>
      </c>
      <c r="I13" s="149" t="s">
        <v>18</v>
      </c>
      <c r="J13" s="866" t="s">
        <v>176</v>
      </c>
      <c r="K13" s="336" t="s">
        <v>131</v>
      </c>
      <c r="L13" s="149" t="s">
        <v>44</v>
      </c>
      <c r="M13" s="149"/>
      <c r="N13" s="405"/>
    </row>
    <row r="14" spans="1:14" x14ac:dyDescent="0.25">
      <c r="A14" s="162">
        <v>45449</v>
      </c>
      <c r="B14" s="163" t="s">
        <v>254</v>
      </c>
      <c r="C14" s="163" t="s">
        <v>160</v>
      </c>
      <c r="D14" s="164" t="s">
        <v>14</v>
      </c>
      <c r="E14" s="399">
        <v>50000</v>
      </c>
      <c r="F14" s="534"/>
      <c r="G14" s="156">
        <f t="shared" si="1"/>
        <v>245000</v>
      </c>
      <c r="H14" s="149" t="s">
        <v>165</v>
      </c>
      <c r="I14" s="149" t="s">
        <v>18</v>
      </c>
      <c r="J14" s="866" t="s">
        <v>175</v>
      </c>
      <c r="K14" s="149" t="s">
        <v>131</v>
      </c>
      <c r="L14" s="149" t="s">
        <v>44</v>
      </c>
      <c r="M14" s="149"/>
      <c r="N14" s="151"/>
    </row>
    <row r="15" spans="1:14" x14ac:dyDescent="0.2">
      <c r="A15" s="778">
        <v>45450</v>
      </c>
      <c r="B15" s="779" t="s">
        <v>254</v>
      </c>
      <c r="C15" s="779" t="s">
        <v>160</v>
      </c>
      <c r="D15" s="779" t="s">
        <v>14</v>
      </c>
      <c r="E15" s="782">
        <v>50000</v>
      </c>
      <c r="F15" s="782"/>
      <c r="G15" s="780">
        <f t="shared" si="1"/>
        <v>195000</v>
      </c>
      <c r="H15" s="779" t="s">
        <v>165</v>
      </c>
      <c r="I15" s="779" t="s">
        <v>18</v>
      </c>
      <c r="J15" s="866" t="s">
        <v>175</v>
      </c>
      <c r="K15" s="779" t="s">
        <v>131</v>
      </c>
      <c r="L15" s="779" t="s">
        <v>44</v>
      </c>
      <c r="M15" s="779"/>
      <c r="N15" s="781"/>
    </row>
    <row r="16" spans="1:14" x14ac:dyDescent="0.2">
      <c r="A16" s="468">
        <v>45419</v>
      </c>
      <c r="B16" s="163" t="s">
        <v>112</v>
      </c>
      <c r="C16" s="163" t="s">
        <v>113</v>
      </c>
      <c r="D16" s="164" t="s">
        <v>14</v>
      </c>
      <c r="E16" s="159">
        <v>2000</v>
      </c>
      <c r="F16" s="159"/>
      <c r="G16" s="156">
        <f t="shared" si="1"/>
        <v>193000</v>
      </c>
      <c r="H16" s="149" t="s">
        <v>165</v>
      </c>
      <c r="I16" s="149" t="s">
        <v>18</v>
      </c>
      <c r="J16" s="866" t="s">
        <v>176</v>
      </c>
      <c r="K16" s="149" t="s">
        <v>131</v>
      </c>
      <c r="L16" s="149" t="s">
        <v>44</v>
      </c>
      <c r="M16" s="149"/>
      <c r="N16" s="151"/>
    </row>
    <row r="17" spans="1:14" x14ac:dyDescent="0.2">
      <c r="A17" s="468">
        <v>45451</v>
      </c>
      <c r="B17" s="163" t="s">
        <v>112</v>
      </c>
      <c r="C17" s="163" t="s">
        <v>113</v>
      </c>
      <c r="D17" s="164" t="s">
        <v>14</v>
      </c>
      <c r="E17" s="159">
        <v>10000</v>
      </c>
      <c r="F17" s="159"/>
      <c r="G17" s="156">
        <f t="shared" si="1"/>
        <v>183000</v>
      </c>
      <c r="H17" s="149" t="s">
        <v>165</v>
      </c>
      <c r="I17" s="149" t="s">
        <v>18</v>
      </c>
      <c r="J17" s="866" t="s">
        <v>176</v>
      </c>
      <c r="K17" s="149" t="s">
        <v>131</v>
      </c>
      <c r="L17" s="149" t="s">
        <v>44</v>
      </c>
      <c r="M17" s="149"/>
      <c r="N17" s="151"/>
    </row>
    <row r="18" spans="1:14" x14ac:dyDescent="0.2">
      <c r="A18" s="468">
        <v>45451</v>
      </c>
      <c r="B18" s="163" t="s">
        <v>254</v>
      </c>
      <c r="C18" s="163" t="s">
        <v>160</v>
      </c>
      <c r="D18" s="164" t="s">
        <v>14</v>
      </c>
      <c r="E18" s="159">
        <v>39000</v>
      </c>
      <c r="F18" s="159"/>
      <c r="G18" s="156">
        <f t="shared" si="1"/>
        <v>144000</v>
      </c>
      <c r="H18" s="149" t="s">
        <v>165</v>
      </c>
      <c r="I18" s="149" t="s">
        <v>18</v>
      </c>
      <c r="J18" s="866" t="s">
        <v>383</v>
      </c>
      <c r="K18" s="149" t="s">
        <v>131</v>
      </c>
      <c r="L18" s="149" t="s">
        <v>44</v>
      </c>
      <c r="M18" s="149"/>
      <c r="N18" s="151"/>
    </row>
    <row r="19" spans="1:14" x14ac:dyDescent="0.2">
      <c r="A19" s="468">
        <v>45452</v>
      </c>
      <c r="B19" s="163" t="s">
        <v>254</v>
      </c>
      <c r="C19" s="163" t="s">
        <v>160</v>
      </c>
      <c r="D19" s="164" t="s">
        <v>14</v>
      </c>
      <c r="E19" s="159">
        <v>50000</v>
      </c>
      <c r="F19" s="159"/>
      <c r="G19" s="156">
        <f t="shared" si="1"/>
        <v>94000</v>
      </c>
      <c r="H19" s="149" t="s">
        <v>165</v>
      </c>
      <c r="I19" s="149" t="s">
        <v>18</v>
      </c>
      <c r="J19" s="866" t="s">
        <v>175</v>
      </c>
      <c r="K19" s="149" t="s">
        <v>131</v>
      </c>
      <c r="L19" s="149" t="s">
        <v>44</v>
      </c>
      <c r="M19" s="149"/>
      <c r="N19" s="151"/>
    </row>
    <row r="20" spans="1:14" x14ac:dyDescent="0.2">
      <c r="A20" s="468">
        <v>45452</v>
      </c>
      <c r="B20" s="163" t="s">
        <v>112</v>
      </c>
      <c r="C20" s="163" t="s">
        <v>113</v>
      </c>
      <c r="D20" s="164" t="s">
        <v>14</v>
      </c>
      <c r="E20" s="159">
        <v>11000</v>
      </c>
      <c r="F20" s="159"/>
      <c r="G20" s="156">
        <f t="shared" si="1"/>
        <v>83000</v>
      </c>
      <c r="H20" s="149" t="s">
        <v>165</v>
      </c>
      <c r="I20" s="149" t="s">
        <v>18</v>
      </c>
      <c r="J20" s="866" t="s">
        <v>176</v>
      </c>
      <c r="K20" s="149" t="s">
        <v>131</v>
      </c>
      <c r="L20" s="149" t="s">
        <v>44</v>
      </c>
      <c r="M20" s="149"/>
      <c r="N20" s="151"/>
    </row>
    <row r="21" spans="1:14" x14ac:dyDescent="0.2">
      <c r="A21" s="468">
        <v>45452</v>
      </c>
      <c r="B21" s="163" t="s">
        <v>348</v>
      </c>
      <c r="C21" s="163" t="s">
        <v>160</v>
      </c>
      <c r="D21" s="164" t="s">
        <v>14</v>
      </c>
      <c r="E21" s="159">
        <v>9000</v>
      </c>
      <c r="F21" s="159"/>
      <c r="G21" s="156">
        <f t="shared" si="1"/>
        <v>74000</v>
      </c>
      <c r="H21" s="149" t="s">
        <v>165</v>
      </c>
      <c r="I21" s="149" t="s">
        <v>18</v>
      </c>
      <c r="J21" s="866" t="s">
        <v>507</v>
      </c>
      <c r="K21" s="149" t="s">
        <v>131</v>
      </c>
      <c r="L21" s="149" t="s">
        <v>44</v>
      </c>
      <c r="M21" s="149"/>
      <c r="N21" s="151"/>
    </row>
    <row r="22" spans="1:14" x14ac:dyDescent="0.2">
      <c r="A22" s="468">
        <v>45453</v>
      </c>
      <c r="B22" s="163" t="s">
        <v>118</v>
      </c>
      <c r="C22" s="163" t="s">
        <v>48</v>
      </c>
      <c r="D22" s="164" t="s">
        <v>14</v>
      </c>
      <c r="E22" s="159"/>
      <c r="F22" s="159">
        <v>-125000</v>
      </c>
      <c r="G22" s="156">
        <f t="shared" si="1"/>
        <v>-51000</v>
      </c>
      <c r="H22" s="149" t="s">
        <v>165</v>
      </c>
      <c r="I22" s="149" t="s">
        <v>18</v>
      </c>
      <c r="J22" s="866" t="s">
        <v>641</v>
      </c>
      <c r="K22" s="149" t="s">
        <v>131</v>
      </c>
      <c r="L22" s="149" t="s">
        <v>44</v>
      </c>
      <c r="M22" s="149"/>
      <c r="N22" s="151"/>
    </row>
    <row r="23" spans="1:14" x14ac:dyDescent="0.2">
      <c r="A23" s="468">
        <v>45453</v>
      </c>
      <c r="B23" s="163" t="s">
        <v>254</v>
      </c>
      <c r="C23" s="163" t="s">
        <v>160</v>
      </c>
      <c r="D23" s="164" t="s">
        <v>14</v>
      </c>
      <c r="E23" s="159">
        <v>50000</v>
      </c>
      <c r="F23" s="159"/>
      <c r="G23" s="156">
        <f t="shared" si="1"/>
        <v>-101000</v>
      </c>
      <c r="H23" s="149" t="s">
        <v>165</v>
      </c>
      <c r="I23" s="149" t="s">
        <v>18</v>
      </c>
      <c r="J23" s="866" t="s">
        <v>345</v>
      </c>
      <c r="K23" s="149" t="s">
        <v>131</v>
      </c>
      <c r="L23" s="149" t="s">
        <v>44</v>
      </c>
      <c r="M23" s="149"/>
      <c r="N23" s="151"/>
    </row>
    <row r="24" spans="1:14" x14ac:dyDescent="0.2">
      <c r="A24" s="468">
        <v>45453</v>
      </c>
      <c r="B24" s="163" t="s">
        <v>112</v>
      </c>
      <c r="C24" s="163" t="s">
        <v>113</v>
      </c>
      <c r="D24" s="164" t="s">
        <v>14</v>
      </c>
      <c r="E24" s="159">
        <v>4000</v>
      </c>
      <c r="F24" s="159"/>
      <c r="G24" s="156">
        <f t="shared" si="1"/>
        <v>-105000</v>
      </c>
      <c r="H24" s="149" t="s">
        <v>165</v>
      </c>
      <c r="I24" s="149" t="s">
        <v>18</v>
      </c>
      <c r="J24" s="866" t="s">
        <v>346</v>
      </c>
      <c r="K24" s="149" t="s">
        <v>131</v>
      </c>
      <c r="L24" s="149" t="s">
        <v>44</v>
      </c>
      <c r="M24" s="149"/>
      <c r="N24" s="151"/>
    </row>
    <row r="25" spans="1:14" x14ac:dyDescent="0.2">
      <c r="A25" s="468">
        <v>45454</v>
      </c>
      <c r="B25" s="163" t="s">
        <v>254</v>
      </c>
      <c r="C25" s="163" t="s">
        <v>160</v>
      </c>
      <c r="D25" s="164" t="s">
        <v>14</v>
      </c>
      <c r="E25" s="159">
        <v>50000</v>
      </c>
      <c r="F25" s="159"/>
      <c r="G25" s="156">
        <f t="shared" si="1"/>
        <v>-155000</v>
      </c>
      <c r="H25" s="149"/>
      <c r="I25" s="149" t="s">
        <v>18</v>
      </c>
      <c r="J25" s="866" t="s">
        <v>345</v>
      </c>
      <c r="K25" s="149" t="s">
        <v>131</v>
      </c>
      <c r="L25" s="149" t="s">
        <v>44</v>
      </c>
      <c r="M25" s="149"/>
      <c r="N25" s="151"/>
    </row>
    <row r="26" spans="1:14" x14ac:dyDescent="0.2">
      <c r="A26" s="468">
        <v>45454</v>
      </c>
      <c r="B26" s="163" t="s">
        <v>112</v>
      </c>
      <c r="C26" s="163" t="s">
        <v>113</v>
      </c>
      <c r="D26" s="164" t="s">
        <v>14</v>
      </c>
      <c r="E26" s="159">
        <v>2000</v>
      </c>
      <c r="F26" s="159"/>
      <c r="G26" s="156">
        <f t="shared" si="1"/>
        <v>-157000</v>
      </c>
      <c r="H26" s="149" t="s">
        <v>165</v>
      </c>
      <c r="I26" s="149" t="s">
        <v>18</v>
      </c>
      <c r="J26" s="866" t="s">
        <v>346</v>
      </c>
      <c r="K26" s="149" t="s">
        <v>131</v>
      </c>
      <c r="L26" s="149" t="s">
        <v>44</v>
      </c>
      <c r="M26" s="149"/>
      <c r="N26" s="151"/>
    </row>
    <row r="27" spans="1:14" x14ac:dyDescent="0.25">
      <c r="A27" s="462">
        <v>45454</v>
      </c>
      <c r="B27" s="411" t="s">
        <v>110</v>
      </c>
      <c r="C27" s="411" t="s">
        <v>48</v>
      </c>
      <c r="D27" s="411" t="s">
        <v>14</v>
      </c>
      <c r="E27" s="451"/>
      <c r="F27" s="451">
        <v>238000</v>
      </c>
      <c r="G27" s="794">
        <f t="shared" si="1"/>
        <v>81000</v>
      </c>
      <c r="H27" s="411" t="s">
        <v>165</v>
      </c>
      <c r="I27" s="411" t="s">
        <v>18</v>
      </c>
      <c r="J27" s="452" t="s">
        <v>319</v>
      </c>
      <c r="K27" s="411" t="s">
        <v>131</v>
      </c>
      <c r="L27" s="411" t="s">
        <v>44</v>
      </c>
      <c r="M27" s="411"/>
      <c r="N27" s="450"/>
    </row>
    <row r="28" spans="1:14" x14ac:dyDescent="0.25">
      <c r="A28" s="468">
        <v>45454</v>
      </c>
      <c r="B28" s="149" t="s">
        <v>112</v>
      </c>
      <c r="C28" s="149" t="s">
        <v>113</v>
      </c>
      <c r="D28" s="149" t="s">
        <v>14</v>
      </c>
      <c r="E28" s="159">
        <v>9000</v>
      </c>
      <c r="F28" s="159"/>
      <c r="G28" s="156">
        <f t="shared" si="1"/>
        <v>72000</v>
      </c>
      <c r="H28" s="149" t="s">
        <v>165</v>
      </c>
      <c r="I28" s="149" t="s">
        <v>18</v>
      </c>
      <c r="J28" s="350" t="s">
        <v>319</v>
      </c>
      <c r="K28" s="149" t="s">
        <v>131</v>
      </c>
      <c r="L28" s="149" t="s">
        <v>44</v>
      </c>
      <c r="M28" s="149"/>
      <c r="N28" s="151" t="s">
        <v>320</v>
      </c>
    </row>
    <row r="29" spans="1:14" x14ac:dyDescent="0.25">
      <c r="A29" s="468">
        <v>45454</v>
      </c>
      <c r="B29" s="149" t="s">
        <v>318</v>
      </c>
      <c r="C29" s="149" t="s">
        <v>126</v>
      </c>
      <c r="D29" s="149" t="s">
        <v>14</v>
      </c>
      <c r="E29" s="159">
        <v>30000</v>
      </c>
      <c r="F29" s="159"/>
      <c r="G29" s="156">
        <f t="shared" si="1"/>
        <v>42000</v>
      </c>
      <c r="H29" s="149" t="s">
        <v>165</v>
      </c>
      <c r="I29" s="149" t="s">
        <v>18</v>
      </c>
      <c r="J29" s="350" t="s">
        <v>617</v>
      </c>
      <c r="K29" s="149" t="s">
        <v>131</v>
      </c>
      <c r="L29" s="149" t="s">
        <v>44</v>
      </c>
      <c r="M29" s="149"/>
      <c r="N29" s="151"/>
    </row>
    <row r="30" spans="1:14" x14ac:dyDescent="0.25">
      <c r="A30" s="468">
        <v>45454</v>
      </c>
      <c r="B30" s="149" t="s">
        <v>126</v>
      </c>
      <c r="C30" s="149" t="s">
        <v>126</v>
      </c>
      <c r="D30" s="149" t="s">
        <v>14</v>
      </c>
      <c r="E30" s="159">
        <v>10000</v>
      </c>
      <c r="F30" s="159"/>
      <c r="G30" s="156">
        <f t="shared" si="1"/>
        <v>32000</v>
      </c>
      <c r="H30" s="149" t="s">
        <v>165</v>
      </c>
      <c r="I30" s="149" t="s">
        <v>18</v>
      </c>
      <c r="J30" s="350" t="s">
        <v>617</v>
      </c>
      <c r="K30" s="149" t="s">
        <v>131</v>
      </c>
      <c r="L30" s="149" t="s">
        <v>44</v>
      </c>
      <c r="M30" s="149"/>
      <c r="N30" s="151"/>
    </row>
    <row r="31" spans="1:14" x14ac:dyDescent="0.25">
      <c r="A31" s="468">
        <v>45454</v>
      </c>
      <c r="B31" s="149" t="s">
        <v>126</v>
      </c>
      <c r="C31" s="149" t="s">
        <v>126</v>
      </c>
      <c r="D31" s="149" t="s">
        <v>14</v>
      </c>
      <c r="E31" s="159">
        <v>2000</v>
      </c>
      <c r="F31" s="159"/>
      <c r="G31" s="156">
        <f t="shared" si="1"/>
        <v>30000</v>
      </c>
      <c r="H31" s="149" t="s">
        <v>165</v>
      </c>
      <c r="I31" s="149" t="s">
        <v>18</v>
      </c>
      <c r="J31" s="350" t="s">
        <v>616</v>
      </c>
      <c r="K31" s="149" t="s">
        <v>131</v>
      </c>
      <c r="L31" s="149" t="s">
        <v>44</v>
      </c>
      <c r="M31" s="149"/>
      <c r="N31" s="151"/>
    </row>
    <row r="32" spans="1:14" x14ac:dyDescent="0.25">
      <c r="A32" s="468">
        <v>45454</v>
      </c>
      <c r="B32" s="149" t="s">
        <v>126</v>
      </c>
      <c r="C32" s="149" t="s">
        <v>126</v>
      </c>
      <c r="D32" s="149" t="s">
        <v>14</v>
      </c>
      <c r="E32" s="159">
        <v>3000</v>
      </c>
      <c r="F32" s="159"/>
      <c r="G32" s="156">
        <f t="shared" si="1"/>
        <v>27000</v>
      </c>
      <c r="H32" s="149" t="s">
        <v>165</v>
      </c>
      <c r="I32" s="149" t="s">
        <v>18</v>
      </c>
      <c r="J32" s="350" t="s">
        <v>616</v>
      </c>
      <c r="K32" s="149" t="s">
        <v>131</v>
      </c>
      <c r="L32" s="149" t="s">
        <v>44</v>
      </c>
      <c r="M32" s="149"/>
      <c r="N32" s="151"/>
    </row>
    <row r="33" spans="1:14" x14ac:dyDescent="0.25">
      <c r="A33" s="468">
        <v>45454</v>
      </c>
      <c r="B33" s="149" t="s">
        <v>126</v>
      </c>
      <c r="C33" s="149" t="s">
        <v>126</v>
      </c>
      <c r="D33" s="149" t="s">
        <v>14</v>
      </c>
      <c r="E33" s="159">
        <v>10000</v>
      </c>
      <c r="F33" s="159"/>
      <c r="G33" s="156">
        <f t="shared" si="1"/>
        <v>17000</v>
      </c>
      <c r="H33" s="149" t="s">
        <v>165</v>
      </c>
      <c r="I33" s="149" t="s">
        <v>18</v>
      </c>
      <c r="J33" s="350" t="s">
        <v>616</v>
      </c>
      <c r="K33" s="149" t="s">
        <v>131</v>
      </c>
      <c r="L33" s="149" t="s">
        <v>44</v>
      </c>
      <c r="M33" s="149"/>
      <c r="N33" s="151"/>
    </row>
    <row r="34" spans="1:14" x14ac:dyDescent="0.25">
      <c r="A34" s="468">
        <v>45454</v>
      </c>
      <c r="B34" s="149" t="s">
        <v>112</v>
      </c>
      <c r="C34" s="149" t="s">
        <v>113</v>
      </c>
      <c r="D34" s="149" t="s">
        <v>14</v>
      </c>
      <c r="E34" s="159">
        <v>10000</v>
      </c>
      <c r="F34" s="159"/>
      <c r="G34" s="156">
        <f t="shared" si="1"/>
        <v>7000</v>
      </c>
      <c r="H34" s="149" t="s">
        <v>165</v>
      </c>
      <c r="I34" s="149" t="s">
        <v>18</v>
      </c>
      <c r="J34" s="350" t="s">
        <v>319</v>
      </c>
      <c r="K34" s="149" t="s">
        <v>131</v>
      </c>
      <c r="L34" s="149" t="s">
        <v>44</v>
      </c>
      <c r="M34" s="149"/>
      <c r="N34" s="151" t="s">
        <v>315</v>
      </c>
    </row>
    <row r="35" spans="1:14" x14ac:dyDescent="0.25">
      <c r="A35" s="468">
        <v>45454</v>
      </c>
      <c r="B35" s="149" t="s">
        <v>126</v>
      </c>
      <c r="C35" s="149" t="s">
        <v>126</v>
      </c>
      <c r="D35" s="149" t="s">
        <v>14</v>
      </c>
      <c r="E35" s="159">
        <v>8000</v>
      </c>
      <c r="F35" s="159"/>
      <c r="G35" s="156">
        <f t="shared" si="1"/>
        <v>-1000</v>
      </c>
      <c r="H35" s="149" t="s">
        <v>165</v>
      </c>
      <c r="I35" s="149" t="s">
        <v>18</v>
      </c>
      <c r="J35" s="350" t="s">
        <v>319</v>
      </c>
      <c r="K35" s="149" t="s">
        <v>131</v>
      </c>
      <c r="L35" s="149" t="s">
        <v>44</v>
      </c>
      <c r="M35" s="149"/>
      <c r="N35" s="151"/>
    </row>
    <row r="36" spans="1:14" x14ac:dyDescent="0.25">
      <c r="A36" s="468">
        <v>45454</v>
      </c>
      <c r="B36" s="149" t="s">
        <v>126</v>
      </c>
      <c r="C36" s="149" t="s">
        <v>126</v>
      </c>
      <c r="D36" s="149" t="s">
        <v>14</v>
      </c>
      <c r="E36" s="159">
        <v>6000</v>
      </c>
      <c r="F36" s="159"/>
      <c r="G36" s="156">
        <f t="shared" si="1"/>
        <v>-7000</v>
      </c>
      <c r="H36" s="149" t="s">
        <v>165</v>
      </c>
      <c r="I36" s="149" t="s">
        <v>18</v>
      </c>
      <c r="J36" s="350" t="s">
        <v>319</v>
      </c>
      <c r="K36" s="149" t="s">
        <v>131</v>
      </c>
      <c r="L36" s="149" t="s">
        <v>44</v>
      </c>
      <c r="M36" s="149"/>
      <c r="N36" s="151"/>
    </row>
    <row r="37" spans="1:14" x14ac:dyDescent="0.25">
      <c r="A37" s="468">
        <v>45454</v>
      </c>
      <c r="B37" s="149" t="s">
        <v>112</v>
      </c>
      <c r="C37" s="149" t="s">
        <v>113</v>
      </c>
      <c r="D37" s="149" t="s">
        <v>14</v>
      </c>
      <c r="E37" s="159">
        <v>5000</v>
      </c>
      <c r="F37" s="159"/>
      <c r="G37" s="156">
        <f t="shared" si="1"/>
        <v>-12000</v>
      </c>
      <c r="H37" s="149" t="s">
        <v>165</v>
      </c>
      <c r="I37" s="149" t="s">
        <v>18</v>
      </c>
      <c r="J37" s="350" t="s">
        <v>319</v>
      </c>
      <c r="K37" s="149" t="s">
        <v>131</v>
      </c>
      <c r="L37" s="149" t="s">
        <v>44</v>
      </c>
      <c r="M37" s="149"/>
      <c r="N37" s="151" t="s">
        <v>321</v>
      </c>
    </row>
    <row r="38" spans="1:14" x14ac:dyDescent="0.25">
      <c r="A38" s="468">
        <v>45455</v>
      </c>
      <c r="B38" s="149" t="s">
        <v>118</v>
      </c>
      <c r="C38" s="149" t="s">
        <v>48</v>
      </c>
      <c r="D38" s="149" t="s">
        <v>14</v>
      </c>
      <c r="E38" s="159"/>
      <c r="F38" s="159">
        <v>-145000</v>
      </c>
      <c r="G38" s="156">
        <f t="shared" si="1"/>
        <v>-157000</v>
      </c>
      <c r="H38" s="149" t="s">
        <v>165</v>
      </c>
      <c r="I38" s="149" t="s">
        <v>18</v>
      </c>
      <c r="J38" s="350" t="s">
        <v>319</v>
      </c>
      <c r="K38" s="149" t="s">
        <v>131</v>
      </c>
      <c r="L38" s="149" t="s">
        <v>44</v>
      </c>
      <c r="M38" s="149"/>
      <c r="N38" s="151"/>
    </row>
    <row r="39" spans="1:14" x14ac:dyDescent="0.25">
      <c r="A39" s="867">
        <v>45455</v>
      </c>
      <c r="B39" s="868" t="s">
        <v>110</v>
      </c>
      <c r="C39" s="868" t="s">
        <v>48</v>
      </c>
      <c r="D39" s="868" t="s">
        <v>14</v>
      </c>
      <c r="E39" s="869"/>
      <c r="F39" s="869">
        <v>350000</v>
      </c>
      <c r="G39" s="870">
        <f t="shared" si="1"/>
        <v>193000</v>
      </c>
      <c r="H39" s="868" t="s">
        <v>165</v>
      </c>
      <c r="I39" s="868" t="s">
        <v>18</v>
      </c>
      <c r="J39" s="871" t="s">
        <v>345</v>
      </c>
      <c r="K39" s="868" t="s">
        <v>131</v>
      </c>
      <c r="L39" s="868" t="s">
        <v>44</v>
      </c>
      <c r="M39" s="868"/>
      <c r="N39" s="872"/>
    </row>
    <row r="40" spans="1:14" x14ac:dyDescent="0.25">
      <c r="A40" s="867">
        <v>45455</v>
      </c>
      <c r="B40" s="868" t="s">
        <v>110</v>
      </c>
      <c r="C40" s="868" t="s">
        <v>48</v>
      </c>
      <c r="D40" s="868" t="s">
        <v>14</v>
      </c>
      <c r="E40" s="869"/>
      <c r="F40" s="869">
        <v>70000</v>
      </c>
      <c r="G40" s="870">
        <f t="shared" si="1"/>
        <v>263000</v>
      </c>
      <c r="H40" s="868" t="s">
        <v>165</v>
      </c>
      <c r="I40" s="868" t="s">
        <v>18</v>
      </c>
      <c r="J40" s="871" t="s">
        <v>346</v>
      </c>
      <c r="K40" s="868" t="s">
        <v>131</v>
      </c>
      <c r="L40" s="868" t="s">
        <v>44</v>
      </c>
      <c r="M40" s="868"/>
      <c r="N40" s="872"/>
    </row>
    <row r="41" spans="1:14" x14ac:dyDescent="0.25">
      <c r="A41" s="468">
        <v>45455</v>
      </c>
      <c r="B41" s="149" t="s">
        <v>347</v>
      </c>
      <c r="C41" s="149" t="s">
        <v>160</v>
      </c>
      <c r="D41" s="149" t="s">
        <v>14</v>
      </c>
      <c r="E41" s="159">
        <v>34500</v>
      </c>
      <c r="F41" s="159"/>
      <c r="G41" s="156">
        <f t="shared" si="1"/>
        <v>228500</v>
      </c>
      <c r="H41" s="149" t="s">
        <v>165</v>
      </c>
      <c r="I41" s="149" t="s">
        <v>18</v>
      </c>
      <c r="J41" s="350" t="s">
        <v>617</v>
      </c>
      <c r="K41" s="149" t="s">
        <v>131</v>
      </c>
      <c r="L41" s="149" t="s">
        <v>44</v>
      </c>
      <c r="M41" s="149"/>
      <c r="N41" s="151"/>
    </row>
    <row r="42" spans="1:14" x14ac:dyDescent="0.25">
      <c r="A42" s="468">
        <v>45455</v>
      </c>
      <c r="B42" s="149" t="s">
        <v>348</v>
      </c>
      <c r="C42" s="149" t="s">
        <v>160</v>
      </c>
      <c r="D42" s="149" t="s">
        <v>14</v>
      </c>
      <c r="E42" s="159">
        <v>7500</v>
      </c>
      <c r="F42" s="159"/>
      <c r="G42" s="156">
        <f t="shared" si="1"/>
        <v>221000</v>
      </c>
      <c r="H42" s="149" t="s">
        <v>165</v>
      </c>
      <c r="I42" s="149" t="s">
        <v>18</v>
      </c>
      <c r="J42" s="350" t="s">
        <v>617</v>
      </c>
      <c r="K42" s="149" t="s">
        <v>131</v>
      </c>
      <c r="L42" s="149" t="s">
        <v>44</v>
      </c>
      <c r="M42" s="149"/>
      <c r="N42" s="151"/>
    </row>
    <row r="43" spans="1:14" x14ac:dyDescent="0.25">
      <c r="A43" s="468">
        <v>45455</v>
      </c>
      <c r="B43" s="149" t="s">
        <v>112</v>
      </c>
      <c r="C43" s="149" t="s">
        <v>113</v>
      </c>
      <c r="D43" s="149" t="s">
        <v>14</v>
      </c>
      <c r="E43" s="159">
        <v>2000</v>
      </c>
      <c r="F43" s="159"/>
      <c r="G43" s="156">
        <f t="shared" si="1"/>
        <v>219000</v>
      </c>
      <c r="H43" s="149" t="s">
        <v>165</v>
      </c>
      <c r="I43" s="149" t="s">
        <v>18</v>
      </c>
      <c r="J43" s="350" t="s">
        <v>346</v>
      </c>
      <c r="K43" s="149" t="s">
        <v>131</v>
      </c>
      <c r="L43" s="149" t="s">
        <v>44</v>
      </c>
      <c r="M43" s="149"/>
      <c r="N43" s="151"/>
    </row>
    <row r="44" spans="1:14" x14ac:dyDescent="0.25">
      <c r="A44" s="468">
        <v>45456</v>
      </c>
      <c r="B44" s="149" t="s">
        <v>362</v>
      </c>
      <c r="C44" s="149" t="s">
        <v>160</v>
      </c>
      <c r="D44" s="149" t="s">
        <v>14</v>
      </c>
      <c r="E44" s="159">
        <v>32500</v>
      </c>
      <c r="F44" s="159"/>
      <c r="G44" s="156">
        <f t="shared" si="1"/>
        <v>186500</v>
      </c>
      <c r="H44" s="149" t="s">
        <v>165</v>
      </c>
      <c r="I44" s="149" t="s">
        <v>18</v>
      </c>
      <c r="J44" s="350" t="s">
        <v>654</v>
      </c>
      <c r="K44" s="149" t="s">
        <v>131</v>
      </c>
      <c r="L44" s="149" t="s">
        <v>44</v>
      </c>
      <c r="M44" s="149"/>
      <c r="N44" s="151"/>
    </row>
    <row r="45" spans="1:14" x14ac:dyDescent="0.25">
      <c r="A45" s="468">
        <v>45456</v>
      </c>
      <c r="B45" s="149" t="s">
        <v>348</v>
      </c>
      <c r="C45" s="149" t="s">
        <v>160</v>
      </c>
      <c r="D45" s="149" t="s">
        <v>14</v>
      </c>
      <c r="E45" s="159">
        <v>15000</v>
      </c>
      <c r="F45" s="159"/>
      <c r="G45" s="156">
        <f t="shared" si="1"/>
        <v>171500</v>
      </c>
      <c r="H45" s="149" t="s">
        <v>165</v>
      </c>
      <c r="I45" s="149" t="s">
        <v>18</v>
      </c>
      <c r="J45" s="350" t="s">
        <v>654</v>
      </c>
      <c r="K45" s="149" t="s">
        <v>131</v>
      </c>
      <c r="L45" s="149" t="s">
        <v>44</v>
      </c>
      <c r="M45" s="149"/>
      <c r="N45" s="151"/>
    </row>
    <row r="46" spans="1:14" x14ac:dyDescent="0.25">
      <c r="A46" s="468">
        <v>45456</v>
      </c>
      <c r="B46" s="149" t="s">
        <v>112</v>
      </c>
      <c r="C46" s="149" t="s">
        <v>113</v>
      </c>
      <c r="D46" s="149" t="s">
        <v>14</v>
      </c>
      <c r="E46" s="456">
        <v>4000</v>
      </c>
      <c r="F46" s="456"/>
      <c r="G46" s="156">
        <f t="shared" si="1"/>
        <v>167500</v>
      </c>
      <c r="H46" s="149" t="s">
        <v>165</v>
      </c>
      <c r="I46" s="149" t="s">
        <v>18</v>
      </c>
      <c r="J46" s="350" t="s">
        <v>346</v>
      </c>
      <c r="K46" s="149" t="s">
        <v>131</v>
      </c>
      <c r="L46" s="149" t="s">
        <v>44</v>
      </c>
      <c r="M46" s="149"/>
      <c r="N46" s="151"/>
    </row>
    <row r="47" spans="1:14" x14ac:dyDescent="0.25">
      <c r="A47" s="468">
        <v>45457</v>
      </c>
      <c r="B47" s="149" t="s">
        <v>362</v>
      </c>
      <c r="C47" s="149" t="s">
        <v>160</v>
      </c>
      <c r="D47" s="149" t="s">
        <v>14</v>
      </c>
      <c r="E47" s="456">
        <v>24500</v>
      </c>
      <c r="F47" s="456"/>
      <c r="G47" s="156">
        <f t="shared" si="1"/>
        <v>143000</v>
      </c>
      <c r="H47" s="149" t="s">
        <v>165</v>
      </c>
      <c r="I47" s="149" t="s">
        <v>18</v>
      </c>
      <c r="J47" s="350" t="s">
        <v>616</v>
      </c>
      <c r="K47" s="149" t="s">
        <v>131</v>
      </c>
      <c r="L47" s="149" t="s">
        <v>44</v>
      </c>
      <c r="M47" s="149"/>
      <c r="N47" s="151"/>
    </row>
    <row r="48" spans="1:14" x14ac:dyDescent="0.25">
      <c r="A48" s="468">
        <v>45457</v>
      </c>
      <c r="B48" s="149" t="s">
        <v>362</v>
      </c>
      <c r="C48" s="149" t="s">
        <v>160</v>
      </c>
      <c r="D48" s="149" t="s">
        <v>14</v>
      </c>
      <c r="E48" s="456">
        <v>10000</v>
      </c>
      <c r="F48" s="456"/>
      <c r="G48" s="156">
        <f t="shared" si="1"/>
        <v>133000</v>
      </c>
      <c r="H48" s="149" t="s">
        <v>165</v>
      </c>
      <c r="I48" s="149" t="s">
        <v>18</v>
      </c>
      <c r="J48" s="350" t="s">
        <v>616</v>
      </c>
      <c r="K48" s="149" t="s">
        <v>131</v>
      </c>
      <c r="L48" s="149" t="s">
        <v>44</v>
      </c>
      <c r="M48" s="149"/>
      <c r="N48" s="151"/>
    </row>
    <row r="49" spans="1:14" x14ac:dyDescent="0.25">
      <c r="A49" s="468">
        <v>45457</v>
      </c>
      <c r="B49" s="149" t="s">
        <v>348</v>
      </c>
      <c r="C49" s="149" t="s">
        <v>160</v>
      </c>
      <c r="D49" s="149" t="s">
        <v>14</v>
      </c>
      <c r="E49" s="456">
        <v>2000</v>
      </c>
      <c r="F49" s="456"/>
      <c r="G49" s="156">
        <f t="shared" si="1"/>
        <v>131000</v>
      </c>
      <c r="H49" s="149" t="s">
        <v>165</v>
      </c>
      <c r="I49" s="149" t="s">
        <v>18</v>
      </c>
      <c r="J49" s="350" t="s">
        <v>616</v>
      </c>
      <c r="K49" s="149" t="s">
        <v>131</v>
      </c>
      <c r="L49" s="149" t="s">
        <v>44</v>
      </c>
      <c r="M49" s="149"/>
      <c r="N49" s="151"/>
    </row>
    <row r="50" spans="1:14" x14ac:dyDescent="0.25">
      <c r="A50" s="468">
        <v>45457</v>
      </c>
      <c r="B50" s="149" t="s">
        <v>348</v>
      </c>
      <c r="C50" s="149" t="s">
        <v>160</v>
      </c>
      <c r="D50" s="149" t="s">
        <v>14</v>
      </c>
      <c r="E50" s="456">
        <v>3000</v>
      </c>
      <c r="F50" s="456"/>
      <c r="G50" s="156">
        <f t="shared" si="1"/>
        <v>128000</v>
      </c>
      <c r="H50" s="149" t="s">
        <v>165</v>
      </c>
      <c r="I50" s="149" t="s">
        <v>18</v>
      </c>
      <c r="J50" s="350" t="s">
        <v>616</v>
      </c>
      <c r="K50" s="149" t="s">
        <v>131</v>
      </c>
      <c r="L50" s="149" t="s">
        <v>44</v>
      </c>
      <c r="M50" s="149"/>
      <c r="N50" s="151"/>
    </row>
    <row r="51" spans="1:14" x14ac:dyDescent="0.25">
      <c r="A51" s="468">
        <v>45457</v>
      </c>
      <c r="B51" s="149" t="s">
        <v>112</v>
      </c>
      <c r="C51" s="149" t="s">
        <v>113</v>
      </c>
      <c r="D51" s="149" t="s">
        <v>14</v>
      </c>
      <c r="E51" s="456">
        <v>2000</v>
      </c>
      <c r="F51" s="456"/>
      <c r="G51" s="156">
        <f t="shared" si="1"/>
        <v>126000</v>
      </c>
      <c r="H51" s="149" t="s">
        <v>165</v>
      </c>
      <c r="I51" s="149" t="s">
        <v>18</v>
      </c>
      <c r="J51" s="350" t="s">
        <v>346</v>
      </c>
      <c r="K51" s="149" t="s">
        <v>131</v>
      </c>
      <c r="L51" s="149" t="s">
        <v>44</v>
      </c>
      <c r="M51" s="149"/>
      <c r="N51" s="151"/>
    </row>
    <row r="52" spans="1:14" x14ac:dyDescent="0.25">
      <c r="A52" s="468">
        <v>45458</v>
      </c>
      <c r="B52" s="149" t="s">
        <v>112</v>
      </c>
      <c r="C52" s="149" t="s">
        <v>113</v>
      </c>
      <c r="D52" s="149" t="s">
        <v>14</v>
      </c>
      <c r="E52" s="456">
        <v>10000</v>
      </c>
      <c r="F52" s="456"/>
      <c r="G52" s="156">
        <f t="shared" si="1"/>
        <v>116000</v>
      </c>
      <c r="H52" s="149" t="s">
        <v>165</v>
      </c>
      <c r="I52" s="149" t="s">
        <v>18</v>
      </c>
      <c r="J52" s="350" t="s">
        <v>346</v>
      </c>
      <c r="K52" s="149" t="s">
        <v>131</v>
      </c>
      <c r="L52" s="149" t="s">
        <v>44</v>
      </c>
      <c r="M52" s="149"/>
      <c r="N52" s="151"/>
    </row>
    <row r="53" spans="1:14" x14ac:dyDescent="0.25">
      <c r="A53" s="468">
        <v>45458</v>
      </c>
      <c r="B53" s="149" t="s">
        <v>347</v>
      </c>
      <c r="C53" s="149" t="s">
        <v>160</v>
      </c>
      <c r="D53" s="149" t="s">
        <v>14</v>
      </c>
      <c r="E53" s="456">
        <v>18500</v>
      </c>
      <c r="F53" s="456"/>
      <c r="G53" s="156">
        <f t="shared" si="1"/>
        <v>97500</v>
      </c>
      <c r="H53" s="149" t="s">
        <v>165</v>
      </c>
      <c r="I53" s="149" t="s">
        <v>18</v>
      </c>
      <c r="J53" s="350" t="s">
        <v>617</v>
      </c>
      <c r="K53" s="149" t="s">
        <v>131</v>
      </c>
      <c r="L53" s="149" t="s">
        <v>44</v>
      </c>
      <c r="M53" s="149"/>
      <c r="N53" s="151"/>
    </row>
    <row r="54" spans="1:14" x14ac:dyDescent="0.25">
      <c r="A54" s="468">
        <v>45458</v>
      </c>
      <c r="B54" s="149" t="s">
        <v>348</v>
      </c>
      <c r="C54" s="149" t="s">
        <v>160</v>
      </c>
      <c r="D54" s="149" t="s">
        <v>14</v>
      </c>
      <c r="E54" s="456">
        <v>20000</v>
      </c>
      <c r="F54" s="456"/>
      <c r="G54" s="156">
        <f t="shared" si="1"/>
        <v>77500</v>
      </c>
      <c r="H54" s="149" t="s">
        <v>165</v>
      </c>
      <c r="I54" s="149" t="s">
        <v>18</v>
      </c>
      <c r="J54" s="350" t="s">
        <v>617</v>
      </c>
      <c r="K54" s="149" t="s">
        <v>131</v>
      </c>
      <c r="L54" s="149" t="s">
        <v>44</v>
      </c>
      <c r="M54" s="149"/>
      <c r="N54" s="151"/>
    </row>
    <row r="55" spans="1:14" x14ac:dyDescent="0.25">
      <c r="A55" s="468">
        <v>45458</v>
      </c>
      <c r="B55" s="149" t="s">
        <v>348</v>
      </c>
      <c r="C55" s="149" t="s">
        <v>160</v>
      </c>
      <c r="D55" s="149" t="s">
        <v>14</v>
      </c>
      <c r="E55" s="456">
        <v>11500</v>
      </c>
      <c r="F55" s="456"/>
      <c r="G55" s="156">
        <f t="shared" si="1"/>
        <v>66000</v>
      </c>
      <c r="H55" s="149" t="s">
        <v>165</v>
      </c>
      <c r="I55" s="149" t="s">
        <v>18</v>
      </c>
      <c r="J55" s="350" t="s">
        <v>617</v>
      </c>
      <c r="K55" s="149" t="s">
        <v>131</v>
      </c>
      <c r="L55" s="149" t="s">
        <v>44</v>
      </c>
      <c r="M55" s="149"/>
      <c r="N55" s="151"/>
    </row>
    <row r="56" spans="1:14" x14ac:dyDescent="0.25">
      <c r="A56" s="468">
        <v>45459</v>
      </c>
      <c r="B56" s="149" t="s">
        <v>112</v>
      </c>
      <c r="C56" s="149" t="s">
        <v>113</v>
      </c>
      <c r="D56" s="149" t="s">
        <v>14</v>
      </c>
      <c r="E56" s="456">
        <v>10000</v>
      </c>
      <c r="F56" s="456"/>
      <c r="G56" s="156">
        <f t="shared" si="1"/>
        <v>56000</v>
      </c>
      <c r="H56" s="149" t="s">
        <v>165</v>
      </c>
      <c r="I56" s="149" t="s">
        <v>18</v>
      </c>
      <c r="J56" s="350" t="s">
        <v>346</v>
      </c>
      <c r="K56" s="149" t="s">
        <v>131</v>
      </c>
      <c r="L56" s="149" t="s">
        <v>44</v>
      </c>
      <c r="M56" s="149"/>
      <c r="N56" s="151"/>
    </row>
    <row r="57" spans="1:14" x14ac:dyDescent="0.25">
      <c r="A57" s="468">
        <v>45459</v>
      </c>
      <c r="B57" s="149" t="s">
        <v>398</v>
      </c>
      <c r="C57" s="149" t="s">
        <v>160</v>
      </c>
      <c r="D57" s="149" t="s">
        <v>14</v>
      </c>
      <c r="E57" s="456">
        <v>20000</v>
      </c>
      <c r="F57" s="456"/>
      <c r="G57" s="156">
        <f t="shared" si="1"/>
        <v>36000</v>
      </c>
      <c r="H57" s="149" t="s">
        <v>165</v>
      </c>
      <c r="I57" s="149" t="s">
        <v>18</v>
      </c>
      <c r="J57" s="350" t="s">
        <v>345</v>
      </c>
      <c r="K57" s="149" t="s">
        <v>131</v>
      </c>
      <c r="L57" s="149" t="s">
        <v>44</v>
      </c>
      <c r="M57" s="149"/>
      <c r="N57" s="151"/>
    </row>
    <row r="58" spans="1:14" ht="15.75" thickBot="1" x14ac:dyDescent="0.3">
      <c r="A58" s="468">
        <v>45460</v>
      </c>
      <c r="B58" s="149" t="s">
        <v>118</v>
      </c>
      <c r="C58" s="149" t="s">
        <v>48</v>
      </c>
      <c r="D58" s="149" t="s">
        <v>14</v>
      </c>
      <c r="E58" s="456"/>
      <c r="F58" s="456">
        <v>-36000</v>
      </c>
      <c r="G58" s="156">
        <f t="shared" si="1"/>
        <v>0</v>
      </c>
      <c r="H58" s="149" t="s">
        <v>165</v>
      </c>
      <c r="I58" s="149" t="s">
        <v>18</v>
      </c>
      <c r="J58" s="415" t="s">
        <v>346</v>
      </c>
      <c r="K58" s="149" t="s">
        <v>131</v>
      </c>
      <c r="L58" s="149" t="s">
        <v>44</v>
      </c>
      <c r="M58" s="149"/>
      <c r="N58" s="151"/>
    </row>
    <row r="59" spans="1:14" ht="15.75" thickBot="1" x14ac:dyDescent="0.3">
      <c r="E59" s="542">
        <f>SUM(E4:E58)</f>
        <v>772000</v>
      </c>
      <c r="F59" s="543">
        <f>SUM(F4:F58)+G4</f>
        <v>772000</v>
      </c>
      <c r="G59" s="544">
        <f>F59-E59</f>
        <v>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A55" zoomScaleNormal="100" workbookViewId="0">
      <selection activeCell="D72" sqref="D72"/>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171</v>
      </c>
      <c r="B2" s="955"/>
      <c r="C2" s="955"/>
      <c r="D2" s="955"/>
      <c r="E2" s="955"/>
      <c r="F2" s="955"/>
      <c r="G2" s="955"/>
      <c r="H2" s="955"/>
      <c r="I2" s="955"/>
      <c r="J2" s="955"/>
      <c r="K2" s="955"/>
      <c r="L2" s="955"/>
      <c r="M2" s="955"/>
      <c r="N2" s="955"/>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170</v>
      </c>
      <c r="C4" s="357"/>
      <c r="D4" s="388"/>
      <c r="E4" s="471"/>
      <c r="F4" s="471"/>
      <c r="G4" s="471">
        <v>0</v>
      </c>
      <c r="H4" s="391"/>
      <c r="I4" s="392"/>
      <c r="J4" s="393"/>
      <c r="K4" s="394"/>
      <c r="L4" s="175"/>
      <c r="M4" s="395"/>
      <c r="N4" s="396"/>
    </row>
    <row r="5" spans="1:14" s="13" customFormat="1" ht="13.5" customHeight="1" x14ac:dyDescent="0.25">
      <c r="A5" s="682">
        <v>45453</v>
      </c>
      <c r="B5" s="536" t="s">
        <v>110</v>
      </c>
      <c r="C5" s="536" t="s">
        <v>48</v>
      </c>
      <c r="D5" s="683" t="s">
        <v>14</v>
      </c>
      <c r="E5" s="537"/>
      <c r="F5" s="537">
        <v>70000</v>
      </c>
      <c r="G5" s="537">
        <f>G4-E5+F5</f>
        <v>70000</v>
      </c>
      <c r="H5" s="541" t="s">
        <v>167</v>
      </c>
      <c r="I5" s="541" t="s">
        <v>18</v>
      </c>
      <c r="J5" s="452" t="s">
        <v>279</v>
      </c>
      <c r="K5" s="536" t="s">
        <v>131</v>
      </c>
      <c r="L5" s="536" t="s">
        <v>44</v>
      </c>
      <c r="M5" s="684"/>
      <c r="N5" s="538"/>
    </row>
    <row r="6" spans="1:14" s="13" customFormat="1" ht="13.5" customHeight="1" x14ac:dyDescent="0.25">
      <c r="A6" s="406">
        <v>45453</v>
      </c>
      <c r="B6" s="407" t="s">
        <v>110</v>
      </c>
      <c r="C6" s="407" t="s">
        <v>48</v>
      </c>
      <c r="D6" s="408" t="s">
        <v>14</v>
      </c>
      <c r="E6" s="409"/>
      <c r="F6" s="409">
        <v>350000</v>
      </c>
      <c r="G6" s="409">
        <f t="shared" ref="G6" si="0">G5-E6+F6</f>
        <v>420000</v>
      </c>
      <c r="H6" s="410" t="s">
        <v>167</v>
      </c>
      <c r="I6" s="410" t="s">
        <v>18</v>
      </c>
      <c r="J6" s="452" t="s">
        <v>181</v>
      </c>
      <c r="K6" s="407" t="s">
        <v>131</v>
      </c>
      <c r="L6" s="407" t="s">
        <v>44</v>
      </c>
      <c r="M6" s="413"/>
      <c r="N6" s="412"/>
    </row>
    <row r="7" spans="1:14" x14ac:dyDescent="0.25">
      <c r="A7" s="162">
        <v>45453</v>
      </c>
      <c r="B7" s="163" t="s">
        <v>281</v>
      </c>
      <c r="C7" s="163" t="s">
        <v>160</v>
      </c>
      <c r="D7" s="164" t="s">
        <v>14</v>
      </c>
      <c r="E7" s="147">
        <v>15000</v>
      </c>
      <c r="F7" s="147"/>
      <c r="G7" s="147">
        <f>G6-E7+F7</f>
        <v>405000</v>
      </c>
      <c r="H7" s="764" t="s">
        <v>167</v>
      </c>
      <c r="I7" s="149" t="s">
        <v>18</v>
      </c>
      <c r="J7" s="350" t="s">
        <v>283</v>
      </c>
      <c r="K7" s="336" t="s">
        <v>131</v>
      </c>
      <c r="L7" s="149" t="s">
        <v>44</v>
      </c>
      <c r="M7" s="149"/>
      <c r="N7" s="405"/>
    </row>
    <row r="8" spans="1:14" x14ac:dyDescent="0.25">
      <c r="A8" s="162">
        <v>45453</v>
      </c>
      <c r="B8" s="163" t="s">
        <v>280</v>
      </c>
      <c r="C8" s="163" t="s">
        <v>160</v>
      </c>
      <c r="D8" s="164" t="s">
        <v>14</v>
      </c>
      <c r="E8" s="147">
        <v>34500</v>
      </c>
      <c r="F8" s="147"/>
      <c r="G8" s="147">
        <f t="shared" ref="G8:G69" si="1">G7-E8+F8</f>
        <v>370500</v>
      </c>
      <c r="H8" s="764" t="s">
        <v>167</v>
      </c>
      <c r="I8" s="149" t="s">
        <v>18</v>
      </c>
      <c r="J8" s="350" t="s">
        <v>283</v>
      </c>
      <c r="K8" s="336" t="s">
        <v>131</v>
      </c>
      <c r="L8" s="149" t="s">
        <v>44</v>
      </c>
      <c r="M8" s="149"/>
      <c r="N8" s="405"/>
    </row>
    <row r="9" spans="1:14" x14ac:dyDescent="0.25">
      <c r="A9" s="406">
        <v>45453</v>
      </c>
      <c r="B9" s="407" t="s">
        <v>110</v>
      </c>
      <c r="C9" s="407" t="s">
        <v>48</v>
      </c>
      <c r="D9" s="408" t="s">
        <v>14</v>
      </c>
      <c r="E9" s="409"/>
      <c r="F9" s="409">
        <v>1064500</v>
      </c>
      <c r="G9" s="409">
        <f t="shared" si="1"/>
        <v>1435000</v>
      </c>
      <c r="H9" s="410" t="s">
        <v>167</v>
      </c>
      <c r="I9" s="411" t="s">
        <v>18</v>
      </c>
      <c r="J9" s="452" t="s">
        <v>291</v>
      </c>
      <c r="K9" s="407" t="s">
        <v>131</v>
      </c>
      <c r="L9" s="411" t="s">
        <v>44</v>
      </c>
      <c r="M9" s="411"/>
      <c r="N9" s="412"/>
    </row>
    <row r="10" spans="1:14" ht="30" x14ac:dyDescent="0.25">
      <c r="A10" s="162">
        <v>45453</v>
      </c>
      <c r="B10" s="163" t="s">
        <v>292</v>
      </c>
      <c r="C10" s="163" t="s">
        <v>160</v>
      </c>
      <c r="D10" s="164" t="s">
        <v>14</v>
      </c>
      <c r="E10" s="147">
        <v>1064500</v>
      </c>
      <c r="F10" s="147"/>
      <c r="G10" s="147">
        <f t="shared" si="1"/>
        <v>370500</v>
      </c>
      <c r="H10" s="764" t="s">
        <v>167</v>
      </c>
      <c r="I10" s="149" t="s">
        <v>18</v>
      </c>
      <c r="J10" s="350" t="s">
        <v>293</v>
      </c>
      <c r="K10" s="163" t="s">
        <v>131</v>
      </c>
      <c r="L10" s="149" t="s">
        <v>44</v>
      </c>
      <c r="M10" s="149"/>
      <c r="N10" s="405"/>
    </row>
    <row r="11" spans="1:14" x14ac:dyDescent="0.25">
      <c r="A11" s="162">
        <v>45454</v>
      </c>
      <c r="B11" s="163" t="s">
        <v>281</v>
      </c>
      <c r="C11" s="163" t="s">
        <v>160</v>
      </c>
      <c r="D11" s="164" t="s">
        <v>14</v>
      </c>
      <c r="E11" s="147">
        <v>7200</v>
      </c>
      <c r="F11" s="147"/>
      <c r="G11" s="147">
        <f t="shared" si="1"/>
        <v>363300</v>
      </c>
      <c r="H11" s="764" t="s">
        <v>167</v>
      </c>
      <c r="I11" s="149" t="s">
        <v>18</v>
      </c>
      <c r="J11" s="350" t="s">
        <v>284</v>
      </c>
      <c r="K11" s="336" t="s">
        <v>131</v>
      </c>
      <c r="L11" s="149" t="s">
        <v>44</v>
      </c>
      <c r="M11" s="149"/>
      <c r="N11" s="405"/>
    </row>
    <row r="12" spans="1:14" x14ac:dyDescent="0.25">
      <c r="A12" s="162">
        <v>45454</v>
      </c>
      <c r="B12" s="163" t="s">
        <v>285</v>
      </c>
      <c r="C12" s="163" t="s">
        <v>160</v>
      </c>
      <c r="D12" s="164" t="s">
        <v>14</v>
      </c>
      <c r="E12" s="147">
        <v>14000</v>
      </c>
      <c r="F12" s="147"/>
      <c r="G12" s="147">
        <f t="shared" si="1"/>
        <v>349300</v>
      </c>
      <c r="H12" s="764" t="s">
        <v>167</v>
      </c>
      <c r="I12" s="149" t="s">
        <v>18</v>
      </c>
      <c r="J12" s="350" t="s">
        <v>286</v>
      </c>
      <c r="K12" s="336" t="s">
        <v>131</v>
      </c>
      <c r="L12" s="149" t="s">
        <v>44</v>
      </c>
      <c r="M12" s="149"/>
      <c r="N12" s="405"/>
    </row>
    <row r="13" spans="1:14" x14ac:dyDescent="0.25">
      <c r="A13" s="162">
        <v>45454</v>
      </c>
      <c r="B13" s="163" t="s">
        <v>285</v>
      </c>
      <c r="C13" s="163" t="s">
        <v>160</v>
      </c>
      <c r="D13" s="164" t="s">
        <v>14</v>
      </c>
      <c r="E13" s="147">
        <v>11650</v>
      </c>
      <c r="F13" s="147"/>
      <c r="G13" s="147">
        <f t="shared" si="1"/>
        <v>337650</v>
      </c>
      <c r="H13" s="764" t="s">
        <v>167</v>
      </c>
      <c r="I13" s="149" t="s">
        <v>18</v>
      </c>
      <c r="J13" s="350" t="s">
        <v>286</v>
      </c>
      <c r="K13" s="336" t="s">
        <v>131</v>
      </c>
      <c r="L13" s="149" t="s">
        <v>44</v>
      </c>
      <c r="M13" s="149"/>
      <c r="N13" s="405"/>
    </row>
    <row r="14" spans="1:14" x14ac:dyDescent="0.25">
      <c r="A14" s="162">
        <v>45454</v>
      </c>
      <c r="B14" s="163" t="s">
        <v>282</v>
      </c>
      <c r="C14" s="163" t="s">
        <v>160</v>
      </c>
      <c r="D14" s="164" t="s">
        <v>14</v>
      </c>
      <c r="E14" s="154">
        <v>24350</v>
      </c>
      <c r="F14" s="147"/>
      <c r="G14" s="147">
        <f t="shared" si="1"/>
        <v>313300</v>
      </c>
      <c r="H14" s="783" t="s">
        <v>167</v>
      </c>
      <c r="I14" s="149" t="s">
        <v>18</v>
      </c>
      <c r="J14" s="350" t="s">
        <v>216</v>
      </c>
      <c r="K14" s="336" t="s">
        <v>131</v>
      </c>
      <c r="L14" s="149" t="s">
        <v>44</v>
      </c>
      <c r="M14" s="149"/>
      <c r="N14" s="405"/>
    </row>
    <row r="15" spans="1:14" x14ac:dyDescent="0.25">
      <c r="A15" s="162">
        <v>45455</v>
      </c>
      <c r="B15" s="163" t="s">
        <v>281</v>
      </c>
      <c r="C15" s="163" t="s">
        <v>160</v>
      </c>
      <c r="D15" s="164" t="s">
        <v>14</v>
      </c>
      <c r="E15" s="154">
        <v>15000</v>
      </c>
      <c r="F15" s="147"/>
      <c r="G15" s="147">
        <f t="shared" si="1"/>
        <v>298300</v>
      </c>
      <c r="H15" s="783" t="s">
        <v>167</v>
      </c>
      <c r="I15" s="149" t="s">
        <v>18</v>
      </c>
      <c r="J15" s="350" t="s">
        <v>232</v>
      </c>
      <c r="K15" s="336" t="s">
        <v>131</v>
      </c>
      <c r="L15" s="149" t="s">
        <v>44</v>
      </c>
      <c r="M15" s="149"/>
      <c r="N15" s="405"/>
    </row>
    <row r="16" spans="1:14" x14ac:dyDescent="0.25">
      <c r="A16" s="162">
        <v>45455</v>
      </c>
      <c r="B16" s="163" t="s">
        <v>282</v>
      </c>
      <c r="C16" s="163" t="s">
        <v>160</v>
      </c>
      <c r="D16" s="164" t="s">
        <v>14</v>
      </c>
      <c r="E16" s="154">
        <v>32500</v>
      </c>
      <c r="F16" s="147"/>
      <c r="G16" s="147">
        <f t="shared" si="1"/>
        <v>265800</v>
      </c>
      <c r="H16" s="783" t="s">
        <v>167</v>
      </c>
      <c r="I16" s="149" t="s">
        <v>18</v>
      </c>
      <c r="J16" s="350" t="s">
        <v>267</v>
      </c>
      <c r="K16" s="336" t="s">
        <v>131</v>
      </c>
      <c r="L16" s="149" t="s">
        <v>44</v>
      </c>
      <c r="M16" s="149"/>
      <c r="N16" s="405"/>
    </row>
    <row r="17" spans="1:14" x14ac:dyDescent="0.25">
      <c r="A17" s="468">
        <v>45455</v>
      </c>
      <c r="B17" s="149" t="s">
        <v>281</v>
      </c>
      <c r="C17" s="149" t="s">
        <v>160</v>
      </c>
      <c r="D17" s="149" t="s">
        <v>14</v>
      </c>
      <c r="E17" s="456">
        <v>7250</v>
      </c>
      <c r="F17" s="159"/>
      <c r="G17" s="156">
        <f t="shared" si="1"/>
        <v>258550</v>
      </c>
      <c r="H17" s="149" t="s">
        <v>167</v>
      </c>
      <c r="I17" s="149" t="s">
        <v>18</v>
      </c>
      <c r="J17" s="350" t="s">
        <v>273</v>
      </c>
      <c r="K17" s="336" t="s">
        <v>131</v>
      </c>
      <c r="L17" s="149" t="s">
        <v>44</v>
      </c>
      <c r="M17" s="149"/>
      <c r="N17" s="151"/>
    </row>
    <row r="18" spans="1:14" x14ac:dyDescent="0.25">
      <c r="A18" s="468">
        <v>45456</v>
      </c>
      <c r="B18" s="163" t="s">
        <v>281</v>
      </c>
      <c r="C18" s="163" t="s">
        <v>160</v>
      </c>
      <c r="D18" s="164" t="s">
        <v>14</v>
      </c>
      <c r="E18" s="456">
        <v>14000</v>
      </c>
      <c r="F18" s="159"/>
      <c r="G18" s="156">
        <f t="shared" si="1"/>
        <v>244550</v>
      </c>
      <c r="H18" s="149" t="s">
        <v>167</v>
      </c>
      <c r="I18" s="149" t="s">
        <v>18</v>
      </c>
      <c r="J18" s="350" t="s">
        <v>278</v>
      </c>
      <c r="K18" s="336" t="s">
        <v>131</v>
      </c>
      <c r="L18" s="149" t="s">
        <v>44</v>
      </c>
      <c r="M18" s="149"/>
      <c r="N18" s="151"/>
    </row>
    <row r="19" spans="1:14" x14ac:dyDescent="0.25">
      <c r="A19" s="468">
        <v>45456</v>
      </c>
      <c r="B19" s="163" t="s">
        <v>280</v>
      </c>
      <c r="C19" s="163" t="s">
        <v>160</v>
      </c>
      <c r="D19" s="164" t="s">
        <v>14</v>
      </c>
      <c r="E19" s="456">
        <v>24250</v>
      </c>
      <c r="F19" s="159"/>
      <c r="G19" s="156">
        <f t="shared" si="1"/>
        <v>220300</v>
      </c>
      <c r="H19" s="149" t="s">
        <v>167</v>
      </c>
      <c r="I19" s="149" t="s">
        <v>18</v>
      </c>
      <c r="J19" s="350" t="s">
        <v>278</v>
      </c>
      <c r="K19" s="336" t="s">
        <v>131</v>
      </c>
      <c r="L19" s="149" t="s">
        <v>44</v>
      </c>
      <c r="M19" s="149"/>
      <c r="N19" s="151"/>
    </row>
    <row r="20" spans="1:14" x14ac:dyDescent="0.25">
      <c r="A20" s="468">
        <v>45456</v>
      </c>
      <c r="B20" s="163" t="s">
        <v>282</v>
      </c>
      <c r="C20" s="163" t="s">
        <v>160</v>
      </c>
      <c r="D20" s="164" t="s">
        <v>14</v>
      </c>
      <c r="E20" s="456">
        <v>11750</v>
      </c>
      <c r="F20" s="159"/>
      <c r="G20" s="156">
        <f t="shared" si="1"/>
        <v>208550</v>
      </c>
      <c r="H20" s="149" t="s">
        <v>167</v>
      </c>
      <c r="I20" s="149" t="s">
        <v>18</v>
      </c>
      <c r="J20" s="350" t="s">
        <v>287</v>
      </c>
      <c r="K20" s="336" t="s">
        <v>131</v>
      </c>
      <c r="L20" s="149" t="s">
        <v>44</v>
      </c>
      <c r="M20" s="149"/>
      <c r="N20" s="151"/>
    </row>
    <row r="21" spans="1:14" x14ac:dyDescent="0.25">
      <c r="A21" s="468">
        <v>45457</v>
      </c>
      <c r="B21" s="163" t="s">
        <v>281</v>
      </c>
      <c r="C21" s="163" t="s">
        <v>160</v>
      </c>
      <c r="D21" s="164" t="s">
        <v>14</v>
      </c>
      <c r="E21" s="456">
        <v>14000</v>
      </c>
      <c r="F21" s="159"/>
      <c r="G21" s="156">
        <f t="shared" si="1"/>
        <v>194550</v>
      </c>
      <c r="H21" s="149" t="s">
        <v>167</v>
      </c>
      <c r="I21" s="149" t="s">
        <v>18</v>
      </c>
      <c r="J21" s="350" t="s">
        <v>288</v>
      </c>
      <c r="K21" s="336" t="s">
        <v>131</v>
      </c>
      <c r="L21" s="149" t="s">
        <v>44</v>
      </c>
      <c r="M21" s="149"/>
      <c r="N21" s="151"/>
    </row>
    <row r="22" spans="1:14" x14ac:dyDescent="0.25">
      <c r="A22" s="468">
        <v>45457</v>
      </c>
      <c r="B22" s="163" t="s">
        <v>285</v>
      </c>
      <c r="C22" s="163" t="s">
        <v>160</v>
      </c>
      <c r="D22" s="164" t="s">
        <v>14</v>
      </c>
      <c r="E22" s="456">
        <v>24250</v>
      </c>
      <c r="F22" s="159"/>
      <c r="G22" s="156">
        <f t="shared" si="1"/>
        <v>170300</v>
      </c>
      <c r="H22" s="149" t="s">
        <v>167</v>
      </c>
      <c r="I22" s="149" t="s">
        <v>18</v>
      </c>
      <c r="J22" s="350" t="s">
        <v>288</v>
      </c>
      <c r="K22" s="336" t="s">
        <v>131</v>
      </c>
      <c r="L22" s="149" t="s">
        <v>44</v>
      </c>
      <c r="M22" s="149"/>
      <c r="N22" s="151"/>
    </row>
    <row r="23" spans="1:14" x14ac:dyDescent="0.25">
      <c r="A23" s="468">
        <v>45458</v>
      </c>
      <c r="B23" s="163" t="s">
        <v>281</v>
      </c>
      <c r="C23" s="163" t="s">
        <v>160</v>
      </c>
      <c r="D23" s="164" t="s">
        <v>14</v>
      </c>
      <c r="E23" s="456">
        <v>14000</v>
      </c>
      <c r="F23" s="159"/>
      <c r="G23" s="156">
        <f t="shared" si="1"/>
        <v>156300</v>
      </c>
      <c r="H23" s="149" t="s">
        <v>167</v>
      </c>
      <c r="I23" s="149" t="s">
        <v>18</v>
      </c>
      <c r="J23" s="350" t="s">
        <v>268</v>
      </c>
      <c r="K23" s="149" t="s">
        <v>131</v>
      </c>
      <c r="L23" s="149" t="s">
        <v>44</v>
      </c>
      <c r="M23" s="149"/>
      <c r="N23" s="151"/>
    </row>
    <row r="24" spans="1:14" x14ac:dyDescent="0.25">
      <c r="A24" s="468">
        <v>45458</v>
      </c>
      <c r="B24" s="149" t="s">
        <v>280</v>
      </c>
      <c r="C24" s="163" t="s">
        <v>160</v>
      </c>
      <c r="D24" s="164" t="s">
        <v>14</v>
      </c>
      <c r="E24" s="456">
        <v>18500</v>
      </c>
      <c r="F24" s="159"/>
      <c r="G24" s="156">
        <f t="shared" si="1"/>
        <v>137800</v>
      </c>
      <c r="H24" s="149" t="s">
        <v>167</v>
      </c>
      <c r="I24" s="149" t="s">
        <v>18</v>
      </c>
      <c r="J24" s="350" t="s">
        <v>268</v>
      </c>
      <c r="K24" s="149" t="s">
        <v>131</v>
      </c>
      <c r="L24" s="149" t="s">
        <v>44</v>
      </c>
      <c r="M24" s="149"/>
      <c r="N24" s="151"/>
    </row>
    <row r="25" spans="1:14" x14ac:dyDescent="0.25">
      <c r="A25" s="468">
        <v>45458</v>
      </c>
      <c r="B25" s="149" t="s">
        <v>281</v>
      </c>
      <c r="C25" s="163" t="s">
        <v>160</v>
      </c>
      <c r="D25" s="164" t="s">
        <v>14</v>
      </c>
      <c r="E25" s="456">
        <v>4500</v>
      </c>
      <c r="F25" s="159"/>
      <c r="G25" s="156">
        <f t="shared" si="1"/>
        <v>133300</v>
      </c>
      <c r="H25" s="149" t="s">
        <v>167</v>
      </c>
      <c r="I25" s="149" t="s">
        <v>18</v>
      </c>
      <c r="J25" s="350" t="s">
        <v>268</v>
      </c>
      <c r="K25" s="149" t="s">
        <v>131</v>
      </c>
      <c r="L25" s="149" t="s">
        <v>44</v>
      </c>
      <c r="M25" s="149"/>
      <c r="N25" s="151"/>
    </row>
    <row r="26" spans="1:14" x14ac:dyDescent="0.25">
      <c r="A26" s="468">
        <v>45458</v>
      </c>
      <c r="B26" s="149" t="s">
        <v>280</v>
      </c>
      <c r="C26" s="163" t="s">
        <v>160</v>
      </c>
      <c r="D26" s="164" t="s">
        <v>14</v>
      </c>
      <c r="E26" s="456">
        <v>19350</v>
      </c>
      <c r="F26" s="159"/>
      <c r="G26" s="156">
        <f t="shared" si="1"/>
        <v>113950</v>
      </c>
      <c r="H26" s="149" t="s">
        <v>167</v>
      </c>
      <c r="I26" s="149" t="s">
        <v>18</v>
      </c>
      <c r="J26" s="350" t="s">
        <v>268</v>
      </c>
      <c r="K26" s="149" t="s">
        <v>131</v>
      </c>
      <c r="L26" s="149" t="s">
        <v>44</v>
      </c>
      <c r="M26" s="149"/>
      <c r="N26" s="151"/>
    </row>
    <row r="27" spans="1:14" x14ac:dyDescent="0.25">
      <c r="A27" s="468">
        <v>45459</v>
      </c>
      <c r="B27" s="149" t="s">
        <v>281</v>
      </c>
      <c r="C27" s="163" t="s">
        <v>160</v>
      </c>
      <c r="D27" s="164" t="s">
        <v>14</v>
      </c>
      <c r="E27" s="456">
        <v>14000</v>
      </c>
      <c r="F27" s="456"/>
      <c r="G27" s="156">
        <f t="shared" si="1"/>
        <v>99950</v>
      </c>
      <c r="H27" s="149" t="s">
        <v>167</v>
      </c>
      <c r="I27" s="149" t="s">
        <v>18</v>
      </c>
      <c r="J27" s="350" t="s">
        <v>289</v>
      </c>
      <c r="K27" s="149" t="s">
        <v>131</v>
      </c>
      <c r="L27" s="149" t="s">
        <v>44</v>
      </c>
      <c r="M27" s="149"/>
      <c r="N27" s="151"/>
    </row>
    <row r="28" spans="1:14" x14ac:dyDescent="0.25">
      <c r="A28" s="468">
        <v>45459</v>
      </c>
      <c r="B28" s="149" t="s">
        <v>285</v>
      </c>
      <c r="C28" s="163" t="s">
        <v>160</v>
      </c>
      <c r="D28" s="164" t="s">
        <v>14</v>
      </c>
      <c r="E28" s="456">
        <v>28500</v>
      </c>
      <c r="F28" s="456"/>
      <c r="G28" s="156">
        <f t="shared" si="1"/>
        <v>71450</v>
      </c>
      <c r="H28" s="149" t="s">
        <v>167</v>
      </c>
      <c r="I28" s="149" t="s">
        <v>18</v>
      </c>
      <c r="J28" s="350" t="s">
        <v>289</v>
      </c>
      <c r="K28" s="149" t="s">
        <v>131</v>
      </c>
      <c r="L28" s="149" t="s">
        <v>44</v>
      </c>
      <c r="M28" s="149"/>
      <c r="N28" s="151"/>
    </row>
    <row r="29" spans="1:14" x14ac:dyDescent="0.25">
      <c r="A29" s="468">
        <v>45459</v>
      </c>
      <c r="B29" s="149" t="s">
        <v>281</v>
      </c>
      <c r="C29" s="163" t="s">
        <v>160</v>
      </c>
      <c r="D29" s="164" t="s">
        <v>14</v>
      </c>
      <c r="E29" s="456">
        <v>4500</v>
      </c>
      <c r="F29" s="456"/>
      <c r="G29" s="156">
        <f t="shared" si="1"/>
        <v>66950</v>
      </c>
      <c r="H29" s="149" t="s">
        <v>167</v>
      </c>
      <c r="I29" s="149" t="s">
        <v>18</v>
      </c>
      <c r="J29" s="350" t="s">
        <v>289</v>
      </c>
      <c r="K29" s="149" t="s">
        <v>131</v>
      </c>
      <c r="L29" s="149" t="s">
        <v>44</v>
      </c>
      <c r="M29" s="149"/>
      <c r="N29" s="151"/>
    </row>
    <row r="30" spans="1:14" x14ac:dyDescent="0.25">
      <c r="A30" s="468">
        <v>45459</v>
      </c>
      <c r="B30" s="149" t="s">
        <v>282</v>
      </c>
      <c r="C30" s="163" t="s">
        <v>160</v>
      </c>
      <c r="D30" s="164" t="s">
        <v>14</v>
      </c>
      <c r="E30" s="456">
        <v>3000</v>
      </c>
      <c r="F30" s="456"/>
      <c r="G30" s="156">
        <f t="shared" si="1"/>
        <v>63950</v>
      </c>
      <c r="H30" s="149" t="s">
        <v>167</v>
      </c>
      <c r="I30" s="149" t="s">
        <v>18</v>
      </c>
      <c r="J30" s="350" t="s">
        <v>289</v>
      </c>
      <c r="K30" s="149" t="s">
        <v>131</v>
      </c>
      <c r="L30" s="149" t="s">
        <v>44</v>
      </c>
      <c r="M30" s="149"/>
      <c r="N30" s="151"/>
    </row>
    <row r="31" spans="1:14" x14ac:dyDescent="0.25">
      <c r="A31" s="468">
        <v>45460</v>
      </c>
      <c r="B31" s="149" t="s">
        <v>118</v>
      </c>
      <c r="C31" s="149" t="s">
        <v>48</v>
      </c>
      <c r="D31" s="149" t="s">
        <v>14</v>
      </c>
      <c r="E31" s="456"/>
      <c r="F31" s="456">
        <v>-70000</v>
      </c>
      <c r="G31" s="156">
        <f t="shared" si="1"/>
        <v>-6050</v>
      </c>
      <c r="H31" s="149" t="s">
        <v>167</v>
      </c>
      <c r="I31" s="149" t="s">
        <v>18</v>
      </c>
      <c r="J31" s="350" t="s">
        <v>177</v>
      </c>
      <c r="K31" s="149" t="s">
        <v>131</v>
      </c>
      <c r="L31" s="149" t="s">
        <v>44</v>
      </c>
      <c r="M31" s="149"/>
      <c r="N31" s="493"/>
    </row>
    <row r="32" spans="1:14" x14ac:dyDescent="0.25">
      <c r="A32" s="462">
        <v>45460</v>
      </c>
      <c r="B32" s="411" t="s">
        <v>110</v>
      </c>
      <c r="C32" s="411" t="s">
        <v>48</v>
      </c>
      <c r="D32" s="411" t="s">
        <v>14</v>
      </c>
      <c r="E32" s="463"/>
      <c r="F32" s="463">
        <v>350000</v>
      </c>
      <c r="G32" s="505">
        <f t="shared" si="1"/>
        <v>343950</v>
      </c>
      <c r="H32" s="411" t="s">
        <v>167</v>
      </c>
      <c r="I32" s="411" t="s">
        <v>18</v>
      </c>
      <c r="J32" s="452" t="s">
        <v>419</v>
      </c>
      <c r="K32" s="411" t="s">
        <v>131</v>
      </c>
      <c r="L32" s="411" t="s">
        <v>44</v>
      </c>
      <c r="M32" s="411"/>
      <c r="N32" s="450"/>
    </row>
    <row r="33" spans="1:14" x14ac:dyDescent="0.25">
      <c r="A33" s="462">
        <v>45460</v>
      </c>
      <c r="B33" s="411" t="s">
        <v>110</v>
      </c>
      <c r="C33" s="411" t="s">
        <v>48</v>
      </c>
      <c r="D33" s="411" t="s">
        <v>14</v>
      </c>
      <c r="E33" s="463"/>
      <c r="F33" s="463">
        <v>70000</v>
      </c>
      <c r="G33" s="505">
        <f t="shared" si="1"/>
        <v>413950</v>
      </c>
      <c r="H33" s="411" t="s">
        <v>167</v>
      </c>
      <c r="I33" s="411" t="s">
        <v>18</v>
      </c>
      <c r="J33" s="452" t="s">
        <v>420</v>
      </c>
      <c r="K33" s="411" t="s">
        <v>131</v>
      </c>
      <c r="L33" s="411" t="s">
        <v>44</v>
      </c>
      <c r="M33" s="411"/>
      <c r="N33" s="450"/>
    </row>
    <row r="34" spans="1:14" x14ac:dyDescent="0.25">
      <c r="A34" s="468">
        <v>45461</v>
      </c>
      <c r="B34" s="149" t="s">
        <v>281</v>
      </c>
      <c r="C34" s="149" t="s">
        <v>160</v>
      </c>
      <c r="D34" s="149" t="s">
        <v>14</v>
      </c>
      <c r="E34" s="456">
        <v>14000</v>
      </c>
      <c r="F34" s="456"/>
      <c r="G34" s="156">
        <f t="shared" si="1"/>
        <v>399950</v>
      </c>
      <c r="H34" s="149" t="s">
        <v>167</v>
      </c>
      <c r="I34" s="149" t="s">
        <v>18</v>
      </c>
      <c r="J34" s="350" t="s">
        <v>653</v>
      </c>
      <c r="K34" s="149" t="s">
        <v>131</v>
      </c>
      <c r="L34" s="149" t="s">
        <v>44</v>
      </c>
      <c r="M34" s="149"/>
      <c r="N34" s="151"/>
    </row>
    <row r="35" spans="1:14" x14ac:dyDescent="0.25">
      <c r="A35" s="468">
        <v>45461</v>
      </c>
      <c r="B35" s="149" t="s">
        <v>285</v>
      </c>
      <c r="C35" s="149" t="s">
        <v>160</v>
      </c>
      <c r="D35" s="149" t="s">
        <v>14</v>
      </c>
      <c r="E35" s="456">
        <v>18500</v>
      </c>
      <c r="F35" s="456"/>
      <c r="G35" s="156">
        <f t="shared" si="1"/>
        <v>381450</v>
      </c>
      <c r="H35" s="149" t="s">
        <v>167</v>
      </c>
      <c r="I35" s="149" t="s">
        <v>18</v>
      </c>
      <c r="J35" s="350" t="s">
        <v>653</v>
      </c>
      <c r="K35" s="149" t="s">
        <v>131</v>
      </c>
      <c r="L35" s="149" t="s">
        <v>44</v>
      </c>
      <c r="M35" s="149"/>
      <c r="N35" s="151"/>
    </row>
    <row r="36" spans="1:14" x14ac:dyDescent="0.25">
      <c r="A36" s="468">
        <v>45461</v>
      </c>
      <c r="B36" s="149" t="s">
        <v>281</v>
      </c>
      <c r="C36" s="149" t="s">
        <v>160</v>
      </c>
      <c r="D36" s="149" t="s">
        <v>14</v>
      </c>
      <c r="E36" s="456">
        <v>14000</v>
      </c>
      <c r="F36" s="456"/>
      <c r="G36" s="156">
        <f t="shared" si="1"/>
        <v>367450</v>
      </c>
      <c r="H36" s="149" t="s">
        <v>167</v>
      </c>
      <c r="I36" s="149" t="s">
        <v>18</v>
      </c>
      <c r="J36" s="350" t="s">
        <v>653</v>
      </c>
      <c r="K36" s="149" t="s">
        <v>131</v>
      </c>
      <c r="L36" s="149" t="s">
        <v>44</v>
      </c>
      <c r="M36" s="149"/>
      <c r="N36" s="151"/>
    </row>
    <row r="37" spans="1:14" x14ac:dyDescent="0.25">
      <c r="A37" s="468">
        <v>45461</v>
      </c>
      <c r="B37" s="149" t="s">
        <v>285</v>
      </c>
      <c r="C37" s="149" t="s">
        <v>160</v>
      </c>
      <c r="D37" s="149" t="s">
        <v>14</v>
      </c>
      <c r="E37" s="456">
        <v>3500</v>
      </c>
      <c r="F37" s="456"/>
      <c r="G37" s="156">
        <f t="shared" si="1"/>
        <v>363950</v>
      </c>
      <c r="H37" s="149" t="s">
        <v>167</v>
      </c>
      <c r="I37" s="149" t="s">
        <v>18</v>
      </c>
      <c r="J37" s="350" t="s">
        <v>653</v>
      </c>
      <c r="K37" s="149" t="s">
        <v>131</v>
      </c>
      <c r="L37" s="149" t="s">
        <v>44</v>
      </c>
      <c r="M37" s="149"/>
      <c r="N37" s="151"/>
    </row>
    <row r="38" spans="1:14" x14ac:dyDescent="0.25">
      <c r="A38" s="468">
        <v>45461</v>
      </c>
      <c r="B38" s="149" t="s">
        <v>280</v>
      </c>
      <c r="C38" s="149" t="s">
        <v>160</v>
      </c>
      <c r="D38" s="149" t="s">
        <v>14</v>
      </c>
      <c r="E38" s="456">
        <v>29500</v>
      </c>
      <c r="F38" s="456"/>
      <c r="G38" s="156">
        <f t="shared" si="1"/>
        <v>334450</v>
      </c>
      <c r="H38" s="149" t="s">
        <v>167</v>
      </c>
      <c r="I38" s="149" t="s">
        <v>18</v>
      </c>
      <c r="J38" s="350" t="s">
        <v>289</v>
      </c>
      <c r="K38" s="149" t="s">
        <v>131</v>
      </c>
      <c r="L38" s="149" t="s">
        <v>44</v>
      </c>
      <c r="M38" s="149"/>
      <c r="N38" s="151"/>
    </row>
    <row r="39" spans="1:14" x14ac:dyDescent="0.25">
      <c r="A39" s="468">
        <v>45461</v>
      </c>
      <c r="B39" s="149" t="s">
        <v>281</v>
      </c>
      <c r="C39" s="149" t="s">
        <v>160</v>
      </c>
      <c r="D39" s="149" t="s">
        <v>14</v>
      </c>
      <c r="E39" s="456">
        <v>9000</v>
      </c>
      <c r="F39" s="456"/>
      <c r="G39" s="156">
        <f t="shared" si="1"/>
        <v>325450</v>
      </c>
      <c r="H39" s="149" t="s">
        <v>167</v>
      </c>
      <c r="I39" s="149" t="s">
        <v>18</v>
      </c>
      <c r="J39" s="350" t="s">
        <v>289</v>
      </c>
      <c r="K39" s="149" t="s">
        <v>131</v>
      </c>
      <c r="L39" s="149" t="s">
        <v>44</v>
      </c>
      <c r="M39" s="149"/>
      <c r="N39" s="151"/>
    </row>
    <row r="40" spans="1:14" x14ac:dyDescent="0.25">
      <c r="A40" s="468">
        <v>45462</v>
      </c>
      <c r="B40" s="149" t="s">
        <v>421</v>
      </c>
      <c r="C40" s="149" t="s">
        <v>160</v>
      </c>
      <c r="D40" s="149" t="s">
        <v>14</v>
      </c>
      <c r="E40" s="456">
        <v>5000</v>
      </c>
      <c r="F40" s="456"/>
      <c r="G40" s="156">
        <f t="shared" si="1"/>
        <v>320450</v>
      </c>
      <c r="H40" s="149" t="s">
        <v>167</v>
      </c>
      <c r="I40" s="149" t="s">
        <v>18</v>
      </c>
      <c r="J40" s="812" t="s">
        <v>293</v>
      </c>
      <c r="K40" s="149" t="s">
        <v>131</v>
      </c>
      <c r="L40" s="149" t="s">
        <v>44</v>
      </c>
      <c r="M40" s="149"/>
      <c r="N40" s="151"/>
    </row>
    <row r="41" spans="1:14" x14ac:dyDescent="0.25">
      <c r="A41" s="468">
        <v>45462</v>
      </c>
      <c r="B41" s="149" t="s">
        <v>422</v>
      </c>
      <c r="C41" s="149" t="s">
        <v>160</v>
      </c>
      <c r="D41" s="149" t="s">
        <v>14</v>
      </c>
      <c r="E41" s="456">
        <v>31700</v>
      </c>
      <c r="F41" s="456"/>
      <c r="G41" s="156">
        <f t="shared" si="1"/>
        <v>288750</v>
      </c>
      <c r="H41" s="149" t="s">
        <v>167</v>
      </c>
      <c r="I41" s="149" t="s">
        <v>18</v>
      </c>
      <c r="J41" s="812" t="s">
        <v>293</v>
      </c>
      <c r="K41" s="149" t="s">
        <v>131</v>
      </c>
      <c r="L41" s="149" t="s">
        <v>44</v>
      </c>
      <c r="M41" s="149"/>
      <c r="N41" s="151"/>
    </row>
    <row r="42" spans="1:14" x14ac:dyDescent="0.25">
      <c r="A42" s="468">
        <v>45462</v>
      </c>
      <c r="B42" s="149" t="s">
        <v>424</v>
      </c>
      <c r="C42" s="149" t="s">
        <v>160</v>
      </c>
      <c r="D42" s="149" t="s">
        <v>14</v>
      </c>
      <c r="E42" s="456">
        <v>12200</v>
      </c>
      <c r="F42" s="456"/>
      <c r="G42" s="156">
        <f t="shared" si="1"/>
        <v>276550</v>
      </c>
      <c r="H42" s="149" t="s">
        <v>167</v>
      </c>
      <c r="I42" s="149" t="s">
        <v>18</v>
      </c>
      <c r="J42" s="812" t="s">
        <v>293</v>
      </c>
      <c r="K42" s="149" t="s">
        <v>131</v>
      </c>
      <c r="L42" s="149" t="s">
        <v>44</v>
      </c>
      <c r="M42" s="149"/>
      <c r="N42" s="151"/>
    </row>
    <row r="43" spans="1:14" x14ac:dyDescent="0.25">
      <c r="A43" s="468">
        <v>45462</v>
      </c>
      <c r="B43" s="149" t="s">
        <v>423</v>
      </c>
      <c r="C43" s="149" t="s">
        <v>160</v>
      </c>
      <c r="D43" s="149" t="s">
        <v>14</v>
      </c>
      <c r="E43" s="456">
        <v>400</v>
      </c>
      <c r="F43" s="456"/>
      <c r="G43" s="156">
        <f t="shared" si="1"/>
        <v>276150</v>
      </c>
      <c r="H43" s="149" t="s">
        <v>167</v>
      </c>
      <c r="I43" s="149" t="s">
        <v>18</v>
      </c>
      <c r="J43" s="812" t="s">
        <v>293</v>
      </c>
      <c r="K43" s="149" t="s">
        <v>131</v>
      </c>
      <c r="L43" s="149" t="s">
        <v>44</v>
      </c>
      <c r="M43" s="149"/>
      <c r="N43" s="151"/>
    </row>
    <row r="44" spans="1:14" x14ac:dyDescent="0.25">
      <c r="A44" s="468">
        <v>45463</v>
      </c>
      <c r="B44" s="149" t="s">
        <v>280</v>
      </c>
      <c r="C44" s="149" t="s">
        <v>160</v>
      </c>
      <c r="D44" s="149" t="s">
        <v>14</v>
      </c>
      <c r="E44" s="456">
        <v>47000</v>
      </c>
      <c r="F44" s="456"/>
      <c r="G44" s="156">
        <f t="shared" si="1"/>
        <v>229150</v>
      </c>
      <c r="H44" s="149" t="s">
        <v>167</v>
      </c>
      <c r="I44" s="149" t="s">
        <v>18</v>
      </c>
      <c r="J44" s="812" t="s">
        <v>668</v>
      </c>
      <c r="K44" s="149" t="s">
        <v>131</v>
      </c>
      <c r="L44" s="149" t="s">
        <v>44</v>
      </c>
      <c r="M44" s="149"/>
      <c r="N44" s="151"/>
    </row>
    <row r="45" spans="1:14" x14ac:dyDescent="0.25">
      <c r="A45" s="468">
        <v>45463</v>
      </c>
      <c r="B45" s="149" t="s">
        <v>281</v>
      </c>
      <c r="C45" s="149" t="s">
        <v>160</v>
      </c>
      <c r="D45" s="149" t="s">
        <v>14</v>
      </c>
      <c r="E45" s="456">
        <v>6000</v>
      </c>
      <c r="F45" s="456"/>
      <c r="G45" s="156">
        <f t="shared" si="1"/>
        <v>223150</v>
      </c>
      <c r="H45" s="149" t="s">
        <v>167</v>
      </c>
      <c r="I45" s="149" t="s">
        <v>18</v>
      </c>
      <c r="J45" s="812" t="s">
        <v>668</v>
      </c>
      <c r="K45" s="149" t="s">
        <v>131</v>
      </c>
      <c r="L45" s="149" t="s">
        <v>44</v>
      </c>
      <c r="M45" s="149"/>
      <c r="N45" s="151"/>
    </row>
    <row r="46" spans="1:14" x14ac:dyDescent="0.25">
      <c r="A46" s="468">
        <v>45465</v>
      </c>
      <c r="B46" s="149" t="s">
        <v>285</v>
      </c>
      <c r="C46" s="149" t="s">
        <v>160</v>
      </c>
      <c r="D46" s="149" t="s">
        <v>14</v>
      </c>
      <c r="E46" s="456">
        <v>14000</v>
      </c>
      <c r="F46" s="456"/>
      <c r="G46" s="156">
        <f t="shared" si="1"/>
        <v>209150</v>
      </c>
      <c r="H46" s="149" t="s">
        <v>167</v>
      </c>
      <c r="I46" s="149" t="s">
        <v>18</v>
      </c>
      <c r="J46" s="812" t="s">
        <v>669</v>
      </c>
      <c r="K46" s="149" t="s">
        <v>131</v>
      </c>
      <c r="L46" s="149" t="s">
        <v>44</v>
      </c>
      <c r="M46" s="149"/>
      <c r="N46" s="151"/>
    </row>
    <row r="47" spans="1:14" x14ac:dyDescent="0.25">
      <c r="A47" s="468">
        <v>45465</v>
      </c>
      <c r="B47" s="149" t="s">
        <v>285</v>
      </c>
      <c r="C47" s="149" t="s">
        <v>160</v>
      </c>
      <c r="D47" s="149" t="s">
        <v>14</v>
      </c>
      <c r="E47" s="456">
        <v>28500</v>
      </c>
      <c r="F47" s="456"/>
      <c r="G47" s="156">
        <f t="shared" si="1"/>
        <v>180650</v>
      </c>
      <c r="H47" s="149" t="s">
        <v>167</v>
      </c>
      <c r="I47" s="149" t="s">
        <v>18</v>
      </c>
      <c r="J47" s="812" t="s">
        <v>669</v>
      </c>
      <c r="K47" s="149" t="s">
        <v>131</v>
      </c>
      <c r="L47" s="149" t="s">
        <v>44</v>
      </c>
      <c r="M47" s="149"/>
      <c r="N47" s="151"/>
    </row>
    <row r="48" spans="1:14" x14ac:dyDescent="0.25">
      <c r="A48" s="468">
        <v>45465</v>
      </c>
      <c r="B48" s="149" t="s">
        <v>281</v>
      </c>
      <c r="C48" s="149" t="s">
        <v>160</v>
      </c>
      <c r="D48" s="149" t="s">
        <v>14</v>
      </c>
      <c r="E48" s="456">
        <v>7500</v>
      </c>
      <c r="F48" s="456"/>
      <c r="G48" s="156">
        <f t="shared" si="1"/>
        <v>173150</v>
      </c>
      <c r="H48" s="149" t="s">
        <v>167</v>
      </c>
      <c r="I48" s="149" t="s">
        <v>18</v>
      </c>
      <c r="J48" s="812" t="s">
        <v>670</v>
      </c>
      <c r="K48" s="149" t="s">
        <v>131</v>
      </c>
      <c r="L48" s="149" t="s">
        <v>44</v>
      </c>
      <c r="M48" s="149"/>
      <c r="N48" s="151"/>
    </row>
    <row r="49" spans="1:14" x14ac:dyDescent="0.25">
      <c r="A49" s="468">
        <v>45466</v>
      </c>
      <c r="B49" s="149" t="s">
        <v>408</v>
      </c>
      <c r="C49" s="149" t="s">
        <v>160</v>
      </c>
      <c r="D49" s="149" t="s">
        <v>14</v>
      </c>
      <c r="E49" s="456">
        <v>47000</v>
      </c>
      <c r="F49" s="456"/>
      <c r="G49" s="156">
        <f t="shared" si="1"/>
        <v>126150</v>
      </c>
      <c r="H49" s="149" t="s">
        <v>167</v>
      </c>
      <c r="I49" s="149" t="s">
        <v>18</v>
      </c>
      <c r="J49" s="812" t="s">
        <v>672</v>
      </c>
      <c r="K49" s="149" t="s">
        <v>131</v>
      </c>
      <c r="L49" s="149" t="s">
        <v>44</v>
      </c>
      <c r="M49" s="149"/>
      <c r="N49" s="151"/>
    </row>
    <row r="50" spans="1:14" x14ac:dyDescent="0.25">
      <c r="A50" s="468">
        <v>45466</v>
      </c>
      <c r="B50" s="149" t="s">
        <v>281</v>
      </c>
      <c r="C50" s="149" t="s">
        <v>160</v>
      </c>
      <c r="D50" s="149" t="s">
        <v>14</v>
      </c>
      <c r="E50" s="456">
        <v>6000</v>
      </c>
      <c r="F50" s="456"/>
      <c r="G50" s="156">
        <f t="shared" si="1"/>
        <v>120150</v>
      </c>
      <c r="H50" s="149" t="s">
        <v>167</v>
      </c>
      <c r="I50" s="149" t="s">
        <v>18</v>
      </c>
      <c r="J50" s="812" t="s">
        <v>673</v>
      </c>
      <c r="K50" s="149" t="s">
        <v>131</v>
      </c>
      <c r="L50" s="149" t="s">
        <v>44</v>
      </c>
      <c r="M50" s="149"/>
      <c r="N50" s="151"/>
    </row>
    <row r="51" spans="1:14" x14ac:dyDescent="0.25">
      <c r="A51" s="468">
        <v>45467</v>
      </c>
      <c r="B51" s="149" t="s">
        <v>118</v>
      </c>
      <c r="C51" s="149" t="s">
        <v>48</v>
      </c>
      <c r="D51" s="149" t="s">
        <v>14</v>
      </c>
      <c r="E51" s="456"/>
      <c r="F51" s="456">
        <v>-70000</v>
      </c>
      <c r="G51" s="156">
        <f t="shared" si="1"/>
        <v>50150</v>
      </c>
      <c r="H51" s="149" t="s">
        <v>167</v>
      </c>
      <c r="I51" s="149" t="s">
        <v>18</v>
      </c>
      <c r="J51" s="350" t="s">
        <v>420</v>
      </c>
      <c r="K51" s="149" t="s">
        <v>131</v>
      </c>
      <c r="L51" s="149" t="s">
        <v>44</v>
      </c>
      <c r="M51" s="149"/>
      <c r="N51" s="151"/>
    </row>
    <row r="52" spans="1:14" x14ac:dyDescent="0.25">
      <c r="A52" s="462">
        <v>45467</v>
      </c>
      <c r="B52" s="411" t="s">
        <v>110</v>
      </c>
      <c r="C52" s="411" t="s">
        <v>48</v>
      </c>
      <c r="D52" s="411" t="s">
        <v>14</v>
      </c>
      <c r="E52" s="463"/>
      <c r="F52" s="463">
        <v>30000</v>
      </c>
      <c r="G52" s="505">
        <f t="shared" si="1"/>
        <v>80150</v>
      </c>
      <c r="H52" s="411" t="s">
        <v>167</v>
      </c>
      <c r="I52" s="411" t="s">
        <v>18</v>
      </c>
      <c r="J52" s="452" t="s">
        <v>513</v>
      </c>
      <c r="K52" s="411" t="s">
        <v>131</v>
      </c>
      <c r="L52" s="411" t="s">
        <v>44</v>
      </c>
      <c r="M52" s="411"/>
      <c r="N52" s="450"/>
    </row>
    <row r="53" spans="1:14" x14ac:dyDescent="0.25">
      <c r="A53" s="462">
        <v>45467</v>
      </c>
      <c r="B53" s="411" t="s">
        <v>110</v>
      </c>
      <c r="C53" s="411" t="s">
        <v>48</v>
      </c>
      <c r="D53" s="411" t="s">
        <v>14</v>
      </c>
      <c r="E53" s="463"/>
      <c r="F53" s="463">
        <v>150000</v>
      </c>
      <c r="G53" s="505">
        <f t="shared" si="1"/>
        <v>230150</v>
      </c>
      <c r="H53" s="411" t="s">
        <v>167</v>
      </c>
      <c r="I53" s="411" t="s">
        <v>18</v>
      </c>
      <c r="J53" s="452" t="s">
        <v>514</v>
      </c>
      <c r="K53" s="411" t="s">
        <v>131</v>
      </c>
      <c r="L53" s="411" t="s">
        <v>44</v>
      </c>
      <c r="M53" s="411"/>
      <c r="N53" s="450"/>
    </row>
    <row r="54" spans="1:14" x14ac:dyDescent="0.25">
      <c r="A54" s="468">
        <v>45467</v>
      </c>
      <c r="B54" s="149" t="s">
        <v>281</v>
      </c>
      <c r="C54" s="149" t="s">
        <v>160</v>
      </c>
      <c r="D54" s="149" t="s">
        <v>14</v>
      </c>
      <c r="E54" s="456">
        <v>4500</v>
      </c>
      <c r="F54" s="456"/>
      <c r="G54" s="156">
        <f t="shared" si="1"/>
        <v>225650</v>
      </c>
      <c r="H54" s="149" t="s">
        <v>167</v>
      </c>
      <c r="I54" s="149" t="s">
        <v>18</v>
      </c>
      <c r="J54" s="812" t="s">
        <v>674</v>
      </c>
      <c r="K54" s="149" t="s">
        <v>131</v>
      </c>
      <c r="L54" s="149" t="s">
        <v>44</v>
      </c>
      <c r="M54" s="149"/>
      <c r="N54" s="151"/>
    </row>
    <row r="55" spans="1:14" x14ac:dyDescent="0.25">
      <c r="A55" s="468">
        <v>45467</v>
      </c>
      <c r="B55" s="149" t="s">
        <v>280</v>
      </c>
      <c r="C55" s="149" t="s">
        <v>160</v>
      </c>
      <c r="D55" s="149" t="s">
        <v>14</v>
      </c>
      <c r="E55" s="456">
        <v>26500</v>
      </c>
      <c r="F55" s="456"/>
      <c r="G55" s="156">
        <f t="shared" si="1"/>
        <v>199150</v>
      </c>
      <c r="H55" s="149" t="s">
        <v>167</v>
      </c>
      <c r="I55" s="149" t="s">
        <v>18</v>
      </c>
      <c r="J55" s="812" t="s">
        <v>674</v>
      </c>
      <c r="K55" s="149" t="s">
        <v>131</v>
      </c>
      <c r="L55" s="149" t="s">
        <v>44</v>
      </c>
      <c r="M55" s="149"/>
      <c r="N55" s="151"/>
    </row>
    <row r="56" spans="1:14" x14ac:dyDescent="0.25">
      <c r="A56" s="468">
        <v>45467</v>
      </c>
      <c r="B56" s="149" t="s">
        <v>281</v>
      </c>
      <c r="C56" s="149" t="s">
        <v>160</v>
      </c>
      <c r="D56" s="149" t="s">
        <v>14</v>
      </c>
      <c r="E56" s="456">
        <v>8000</v>
      </c>
      <c r="F56" s="456"/>
      <c r="G56" s="156">
        <f t="shared" si="1"/>
        <v>191150</v>
      </c>
      <c r="H56" s="149" t="s">
        <v>167</v>
      </c>
      <c r="I56" s="149" t="s">
        <v>18</v>
      </c>
      <c r="J56" s="812" t="s">
        <v>671</v>
      </c>
      <c r="K56" s="149" t="s">
        <v>131</v>
      </c>
      <c r="L56" s="149" t="s">
        <v>44</v>
      </c>
      <c r="M56" s="149"/>
      <c r="N56" s="151"/>
    </row>
    <row r="57" spans="1:14" x14ac:dyDescent="0.25">
      <c r="A57" s="468">
        <v>45467</v>
      </c>
      <c r="B57" s="149" t="s">
        <v>281</v>
      </c>
      <c r="C57" s="149" t="s">
        <v>160</v>
      </c>
      <c r="D57" s="149" t="s">
        <v>14</v>
      </c>
      <c r="E57" s="456">
        <v>8000</v>
      </c>
      <c r="F57" s="456"/>
      <c r="G57" s="156">
        <f t="shared" si="1"/>
        <v>183150</v>
      </c>
      <c r="H57" s="149" t="s">
        <v>167</v>
      </c>
      <c r="I57" s="149" t="s">
        <v>18</v>
      </c>
      <c r="J57" s="812" t="s">
        <v>671</v>
      </c>
      <c r="K57" s="149" t="s">
        <v>131</v>
      </c>
      <c r="L57" s="149" t="s">
        <v>44</v>
      </c>
      <c r="M57" s="149"/>
      <c r="N57" s="151"/>
    </row>
    <row r="58" spans="1:14" x14ac:dyDescent="0.25">
      <c r="A58" s="468">
        <v>45467</v>
      </c>
      <c r="B58" s="149" t="s">
        <v>281</v>
      </c>
      <c r="C58" s="149" t="s">
        <v>160</v>
      </c>
      <c r="D58" s="149" t="s">
        <v>14</v>
      </c>
      <c r="E58" s="814">
        <v>8000</v>
      </c>
      <c r="F58" s="456"/>
      <c r="G58" s="156">
        <f t="shared" si="1"/>
        <v>175150</v>
      </c>
      <c r="H58" s="149" t="s">
        <v>167</v>
      </c>
      <c r="I58" s="149" t="s">
        <v>18</v>
      </c>
      <c r="J58" s="812" t="s">
        <v>671</v>
      </c>
      <c r="K58" s="149" t="s">
        <v>131</v>
      </c>
      <c r="L58" s="149" t="s">
        <v>44</v>
      </c>
      <c r="M58" s="149"/>
      <c r="N58" s="151"/>
    </row>
    <row r="59" spans="1:14" x14ac:dyDescent="0.25">
      <c r="A59" s="468">
        <v>45467</v>
      </c>
      <c r="B59" s="149" t="s">
        <v>281</v>
      </c>
      <c r="C59" s="149" t="s">
        <v>160</v>
      </c>
      <c r="D59" s="149" t="s">
        <v>14</v>
      </c>
      <c r="E59" s="814">
        <v>4500</v>
      </c>
      <c r="F59" s="456"/>
      <c r="G59" s="156">
        <f t="shared" si="1"/>
        <v>170650</v>
      </c>
      <c r="H59" s="149" t="s">
        <v>167</v>
      </c>
      <c r="I59" s="149" t="s">
        <v>18</v>
      </c>
      <c r="J59" s="812" t="s">
        <v>671</v>
      </c>
      <c r="K59" s="149" t="s">
        <v>131</v>
      </c>
      <c r="L59" s="149" t="s">
        <v>44</v>
      </c>
      <c r="M59" s="149"/>
      <c r="N59" s="151"/>
    </row>
    <row r="60" spans="1:14" x14ac:dyDescent="0.25">
      <c r="A60" s="468" t="s">
        <v>516</v>
      </c>
      <c r="B60" s="149" t="s">
        <v>112</v>
      </c>
      <c r="C60" s="149" t="s">
        <v>113</v>
      </c>
      <c r="D60" s="149" t="s">
        <v>14</v>
      </c>
      <c r="E60" s="814">
        <v>10000</v>
      </c>
      <c r="F60" s="456"/>
      <c r="G60" s="156">
        <f t="shared" si="1"/>
        <v>160650</v>
      </c>
      <c r="H60" s="149" t="s">
        <v>167</v>
      </c>
      <c r="I60" s="149" t="s">
        <v>18</v>
      </c>
      <c r="J60" s="812" t="s">
        <v>514</v>
      </c>
      <c r="K60" s="149" t="s">
        <v>131</v>
      </c>
      <c r="L60" s="149" t="s">
        <v>44</v>
      </c>
      <c r="M60" s="149"/>
      <c r="N60" s="151"/>
    </row>
    <row r="61" spans="1:14" x14ac:dyDescent="0.25">
      <c r="A61" s="462">
        <v>45467</v>
      </c>
      <c r="B61" s="411" t="s">
        <v>110</v>
      </c>
      <c r="C61" s="411" t="s">
        <v>48</v>
      </c>
      <c r="D61" s="411" t="s">
        <v>14</v>
      </c>
      <c r="E61" s="463"/>
      <c r="F61" s="463">
        <v>120000</v>
      </c>
      <c r="G61" s="505">
        <f t="shared" si="1"/>
        <v>280650</v>
      </c>
      <c r="H61" s="411" t="s">
        <v>167</v>
      </c>
      <c r="I61" s="411" t="s">
        <v>18</v>
      </c>
      <c r="J61" s="888" t="s">
        <v>675</v>
      </c>
      <c r="K61" s="411" t="s">
        <v>131</v>
      </c>
      <c r="L61" s="411" t="s">
        <v>44</v>
      </c>
      <c r="M61" s="411"/>
      <c r="N61" s="450"/>
    </row>
    <row r="62" spans="1:14" x14ac:dyDescent="0.25">
      <c r="A62" s="468">
        <v>45467</v>
      </c>
      <c r="B62" s="149" t="s">
        <v>529</v>
      </c>
      <c r="C62" s="149" t="s">
        <v>113</v>
      </c>
      <c r="D62" s="149" t="s">
        <v>14</v>
      </c>
      <c r="E62" s="814">
        <v>120000</v>
      </c>
      <c r="F62" s="456"/>
      <c r="G62" s="156">
        <f t="shared" si="1"/>
        <v>160650</v>
      </c>
      <c r="H62" s="149" t="s">
        <v>167</v>
      </c>
      <c r="I62" s="149" t="s">
        <v>18</v>
      </c>
      <c r="J62" s="812" t="s">
        <v>675</v>
      </c>
      <c r="K62" s="149" t="s">
        <v>131</v>
      </c>
      <c r="L62" s="149" t="s">
        <v>44</v>
      </c>
      <c r="M62" s="149"/>
      <c r="N62" s="151"/>
    </row>
    <row r="63" spans="1:14" x14ac:dyDescent="0.25">
      <c r="A63" s="468">
        <v>45468</v>
      </c>
      <c r="B63" s="149" t="s">
        <v>281</v>
      </c>
      <c r="C63" s="149" t="s">
        <v>160</v>
      </c>
      <c r="D63" s="149" t="s">
        <v>14</v>
      </c>
      <c r="E63" s="456">
        <v>4500</v>
      </c>
      <c r="F63" s="456"/>
      <c r="G63" s="156">
        <f t="shared" si="1"/>
        <v>156150</v>
      </c>
      <c r="H63" s="149" t="s">
        <v>167</v>
      </c>
      <c r="I63" s="149" t="s">
        <v>18</v>
      </c>
      <c r="J63" s="812" t="s">
        <v>677</v>
      </c>
      <c r="K63" s="149" t="s">
        <v>131</v>
      </c>
      <c r="L63" s="149" t="s">
        <v>44</v>
      </c>
      <c r="M63" s="149"/>
      <c r="N63" s="151"/>
    </row>
    <row r="64" spans="1:14" x14ac:dyDescent="0.25">
      <c r="A64" s="468">
        <v>45468</v>
      </c>
      <c r="B64" s="149" t="s">
        <v>280</v>
      </c>
      <c r="C64" s="149" t="s">
        <v>160</v>
      </c>
      <c r="D64" s="149" t="s">
        <v>14</v>
      </c>
      <c r="E64" s="456">
        <v>34500</v>
      </c>
      <c r="F64" s="456"/>
      <c r="G64" s="156">
        <f t="shared" si="1"/>
        <v>121650</v>
      </c>
      <c r="H64" s="149" t="s">
        <v>167</v>
      </c>
      <c r="I64" s="149" t="s">
        <v>18</v>
      </c>
      <c r="J64" s="812" t="s">
        <v>677</v>
      </c>
      <c r="K64" s="149" t="s">
        <v>131</v>
      </c>
      <c r="L64" s="149" t="s">
        <v>44</v>
      </c>
      <c r="M64" s="149"/>
      <c r="N64" s="151"/>
    </row>
    <row r="65" spans="1:14" x14ac:dyDescent="0.25">
      <c r="A65" s="468">
        <v>45468</v>
      </c>
      <c r="B65" s="149" t="s">
        <v>281</v>
      </c>
      <c r="C65" s="149" t="s">
        <v>160</v>
      </c>
      <c r="D65" s="149" t="s">
        <v>14</v>
      </c>
      <c r="E65" s="456">
        <v>11000</v>
      </c>
      <c r="F65" s="456"/>
      <c r="G65" s="156">
        <f t="shared" si="1"/>
        <v>110650</v>
      </c>
      <c r="H65" s="149" t="s">
        <v>167</v>
      </c>
      <c r="I65" s="149" t="s">
        <v>18</v>
      </c>
      <c r="J65" s="812" t="s">
        <v>678</v>
      </c>
      <c r="K65" s="149" t="s">
        <v>131</v>
      </c>
      <c r="L65" s="149" t="s">
        <v>44</v>
      </c>
      <c r="M65" s="149"/>
      <c r="N65" s="151"/>
    </row>
    <row r="66" spans="1:14" x14ac:dyDescent="0.25">
      <c r="A66" s="468">
        <v>45468</v>
      </c>
      <c r="B66" s="149" t="s">
        <v>112</v>
      </c>
      <c r="C66" s="149" t="s">
        <v>113</v>
      </c>
      <c r="D66" s="149" t="s">
        <v>14</v>
      </c>
      <c r="E66" s="456">
        <v>10000</v>
      </c>
      <c r="F66" s="456"/>
      <c r="G66" s="156">
        <f t="shared" si="1"/>
        <v>100650</v>
      </c>
      <c r="H66" s="149" t="s">
        <v>167</v>
      </c>
      <c r="I66" s="149" t="s">
        <v>18</v>
      </c>
      <c r="J66" s="350" t="s">
        <v>514</v>
      </c>
      <c r="K66" s="149" t="s">
        <v>131</v>
      </c>
      <c r="L66" s="149" t="s">
        <v>44</v>
      </c>
      <c r="M66" s="149"/>
      <c r="N66" s="151"/>
    </row>
    <row r="67" spans="1:14" x14ac:dyDescent="0.25">
      <c r="A67" s="468">
        <v>45469</v>
      </c>
      <c r="B67" s="149" t="s">
        <v>515</v>
      </c>
      <c r="C67" s="149" t="s">
        <v>160</v>
      </c>
      <c r="D67" s="149" t="s">
        <v>14</v>
      </c>
      <c r="E67" s="456">
        <v>59000</v>
      </c>
      <c r="F67" s="456"/>
      <c r="G67" s="156">
        <f t="shared" si="1"/>
        <v>41650</v>
      </c>
      <c r="H67" s="149" t="s">
        <v>167</v>
      </c>
      <c r="I67" s="149" t="s">
        <v>18</v>
      </c>
      <c r="J67" s="812" t="s">
        <v>682</v>
      </c>
      <c r="K67" s="149" t="s">
        <v>131</v>
      </c>
      <c r="L67" s="149" t="s">
        <v>44</v>
      </c>
      <c r="M67" s="149"/>
      <c r="N67" s="151"/>
    </row>
    <row r="68" spans="1:14" x14ac:dyDescent="0.25">
      <c r="A68" s="468">
        <v>45469</v>
      </c>
      <c r="B68" s="149" t="s">
        <v>112</v>
      </c>
      <c r="C68" s="149" t="s">
        <v>113</v>
      </c>
      <c r="D68" s="149" t="s">
        <v>14</v>
      </c>
      <c r="E68" s="456">
        <v>10000</v>
      </c>
      <c r="F68" s="456"/>
      <c r="G68" s="156">
        <f t="shared" si="1"/>
        <v>31650</v>
      </c>
      <c r="H68" s="149" t="s">
        <v>167</v>
      </c>
      <c r="I68" s="149" t="s">
        <v>18</v>
      </c>
      <c r="J68" s="350" t="s">
        <v>514</v>
      </c>
      <c r="K68" s="149" t="s">
        <v>131</v>
      </c>
      <c r="L68" s="149" t="s">
        <v>44</v>
      </c>
      <c r="M68" s="149"/>
      <c r="N68" s="151"/>
    </row>
    <row r="69" spans="1:14" ht="15.75" thickBot="1" x14ac:dyDescent="0.3">
      <c r="A69" s="468">
        <v>45469</v>
      </c>
      <c r="B69" s="149" t="s">
        <v>118</v>
      </c>
      <c r="C69" s="149" t="s">
        <v>48</v>
      </c>
      <c r="D69" s="149" t="s">
        <v>14</v>
      </c>
      <c r="E69" s="456"/>
      <c r="F69" s="456">
        <v>-31650</v>
      </c>
      <c r="G69" s="156">
        <f t="shared" si="1"/>
        <v>0</v>
      </c>
      <c r="H69" s="149" t="s">
        <v>167</v>
      </c>
      <c r="I69" s="149" t="s">
        <v>18</v>
      </c>
      <c r="J69" s="415"/>
      <c r="K69" s="149" t="s">
        <v>131</v>
      </c>
      <c r="L69" s="149" t="s">
        <v>44</v>
      </c>
      <c r="M69" s="149"/>
      <c r="N69" s="151"/>
    </row>
    <row r="70" spans="1:14" ht="15.75" thickBot="1" x14ac:dyDescent="0.3">
      <c r="E70" s="542">
        <f>SUM(E4:E69)</f>
        <v>2032850</v>
      </c>
      <c r="F70" s="543">
        <f>SUM(F4:F69)+G4</f>
        <v>2032850</v>
      </c>
      <c r="G70" s="544">
        <f>F70-E70</f>
        <v>0</v>
      </c>
    </row>
  </sheetData>
  <autoFilter ref="A1:N1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4" zoomScaleNormal="100" workbookViewId="0">
      <selection activeCell="E26" sqref="E26"/>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54" t="s">
        <v>43</v>
      </c>
      <c r="B1" s="954"/>
      <c r="C1" s="954"/>
      <c r="D1" s="954"/>
      <c r="E1" s="954"/>
      <c r="F1" s="954"/>
      <c r="G1" s="954"/>
      <c r="H1" s="954"/>
      <c r="I1" s="954"/>
      <c r="J1" s="954"/>
      <c r="K1" s="954"/>
      <c r="L1" s="954"/>
      <c r="M1" s="954"/>
      <c r="N1" s="954"/>
    </row>
    <row r="2" spans="1:14" s="66" customFormat="1" ht="18.75" x14ac:dyDescent="0.25">
      <c r="A2" s="955" t="s">
        <v>172</v>
      </c>
      <c r="B2" s="955"/>
      <c r="C2" s="955"/>
      <c r="D2" s="955"/>
      <c r="E2" s="955"/>
      <c r="F2" s="955"/>
      <c r="G2" s="955"/>
      <c r="H2" s="955"/>
      <c r="I2" s="955"/>
      <c r="J2" s="955"/>
      <c r="K2" s="955"/>
      <c r="L2" s="955"/>
      <c r="M2" s="955"/>
      <c r="N2" s="955"/>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45444</v>
      </c>
      <c r="B4" s="357" t="s">
        <v>170</v>
      </c>
      <c r="C4" s="357"/>
      <c r="D4" s="388"/>
      <c r="E4" s="471"/>
      <c r="F4" s="471"/>
      <c r="G4" s="471">
        <v>0</v>
      </c>
      <c r="H4" s="391"/>
      <c r="I4" s="392"/>
      <c r="J4" s="393"/>
      <c r="K4" s="394"/>
      <c r="L4" s="175"/>
      <c r="M4" s="395"/>
      <c r="N4" s="396"/>
    </row>
    <row r="5" spans="1:14" s="13" customFormat="1" ht="13.5" customHeight="1" x14ac:dyDescent="0.25">
      <c r="A5" s="423">
        <v>45457</v>
      </c>
      <c r="B5" s="163" t="s">
        <v>392</v>
      </c>
      <c r="C5" s="163" t="s">
        <v>160</v>
      </c>
      <c r="D5" s="164" t="s">
        <v>14</v>
      </c>
      <c r="E5" s="147">
        <v>34000</v>
      </c>
      <c r="F5" s="400"/>
      <c r="G5" s="400">
        <f>G4-E5+F5</f>
        <v>-34000</v>
      </c>
      <c r="H5" s="481"/>
      <c r="I5" s="481" t="s">
        <v>18</v>
      </c>
      <c r="J5" s="350" t="s">
        <v>283</v>
      </c>
      <c r="K5" s="480" t="s">
        <v>131</v>
      </c>
      <c r="L5" s="480" t="s">
        <v>44</v>
      </c>
      <c r="M5" s="798"/>
      <c r="N5" s="467"/>
    </row>
    <row r="6" spans="1:14" s="13" customFormat="1" ht="13.5" customHeight="1" x14ac:dyDescent="0.25">
      <c r="A6" s="423">
        <v>45457</v>
      </c>
      <c r="B6" s="163" t="s">
        <v>396</v>
      </c>
      <c r="C6" s="163" t="s">
        <v>160</v>
      </c>
      <c r="D6" s="164" t="s">
        <v>14</v>
      </c>
      <c r="E6" s="147">
        <v>93000</v>
      </c>
      <c r="F6" s="147"/>
      <c r="G6" s="147">
        <f t="shared" ref="G6" si="0">G5-E6+F6</f>
        <v>-127000</v>
      </c>
      <c r="H6" s="279"/>
      <c r="I6" s="279" t="s">
        <v>18</v>
      </c>
      <c r="J6" s="350" t="s">
        <v>284</v>
      </c>
      <c r="K6" s="336" t="s">
        <v>131</v>
      </c>
      <c r="L6" s="336" t="s">
        <v>44</v>
      </c>
      <c r="M6" s="404"/>
      <c r="N6" s="405"/>
    </row>
    <row r="7" spans="1:14" x14ac:dyDescent="0.25">
      <c r="A7" s="406">
        <v>45457</v>
      </c>
      <c r="B7" s="407" t="s">
        <v>393</v>
      </c>
      <c r="C7" s="407" t="s">
        <v>48</v>
      </c>
      <c r="D7" s="408" t="s">
        <v>14</v>
      </c>
      <c r="E7" s="409"/>
      <c r="F7" s="409">
        <v>34000</v>
      </c>
      <c r="G7" s="409">
        <f>G6-E7+F7</f>
        <v>-93000</v>
      </c>
      <c r="H7" s="410" t="s">
        <v>394</v>
      </c>
      <c r="I7" s="411" t="s">
        <v>18</v>
      </c>
      <c r="J7" s="452" t="s">
        <v>283</v>
      </c>
      <c r="K7" s="407" t="s">
        <v>131</v>
      </c>
      <c r="L7" s="411" t="s">
        <v>44</v>
      </c>
      <c r="M7" s="411"/>
      <c r="N7" s="412"/>
    </row>
    <row r="8" spans="1:14" x14ac:dyDescent="0.25">
      <c r="A8" s="406">
        <v>45457</v>
      </c>
      <c r="B8" s="407" t="s">
        <v>393</v>
      </c>
      <c r="C8" s="407" t="s">
        <v>48</v>
      </c>
      <c r="D8" s="408" t="s">
        <v>14</v>
      </c>
      <c r="E8" s="409"/>
      <c r="F8" s="409">
        <v>93000</v>
      </c>
      <c r="G8" s="409">
        <f t="shared" ref="G8:G19" si="1">G7-E8+F8</f>
        <v>0</v>
      </c>
      <c r="H8" s="410" t="s">
        <v>394</v>
      </c>
      <c r="I8" s="411" t="s">
        <v>18</v>
      </c>
      <c r="J8" s="452" t="s">
        <v>284</v>
      </c>
      <c r="K8" s="407" t="s">
        <v>131</v>
      </c>
      <c r="L8" s="411" t="s">
        <v>44</v>
      </c>
      <c r="M8" s="411"/>
      <c r="N8" s="412"/>
    </row>
    <row r="9" spans="1:14" x14ac:dyDescent="0.25">
      <c r="A9" s="162">
        <v>45464</v>
      </c>
      <c r="B9" s="163" t="s">
        <v>539</v>
      </c>
      <c r="C9" s="163" t="s">
        <v>160</v>
      </c>
      <c r="D9" s="164" t="s">
        <v>14</v>
      </c>
      <c r="E9" s="147">
        <v>32000</v>
      </c>
      <c r="F9" s="147"/>
      <c r="G9" s="147">
        <f t="shared" si="1"/>
        <v>-32000</v>
      </c>
      <c r="H9" s="764" t="s">
        <v>394</v>
      </c>
      <c r="I9" s="149" t="s">
        <v>18</v>
      </c>
      <c r="J9" s="350" t="s">
        <v>547</v>
      </c>
      <c r="K9" s="336" t="s">
        <v>131</v>
      </c>
      <c r="L9" s="149" t="s">
        <v>44</v>
      </c>
      <c r="M9" s="149"/>
      <c r="N9" s="405"/>
    </row>
    <row r="10" spans="1:14" x14ac:dyDescent="0.25">
      <c r="A10" s="162">
        <v>45464</v>
      </c>
      <c r="B10" s="163" t="s">
        <v>540</v>
      </c>
      <c r="C10" s="163" t="s">
        <v>160</v>
      </c>
      <c r="D10" s="164" t="s">
        <v>14</v>
      </c>
      <c r="E10" s="147">
        <v>33000</v>
      </c>
      <c r="F10" s="147"/>
      <c r="G10" s="147">
        <f t="shared" si="1"/>
        <v>-65000</v>
      </c>
      <c r="H10" s="764" t="s">
        <v>394</v>
      </c>
      <c r="I10" s="149" t="s">
        <v>18</v>
      </c>
      <c r="J10" s="350" t="s">
        <v>547</v>
      </c>
      <c r="K10" s="336" t="s">
        <v>131</v>
      </c>
      <c r="L10" s="149" t="s">
        <v>44</v>
      </c>
      <c r="M10" s="149"/>
      <c r="N10" s="405"/>
    </row>
    <row r="11" spans="1:14" x14ac:dyDescent="0.25">
      <c r="A11" s="162">
        <v>45464</v>
      </c>
      <c r="B11" s="163" t="s">
        <v>541</v>
      </c>
      <c r="C11" s="163" t="s">
        <v>160</v>
      </c>
      <c r="D11" s="164" t="s">
        <v>14</v>
      </c>
      <c r="E11" s="147">
        <v>7000</v>
      </c>
      <c r="F11" s="147"/>
      <c r="G11" s="147">
        <f t="shared" si="1"/>
        <v>-72000</v>
      </c>
      <c r="H11" s="764" t="s">
        <v>394</v>
      </c>
      <c r="I11" s="149" t="s">
        <v>18</v>
      </c>
      <c r="J11" s="350" t="s">
        <v>547</v>
      </c>
      <c r="K11" s="336" t="s">
        <v>131</v>
      </c>
      <c r="L11" s="149" t="s">
        <v>44</v>
      </c>
      <c r="M11" s="149"/>
      <c r="N11" s="405"/>
    </row>
    <row r="12" spans="1:14" x14ac:dyDescent="0.25">
      <c r="A12" s="162">
        <v>45464</v>
      </c>
      <c r="B12" s="163" t="s">
        <v>542</v>
      </c>
      <c r="C12" s="163" t="s">
        <v>160</v>
      </c>
      <c r="D12" s="164" t="s">
        <v>14</v>
      </c>
      <c r="E12" s="156">
        <v>4000</v>
      </c>
      <c r="F12" s="156"/>
      <c r="G12" s="156">
        <f t="shared" si="1"/>
        <v>-76000</v>
      </c>
      <c r="H12" s="783" t="s">
        <v>394</v>
      </c>
      <c r="I12" s="149" t="s">
        <v>18</v>
      </c>
      <c r="J12" s="350" t="s">
        <v>547</v>
      </c>
      <c r="K12" s="336" t="s">
        <v>131</v>
      </c>
      <c r="L12" s="149" t="s">
        <v>44</v>
      </c>
      <c r="M12" s="149"/>
      <c r="N12" s="405"/>
    </row>
    <row r="13" spans="1:14" x14ac:dyDescent="0.25">
      <c r="A13" s="162">
        <v>45464</v>
      </c>
      <c r="B13" s="163" t="s">
        <v>543</v>
      </c>
      <c r="C13" s="163" t="s">
        <v>160</v>
      </c>
      <c r="D13" s="164" t="s">
        <v>14</v>
      </c>
      <c r="E13" s="154">
        <v>15000</v>
      </c>
      <c r="F13" s="147"/>
      <c r="G13" s="156">
        <f t="shared" si="1"/>
        <v>-91000</v>
      </c>
      <c r="H13" s="783" t="s">
        <v>394</v>
      </c>
      <c r="I13" s="149" t="s">
        <v>18</v>
      </c>
      <c r="J13" s="350" t="s">
        <v>547</v>
      </c>
      <c r="K13" s="336" t="s">
        <v>131</v>
      </c>
      <c r="L13" s="149" t="s">
        <v>44</v>
      </c>
      <c r="M13" s="149"/>
      <c r="N13" s="405"/>
    </row>
    <row r="14" spans="1:14" x14ac:dyDescent="0.25">
      <c r="A14" s="162">
        <v>45464</v>
      </c>
      <c r="B14" s="163" t="s">
        <v>544</v>
      </c>
      <c r="C14" s="163" t="s">
        <v>160</v>
      </c>
      <c r="D14" s="164" t="s">
        <v>14</v>
      </c>
      <c r="E14" s="399">
        <v>6000</v>
      </c>
      <c r="F14" s="534"/>
      <c r="G14" s="156">
        <f t="shared" si="1"/>
        <v>-97000</v>
      </c>
      <c r="H14" s="149" t="s">
        <v>394</v>
      </c>
      <c r="I14" s="149" t="s">
        <v>18</v>
      </c>
      <c r="J14" s="350" t="s">
        <v>547</v>
      </c>
      <c r="K14" s="149" t="s">
        <v>131</v>
      </c>
      <c r="L14" s="149" t="s">
        <v>44</v>
      </c>
      <c r="M14" s="149"/>
      <c r="N14" s="151"/>
    </row>
    <row r="15" spans="1:14" x14ac:dyDescent="0.25">
      <c r="A15" s="468">
        <v>45466</v>
      </c>
      <c r="B15" s="149" t="s">
        <v>545</v>
      </c>
      <c r="C15" s="149" t="s">
        <v>113</v>
      </c>
      <c r="D15" s="149" t="s">
        <v>14</v>
      </c>
      <c r="E15" s="456">
        <v>100000</v>
      </c>
      <c r="F15" s="456"/>
      <c r="G15" s="156">
        <f t="shared" si="1"/>
        <v>-197000</v>
      </c>
      <c r="H15" s="149" t="s">
        <v>394</v>
      </c>
      <c r="I15" s="149" t="s">
        <v>18</v>
      </c>
      <c r="J15" s="350" t="s">
        <v>286</v>
      </c>
      <c r="K15" s="149" t="s">
        <v>131</v>
      </c>
      <c r="L15" s="149" t="s">
        <v>44</v>
      </c>
      <c r="M15" s="149"/>
      <c r="N15" s="151"/>
    </row>
    <row r="16" spans="1:14" x14ac:dyDescent="0.25">
      <c r="A16" s="468">
        <v>45467</v>
      </c>
      <c r="B16" s="163" t="s">
        <v>546</v>
      </c>
      <c r="C16" s="163" t="s">
        <v>160</v>
      </c>
      <c r="D16" s="164" t="s">
        <v>14</v>
      </c>
      <c r="E16" s="456">
        <v>26500</v>
      </c>
      <c r="F16" s="456"/>
      <c r="G16" s="156">
        <f t="shared" si="1"/>
        <v>-223500</v>
      </c>
      <c r="H16" s="149" t="s">
        <v>394</v>
      </c>
      <c r="I16" s="149" t="s">
        <v>18</v>
      </c>
      <c r="J16" s="350" t="s">
        <v>548</v>
      </c>
      <c r="K16" s="149" t="s">
        <v>131</v>
      </c>
      <c r="L16" s="149" t="s">
        <v>44</v>
      </c>
      <c r="M16" s="149"/>
      <c r="N16" s="151"/>
    </row>
    <row r="17" spans="1:14" x14ac:dyDescent="0.25">
      <c r="A17" s="468">
        <v>45467</v>
      </c>
      <c r="B17" s="163" t="s">
        <v>393</v>
      </c>
      <c r="C17" s="163" t="s">
        <v>48</v>
      </c>
      <c r="D17" s="164" t="s">
        <v>14</v>
      </c>
      <c r="E17" s="456"/>
      <c r="F17" s="456">
        <v>97000</v>
      </c>
      <c r="G17" s="156">
        <f t="shared" si="1"/>
        <v>-126500</v>
      </c>
      <c r="H17" s="149" t="s">
        <v>394</v>
      </c>
      <c r="I17" s="149" t="s">
        <v>18</v>
      </c>
      <c r="J17" s="350" t="s">
        <v>547</v>
      </c>
      <c r="K17" s="149" t="s">
        <v>131</v>
      </c>
      <c r="L17" s="149" t="s">
        <v>44</v>
      </c>
      <c r="M17" s="149"/>
      <c r="N17" s="151"/>
    </row>
    <row r="18" spans="1:14" x14ac:dyDescent="0.25">
      <c r="A18" s="468">
        <v>45467</v>
      </c>
      <c r="B18" s="163" t="s">
        <v>393</v>
      </c>
      <c r="C18" s="163" t="s">
        <v>48</v>
      </c>
      <c r="D18" s="164" t="s">
        <v>14</v>
      </c>
      <c r="E18" s="456"/>
      <c r="F18" s="456">
        <v>100000</v>
      </c>
      <c r="G18" s="156">
        <f t="shared" si="1"/>
        <v>-26500</v>
      </c>
      <c r="H18" s="149" t="s">
        <v>394</v>
      </c>
      <c r="I18" s="149" t="s">
        <v>18</v>
      </c>
      <c r="J18" s="350" t="s">
        <v>286</v>
      </c>
      <c r="K18" s="149" t="s">
        <v>131</v>
      </c>
      <c r="L18" s="149" t="s">
        <v>44</v>
      </c>
      <c r="M18" s="149"/>
      <c r="N18" s="151"/>
    </row>
    <row r="19" spans="1:14" ht="15.75" thickBot="1" x14ac:dyDescent="0.3">
      <c r="A19" s="468">
        <v>45467</v>
      </c>
      <c r="B19" s="163" t="s">
        <v>393</v>
      </c>
      <c r="C19" s="163" t="s">
        <v>48</v>
      </c>
      <c r="D19" s="164" t="s">
        <v>14</v>
      </c>
      <c r="E19" s="456"/>
      <c r="F19" s="456">
        <v>26500</v>
      </c>
      <c r="G19" s="156">
        <f t="shared" si="1"/>
        <v>0</v>
      </c>
      <c r="H19" s="149" t="s">
        <v>394</v>
      </c>
      <c r="I19" s="149" t="s">
        <v>18</v>
      </c>
      <c r="J19" s="350" t="s">
        <v>548</v>
      </c>
      <c r="K19" s="149" t="s">
        <v>131</v>
      </c>
      <c r="L19" s="149" t="s">
        <v>44</v>
      </c>
      <c r="M19" s="149"/>
      <c r="N19" s="151"/>
    </row>
    <row r="20" spans="1:14" ht="15.75" thickBot="1" x14ac:dyDescent="0.3">
      <c r="E20" s="542">
        <f>SUM(E4:E19)</f>
        <v>350500</v>
      </c>
      <c r="F20" s="543">
        <f>SUM(F4:F19)+G4</f>
        <v>350500</v>
      </c>
      <c r="G20" s="544">
        <f>F20-E20</f>
        <v>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opLeftCell="A19" zoomScale="85" zoomScaleNormal="85" workbookViewId="0">
      <selection activeCell="D41" sqref="D41"/>
    </sheetView>
  </sheetViews>
  <sheetFormatPr defaultColWidth="10.85546875" defaultRowHeight="15" x14ac:dyDescent="0.25"/>
  <cols>
    <col min="1" max="1" width="13.28515625" style="17" bestFit="1" customWidth="1"/>
    <col min="2" max="2" width="37.7109375" style="17" bestFit="1" customWidth="1"/>
    <col min="3" max="3" width="18" style="17" customWidth="1"/>
    <col min="4" max="4" width="14.7109375" style="17" customWidth="1"/>
    <col min="5" max="5" width="14.7109375" style="17" bestFit="1" customWidth="1"/>
    <col min="6" max="6" width="13.7109375" style="17" customWidth="1"/>
    <col min="7" max="9" width="18.7109375" style="17" customWidth="1"/>
    <col min="10" max="10" width="21.5703125" style="17" customWidth="1"/>
    <col min="11" max="11" width="14.7109375" style="17" customWidth="1"/>
    <col min="12" max="12" width="14.42578125" style="17" customWidth="1"/>
    <col min="13" max="13" width="10.85546875" style="17"/>
    <col min="14" max="14" width="29.85546875" style="53" customWidth="1"/>
    <col min="15" max="15" width="41.140625" style="17" customWidth="1"/>
    <col min="16" max="16384" width="10.85546875" style="17"/>
  </cols>
  <sheetData>
    <row r="1" spans="1:16" s="66" customFormat="1" ht="31.5" x14ac:dyDescent="0.25">
      <c r="A1" s="954" t="s">
        <v>43</v>
      </c>
      <c r="B1" s="954"/>
      <c r="C1" s="954"/>
      <c r="D1" s="954"/>
      <c r="E1" s="954"/>
      <c r="F1" s="954"/>
      <c r="G1" s="954"/>
      <c r="H1" s="954"/>
      <c r="I1" s="954"/>
      <c r="J1" s="954"/>
      <c r="K1" s="954"/>
      <c r="L1" s="954"/>
      <c r="M1" s="954"/>
      <c r="N1" s="954"/>
    </row>
    <row r="2" spans="1:16" s="66" customFormat="1" ht="18.75" x14ac:dyDescent="0.25">
      <c r="A2" s="955" t="s">
        <v>60</v>
      </c>
      <c r="B2" s="955"/>
      <c r="C2" s="955"/>
      <c r="D2" s="955"/>
      <c r="E2" s="955"/>
      <c r="F2" s="955"/>
      <c r="G2" s="955"/>
      <c r="H2" s="955"/>
      <c r="I2" s="955"/>
      <c r="J2" s="955"/>
      <c r="K2" s="955"/>
      <c r="L2" s="955"/>
      <c r="M2" s="955"/>
      <c r="N2" s="955"/>
    </row>
    <row r="3" spans="1:16" s="66" customFormat="1" ht="45" x14ac:dyDescent="0.25">
      <c r="A3" s="338" t="s">
        <v>0</v>
      </c>
      <c r="B3" s="339" t="s">
        <v>5</v>
      </c>
      <c r="C3" s="339" t="s">
        <v>10</v>
      </c>
      <c r="D3" s="340" t="s">
        <v>8</v>
      </c>
      <c r="E3" s="340" t="s">
        <v>13</v>
      </c>
      <c r="F3" s="341" t="s">
        <v>34</v>
      </c>
      <c r="G3" s="340" t="s">
        <v>40</v>
      </c>
      <c r="H3" s="340" t="s">
        <v>2</v>
      </c>
      <c r="I3" s="340" t="s">
        <v>3</v>
      </c>
      <c r="J3" s="339" t="s">
        <v>9</v>
      </c>
      <c r="K3" s="339" t="s">
        <v>1</v>
      </c>
      <c r="L3" s="339" t="s">
        <v>4</v>
      </c>
      <c r="M3" s="339" t="s">
        <v>12</v>
      </c>
      <c r="N3" s="341" t="s">
        <v>11</v>
      </c>
    </row>
    <row r="4" spans="1:16" s="66" customFormat="1" x14ac:dyDescent="0.25">
      <c r="A4" s="171">
        <v>45444</v>
      </c>
      <c r="B4" s="160" t="s">
        <v>173</v>
      </c>
      <c r="C4" s="160"/>
      <c r="D4" s="161"/>
      <c r="E4" s="335"/>
      <c r="F4" s="379"/>
      <c r="G4" s="443">
        <v>135000</v>
      </c>
      <c r="H4" s="380"/>
      <c r="I4" s="380"/>
      <c r="J4" s="381"/>
      <c r="K4" s="382"/>
      <c r="L4" s="382"/>
      <c r="M4" s="382"/>
      <c r="N4" s="383"/>
    </row>
    <row r="5" spans="1:16" s="13" customFormat="1" ht="18.75" customHeight="1" x14ac:dyDescent="0.25">
      <c r="A5" s="162">
        <v>45446</v>
      </c>
      <c r="B5" s="151" t="s">
        <v>222</v>
      </c>
      <c r="C5" s="151" t="s">
        <v>114</v>
      </c>
      <c r="D5" s="169" t="s">
        <v>14</v>
      </c>
      <c r="E5" s="159">
        <v>50000</v>
      </c>
      <c r="F5" s="167"/>
      <c r="G5" s="402">
        <f>G4-E5+F5</f>
        <v>85000</v>
      </c>
      <c r="H5" s="173" t="s">
        <v>41</v>
      </c>
      <c r="I5" s="449" t="s">
        <v>18</v>
      </c>
      <c r="J5" s="149"/>
      <c r="K5" s="773" t="s">
        <v>131</v>
      </c>
      <c r="L5" s="773" t="s">
        <v>57</v>
      </c>
      <c r="M5" s="354"/>
      <c r="N5" s="774"/>
      <c r="O5" s="424"/>
    </row>
    <row r="6" spans="1:16" s="74" customFormat="1" x14ac:dyDescent="0.25">
      <c r="A6" s="162">
        <v>45446</v>
      </c>
      <c r="B6" s="151" t="s">
        <v>223</v>
      </c>
      <c r="C6" s="151" t="s">
        <v>114</v>
      </c>
      <c r="D6" s="169" t="s">
        <v>111</v>
      </c>
      <c r="E6" s="159">
        <v>30000</v>
      </c>
      <c r="F6" s="154"/>
      <c r="G6" s="154">
        <f t="shared" ref="G6:G38" si="0">G5-E6+F6</f>
        <v>55000</v>
      </c>
      <c r="H6" s="173" t="s">
        <v>128</v>
      </c>
      <c r="I6" s="449" t="s">
        <v>18</v>
      </c>
      <c r="J6" s="16"/>
      <c r="K6" s="773" t="s">
        <v>131</v>
      </c>
      <c r="L6" s="151" t="s">
        <v>57</v>
      </c>
      <c r="M6" s="496"/>
      <c r="N6" s="467"/>
      <c r="O6" s="483"/>
      <c r="P6" s="483"/>
    </row>
    <row r="7" spans="1:16" x14ac:dyDescent="0.25">
      <c r="A7" s="162">
        <v>45446</v>
      </c>
      <c r="B7" s="151" t="s">
        <v>224</v>
      </c>
      <c r="C7" s="151" t="s">
        <v>114</v>
      </c>
      <c r="D7" s="169" t="s">
        <v>111</v>
      </c>
      <c r="E7" s="167">
        <v>25000</v>
      </c>
      <c r="F7" s="154"/>
      <c r="G7" s="154">
        <f t="shared" si="0"/>
        <v>30000</v>
      </c>
      <c r="H7" s="173" t="s">
        <v>166</v>
      </c>
      <c r="I7" s="449" t="s">
        <v>18</v>
      </c>
      <c r="J7" s="16"/>
      <c r="K7" s="773" t="s">
        <v>131</v>
      </c>
      <c r="L7" s="149" t="s">
        <v>57</v>
      </c>
      <c r="M7" s="149"/>
      <c r="N7" s="151"/>
      <c r="O7" s="362"/>
      <c r="P7" s="362"/>
    </row>
    <row r="8" spans="1:16" x14ac:dyDescent="0.25">
      <c r="A8" s="162">
        <v>45446</v>
      </c>
      <c r="B8" s="151" t="s">
        <v>225</v>
      </c>
      <c r="C8" s="151" t="s">
        <v>114</v>
      </c>
      <c r="D8" s="169" t="s">
        <v>121</v>
      </c>
      <c r="E8" s="402">
        <v>30000</v>
      </c>
      <c r="F8" s="153"/>
      <c r="G8" s="153">
        <f t="shared" si="0"/>
        <v>0</v>
      </c>
      <c r="H8" s="173" t="s">
        <v>127</v>
      </c>
      <c r="I8" s="449" t="s">
        <v>18</v>
      </c>
      <c r="J8" s="16"/>
      <c r="K8" s="773" t="s">
        <v>131</v>
      </c>
      <c r="L8" s="149" t="s">
        <v>57</v>
      </c>
      <c r="M8" s="149"/>
      <c r="N8" s="151"/>
      <c r="O8" s="362"/>
      <c r="P8" s="362"/>
    </row>
    <row r="9" spans="1:16" x14ac:dyDescent="0.25">
      <c r="A9" s="406">
        <v>45450</v>
      </c>
      <c r="B9" s="450" t="s">
        <v>110</v>
      </c>
      <c r="C9" s="450" t="s">
        <v>48</v>
      </c>
      <c r="D9" s="469" t="s">
        <v>14</v>
      </c>
      <c r="E9" s="451"/>
      <c r="F9" s="685">
        <v>40000</v>
      </c>
      <c r="G9" s="687">
        <f t="shared" si="0"/>
        <v>40000</v>
      </c>
      <c r="H9" s="688"/>
      <c r="I9" s="460" t="s">
        <v>18</v>
      </c>
      <c r="J9" s="411"/>
      <c r="K9" s="820" t="s">
        <v>131</v>
      </c>
      <c r="L9" s="411" t="s">
        <v>57</v>
      </c>
      <c r="M9" s="411"/>
      <c r="N9" s="450"/>
      <c r="O9" s="362"/>
      <c r="P9" s="362"/>
    </row>
    <row r="10" spans="1:16" x14ac:dyDescent="0.25">
      <c r="A10" s="162">
        <v>45450</v>
      </c>
      <c r="B10" s="151" t="s">
        <v>231</v>
      </c>
      <c r="C10" s="151" t="s">
        <v>114</v>
      </c>
      <c r="D10" s="169" t="s">
        <v>14</v>
      </c>
      <c r="E10" s="159">
        <v>40000</v>
      </c>
      <c r="F10" s="154"/>
      <c r="G10" s="153">
        <f t="shared" si="0"/>
        <v>0</v>
      </c>
      <c r="H10" s="173" t="s">
        <v>165</v>
      </c>
      <c r="I10" s="449" t="s">
        <v>18</v>
      </c>
      <c r="J10" s="350" t="s">
        <v>267</v>
      </c>
      <c r="K10" s="773" t="s">
        <v>131</v>
      </c>
      <c r="L10" s="149" t="s">
        <v>57</v>
      </c>
      <c r="M10" s="149"/>
      <c r="N10" s="151"/>
      <c r="O10" s="362"/>
      <c r="P10" s="362"/>
    </row>
    <row r="11" spans="1:16" x14ac:dyDescent="0.25">
      <c r="A11" s="406">
        <v>45453</v>
      </c>
      <c r="B11" s="450" t="s">
        <v>110</v>
      </c>
      <c r="C11" s="450" t="s">
        <v>48</v>
      </c>
      <c r="D11" s="469" t="s">
        <v>14</v>
      </c>
      <c r="E11" s="492"/>
      <c r="F11" s="685">
        <v>210000</v>
      </c>
      <c r="G11" s="687">
        <f t="shared" si="0"/>
        <v>210000</v>
      </c>
      <c r="H11" s="790"/>
      <c r="I11" s="460" t="s">
        <v>18</v>
      </c>
      <c r="J11" s="411"/>
      <c r="K11" s="820" t="s">
        <v>131</v>
      </c>
      <c r="L11" s="411" t="s">
        <v>57</v>
      </c>
      <c r="M11" s="411"/>
      <c r="N11" s="450"/>
      <c r="O11" s="362"/>
      <c r="P11" s="362"/>
    </row>
    <row r="12" spans="1:16" x14ac:dyDescent="0.25">
      <c r="A12" s="162">
        <v>45453</v>
      </c>
      <c r="B12" s="151" t="s">
        <v>222</v>
      </c>
      <c r="C12" s="151" t="s">
        <v>114</v>
      </c>
      <c r="D12" s="169" t="s">
        <v>14</v>
      </c>
      <c r="E12" s="402">
        <v>40000</v>
      </c>
      <c r="F12" s="154"/>
      <c r="G12" s="153">
        <f t="shared" si="0"/>
        <v>170000</v>
      </c>
      <c r="H12" s="173" t="s">
        <v>41</v>
      </c>
      <c r="I12" s="449" t="s">
        <v>18</v>
      </c>
      <c r="J12" s="149"/>
      <c r="K12" s="773" t="s">
        <v>131</v>
      </c>
      <c r="L12" s="149" t="s">
        <v>57</v>
      </c>
      <c r="M12" s="149"/>
      <c r="N12" s="151"/>
      <c r="O12" s="362"/>
      <c r="P12" s="362"/>
    </row>
    <row r="13" spans="1:16" x14ac:dyDescent="0.25">
      <c r="A13" s="162">
        <v>45453</v>
      </c>
      <c r="B13" s="151" t="s">
        <v>276</v>
      </c>
      <c r="C13" s="151" t="s">
        <v>114</v>
      </c>
      <c r="D13" s="169" t="s">
        <v>14</v>
      </c>
      <c r="E13" s="159">
        <v>40000</v>
      </c>
      <c r="F13" s="154"/>
      <c r="G13" s="153">
        <f t="shared" si="0"/>
        <v>130000</v>
      </c>
      <c r="H13" s="504" t="s">
        <v>167</v>
      </c>
      <c r="I13" s="449" t="s">
        <v>18</v>
      </c>
      <c r="J13" s="149"/>
      <c r="K13" s="773" t="s">
        <v>131</v>
      </c>
      <c r="L13" s="149" t="s">
        <v>57</v>
      </c>
      <c r="M13" s="149"/>
      <c r="N13" s="151"/>
      <c r="O13" s="362"/>
      <c r="P13" s="362"/>
    </row>
    <row r="14" spans="1:16" x14ac:dyDescent="0.25">
      <c r="A14" s="162">
        <v>45453</v>
      </c>
      <c r="B14" s="151" t="s">
        <v>231</v>
      </c>
      <c r="C14" s="151" t="s">
        <v>114</v>
      </c>
      <c r="D14" s="169" t="s">
        <v>14</v>
      </c>
      <c r="E14" s="154">
        <v>40000</v>
      </c>
      <c r="F14" s="154"/>
      <c r="G14" s="153">
        <f t="shared" si="0"/>
        <v>90000</v>
      </c>
      <c r="H14" s="504" t="s">
        <v>165</v>
      </c>
      <c r="I14" s="449" t="s">
        <v>18</v>
      </c>
      <c r="J14" s="350"/>
      <c r="K14" s="773" t="s">
        <v>131</v>
      </c>
      <c r="L14" s="149" t="s">
        <v>57</v>
      </c>
      <c r="M14" s="149"/>
      <c r="N14" s="151"/>
      <c r="O14" s="362"/>
      <c r="P14" s="362"/>
    </row>
    <row r="15" spans="1:16" x14ac:dyDescent="0.25">
      <c r="A15" s="162">
        <v>45453</v>
      </c>
      <c r="B15" s="151" t="s">
        <v>223</v>
      </c>
      <c r="C15" s="151" t="s">
        <v>114</v>
      </c>
      <c r="D15" s="169" t="s">
        <v>111</v>
      </c>
      <c r="E15" s="154">
        <v>20000</v>
      </c>
      <c r="F15" s="154"/>
      <c r="G15" s="153">
        <f t="shared" si="0"/>
        <v>70000</v>
      </c>
      <c r="H15" s="504" t="s">
        <v>128</v>
      </c>
      <c r="I15" s="449" t="s">
        <v>18</v>
      </c>
      <c r="J15" s="350"/>
      <c r="K15" s="773" t="s">
        <v>131</v>
      </c>
      <c r="L15" s="149" t="s">
        <v>57</v>
      </c>
      <c r="M15" s="149"/>
      <c r="N15" s="151"/>
      <c r="O15" s="362"/>
      <c r="P15" s="362"/>
    </row>
    <row r="16" spans="1:16" x14ac:dyDescent="0.25">
      <c r="A16" s="162">
        <v>45453</v>
      </c>
      <c r="B16" s="151" t="s">
        <v>224</v>
      </c>
      <c r="C16" s="151" t="s">
        <v>114</v>
      </c>
      <c r="D16" s="169" t="s">
        <v>111</v>
      </c>
      <c r="E16" s="154">
        <v>20000</v>
      </c>
      <c r="F16" s="154"/>
      <c r="G16" s="153">
        <f t="shared" si="0"/>
        <v>50000</v>
      </c>
      <c r="H16" s="504" t="s">
        <v>166</v>
      </c>
      <c r="I16" s="449" t="s">
        <v>18</v>
      </c>
      <c r="J16" s="350"/>
      <c r="K16" s="773" t="s">
        <v>131</v>
      </c>
      <c r="L16" s="149" t="s">
        <v>57</v>
      </c>
      <c r="M16" s="149"/>
      <c r="N16" s="151"/>
      <c r="O16" s="362"/>
      <c r="P16" s="362"/>
    </row>
    <row r="17" spans="1:16" x14ac:dyDescent="0.25">
      <c r="A17" s="162">
        <v>45453</v>
      </c>
      <c r="B17" s="151" t="s">
        <v>225</v>
      </c>
      <c r="C17" s="151" t="s">
        <v>114</v>
      </c>
      <c r="D17" s="169" t="s">
        <v>121</v>
      </c>
      <c r="E17" s="154">
        <v>25000</v>
      </c>
      <c r="F17" s="154"/>
      <c r="G17" s="153">
        <f t="shared" si="0"/>
        <v>25000</v>
      </c>
      <c r="H17" s="504" t="s">
        <v>127</v>
      </c>
      <c r="I17" s="449" t="s">
        <v>18</v>
      </c>
      <c r="J17" s="350"/>
      <c r="K17" s="773" t="s">
        <v>131</v>
      </c>
      <c r="L17" s="149" t="s">
        <v>57</v>
      </c>
      <c r="M17" s="149"/>
      <c r="N17" s="151"/>
      <c r="O17" s="362"/>
      <c r="P17" s="362"/>
    </row>
    <row r="18" spans="1:16" x14ac:dyDescent="0.25">
      <c r="A18" s="162">
        <v>45453</v>
      </c>
      <c r="B18" s="151" t="s">
        <v>277</v>
      </c>
      <c r="C18" s="151" t="s">
        <v>114</v>
      </c>
      <c r="D18" s="169" t="s">
        <v>121</v>
      </c>
      <c r="E18" s="154">
        <v>25000</v>
      </c>
      <c r="F18" s="154"/>
      <c r="G18" s="153">
        <f t="shared" si="0"/>
        <v>0</v>
      </c>
      <c r="H18" s="504" t="s">
        <v>168</v>
      </c>
      <c r="I18" s="449" t="s">
        <v>18</v>
      </c>
      <c r="J18" s="350"/>
      <c r="K18" s="773" t="s">
        <v>131</v>
      </c>
      <c r="L18" s="149" t="s">
        <v>57</v>
      </c>
      <c r="M18" s="149"/>
      <c r="N18" s="151"/>
      <c r="O18" s="362"/>
      <c r="P18" s="362"/>
    </row>
    <row r="19" spans="1:16" x14ac:dyDescent="0.25">
      <c r="A19" s="406">
        <v>45460</v>
      </c>
      <c r="B19" s="450" t="s">
        <v>110</v>
      </c>
      <c r="C19" s="450" t="s">
        <v>48</v>
      </c>
      <c r="D19" s="469" t="s">
        <v>14</v>
      </c>
      <c r="E19" s="685"/>
      <c r="F19" s="685">
        <v>260000</v>
      </c>
      <c r="G19" s="687">
        <f t="shared" si="0"/>
        <v>260000</v>
      </c>
      <c r="H19" s="688"/>
      <c r="I19" s="460" t="s">
        <v>18</v>
      </c>
      <c r="J19" s="452"/>
      <c r="K19" s="820" t="s">
        <v>131</v>
      </c>
      <c r="L19" s="411" t="s">
        <v>57</v>
      </c>
      <c r="M19" s="411"/>
      <c r="N19" s="450"/>
      <c r="O19" s="362"/>
      <c r="P19" s="362"/>
    </row>
    <row r="20" spans="1:16" x14ac:dyDescent="0.25">
      <c r="A20" s="162">
        <v>45460</v>
      </c>
      <c r="B20" s="151" t="s">
        <v>222</v>
      </c>
      <c r="C20" s="151" t="s">
        <v>114</v>
      </c>
      <c r="D20" s="169" t="s">
        <v>14</v>
      </c>
      <c r="E20" s="154">
        <v>50000</v>
      </c>
      <c r="F20" s="154"/>
      <c r="G20" s="153">
        <f t="shared" si="0"/>
        <v>210000</v>
      </c>
      <c r="H20" s="504" t="s">
        <v>41</v>
      </c>
      <c r="I20" s="449" t="s">
        <v>18</v>
      </c>
      <c r="J20" s="350"/>
      <c r="K20" s="773" t="s">
        <v>131</v>
      </c>
      <c r="L20" s="149" t="s">
        <v>57</v>
      </c>
      <c r="M20" s="149"/>
      <c r="N20" s="151"/>
      <c r="O20" s="362"/>
      <c r="P20" s="362"/>
    </row>
    <row r="21" spans="1:16" x14ac:dyDescent="0.25">
      <c r="A21" s="162">
        <v>45460</v>
      </c>
      <c r="B21" s="151" t="s">
        <v>276</v>
      </c>
      <c r="C21" s="151" t="s">
        <v>114</v>
      </c>
      <c r="D21" s="169" t="s">
        <v>14</v>
      </c>
      <c r="E21" s="154">
        <v>50000</v>
      </c>
      <c r="F21" s="154"/>
      <c r="G21" s="153">
        <f t="shared" si="0"/>
        <v>160000</v>
      </c>
      <c r="H21" s="504" t="s">
        <v>167</v>
      </c>
      <c r="I21" s="449" t="s">
        <v>18</v>
      </c>
      <c r="J21" s="350"/>
      <c r="K21" s="773" t="s">
        <v>131</v>
      </c>
      <c r="L21" s="149" t="s">
        <v>57</v>
      </c>
      <c r="M21" s="149"/>
      <c r="N21" s="151"/>
      <c r="O21" s="362"/>
      <c r="P21" s="362"/>
    </row>
    <row r="22" spans="1:16" x14ac:dyDescent="0.25">
      <c r="A22" s="162">
        <v>45460</v>
      </c>
      <c r="B22" s="151" t="s">
        <v>399</v>
      </c>
      <c r="C22" s="151" t="s">
        <v>114</v>
      </c>
      <c r="D22" s="169" t="s">
        <v>14</v>
      </c>
      <c r="E22" s="154">
        <v>50000</v>
      </c>
      <c r="F22" s="154"/>
      <c r="G22" s="153">
        <f t="shared" si="0"/>
        <v>110000</v>
      </c>
      <c r="H22" s="504" t="s">
        <v>394</v>
      </c>
      <c r="I22" s="449" t="s">
        <v>18</v>
      </c>
      <c r="J22" s="350"/>
      <c r="K22" s="773" t="s">
        <v>131</v>
      </c>
      <c r="L22" s="149" t="s">
        <v>57</v>
      </c>
      <c r="M22" s="149"/>
      <c r="N22" s="151"/>
      <c r="O22" s="362"/>
      <c r="P22" s="362"/>
    </row>
    <row r="23" spans="1:16" x14ac:dyDescent="0.25">
      <c r="A23" s="162">
        <v>45460</v>
      </c>
      <c r="B23" s="151" t="s">
        <v>223</v>
      </c>
      <c r="C23" s="151" t="s">
        <v>114</v>
      </c>
      <c r="D23" s="169" t="s">
        <v>111</v>
      </c>
      <c r="E23" s="154">
        <v>20000</v>
      </c>
      <c r="F23" s="154"/>
      <c r="G23" s="153">
        <f t="shared" si="0"/>
        <v>90000</v>
      </c>
      <c r="H23" s="504" t="s">
        <v>128</v>
      </c>
      <c r="I23" s="449" t="s">
        <v>18</v>
      </c>
      <c r="J23" s="350"/>
      <c r="K23" s="773" t="s">
        <v>131</v>
      </c>
      <c r="L23" s="149" t="s">
        <v>57</v>
      </c>
      <c r="M23" s="149"/>
      <c r="N23" s="151"/>
      <c r="O23" s="362"/>
      <c r="P23" s="362"/>
    </row>
    <row r="24" spans="1:16" x14ac:dyDescent="0.25">
      <c r="A24" s="162">
        <v>45460</v>
      </c>
      <c r="B24" s="151" t="s">
        <v>224</v>
      </c>
      <c r="C24" s="151" t="s">
        <v>114</v>
      </c>
      <c r="D24" s="169" t="s">
        <v>111</v>
      </c>
      <c r="E24" s="154">
        <v>20000</v>
      </c>
      <c r="F24" s="154"/>
      <c r="G24" s="153">
        <f t="shared" si="0"/>
        <v>70000</v>
      </c>
      <c r="H24" s="504" t="s">
        <v>166</v>
      </c>
      <c r="I24" s="449" t="s">
        <v>18</v>
      </c>
      <c r="J24" s="350"/>
      <c r="K24" s="773" t="s">
        <v>131</v>
      </c>
      <c r="L24" s="149" t="s">
        <v>57</v>
      </c>
      <c r="M24" s="149"/>
      <c r="N24" s="151"/>
      <c r="O24" s="362"/>
      <c r="P24" s="362"/>
    </row>
    <row r="25" spans="1:16" x14ac:dyDescent="0.25">
      <c r="A25" s="162">
        <v>45460</v>
      </c>
      <c r="B25" s="151" t="s">
        <v>225</v>
      </c>
      <c r="C25" s="151" t="s">
        <v>114</v>
      </c>
      <c r="D25" s="169" t="s">
        <v>121</v>
      </c>
      <c r="E25" s="154">
        <v>25000</v>
      </c>
      <c r="F25" s="154"/>
      <c r="G25" s="153">
        <f t="shared" si="0"/>
        <v>45000</v>
      </c>
      <c r="H25" s="504" t="s">
        <v>127</v>
      </c>
      <c r="I25" s="449" t="s">
        <v>18</v>
      </c>
      <c r="J25" s="350"/>
      <c r="K25" s="773" t="s">
        <v>131</v>
      </c>
      <c r="L25" s="149" t="s">
        <v>57</v>
      </c>
      <c r="M25" s="149"/>
      <c r="N25" s="151"/>
      <c r="O25" s="362"/>
      <c r="P25" s="362"/>
    </row>
    <row r="26" spans="1:16" x14ac:dyDescent="0.25">
      <c r="A26" s="162">
        <v>45460</v>
      </c>
      <c r="B26" s="151" t="s">
        <v>277</v>
      </c>
      <c r="C26" s="151" t="s">
        <v>114</v>
      </c>
      <c r="D26" s="169" t="s">
        <v>121</v>
      </c>
      <c r="E26" s="154">
        <v>25000</v>
      </c>
      <c r="F26" s="154"/>
      <c r="G26" s="153">
        <f t="shared" si="0"/>
        <v>20000</v>
      </c>
      <c r="H26" s="504" t="s">
        <v>168</v>
      </c>
      <c r="I26" s="449" t="s">
        <v>18</v>
      </c>
      <c r="J26" s="350"/>
      <c r="K26" s="773" t="s">
        <v>131</v>
      </c>
      <c r="L26" s="149" t="s">
        <v>57</v>
      </c>
      <c r="M26" s="149"/>
      <c r="N26" s="151"/>
      <c r="O26" s="362"/>
      <c r="P26" s="362"/>
    </row>
    <row r="27" spans="1:16" x14ac:dyDescent="0.25">
      <c r="A27" s="406">
        <v>45467</v>
      </c>
      <c r="B27" s="450" t="s">
        <v>110</v>
      </c>
      <c r="C27" s="450" t="s">
        <v>48</v>
      </c>
      <c r="D27" s="469" t="s">
        <v>14</v>
      </c>
      <c r="E27" s="685"/>
      <c r="F27" s="685">
        <v>230000</v>
      </c>
      <c r="G27" s="687">
        <f t="shared" si="0"/>
        <v>250000</v>
      </c>
      <c r="H27" s="688"/>
      <c r="I27" s="460" t="s">
        <v>18</v>
      </c>
      <c r="J27" s="452"/>
      <c r="K27" s="820" t="s">
        <v>131</v>
      </c>
      <c r="L27" s="411" t="s">
        <v>57</v>
      </c>
      <c r="M27" s="411"/>
      <c r="N27" s="450"/>
      <c r="O27" s="362"/>
      <c r="P27" s="362"/>
    </row>
    <row r="28" spans="1:16" x14ac:dyDescent="0.25">
      <c r="A28" s="162">
        <v>45467</v>
      </c>
      <c r="B28" s="151" t="s">
        <v>222</v>
      </c>
      <c r="C28" s="151" t="s">
        <v>114</v>
      </c>
      <c r="D28" s="169" t="s">
        <v>14</v>
      </c>
      <c r="E28" s="154">
        <v>40000</v>
      </c>
      <c r="F28" s="154"/>
      <c r="G28" s="153">
        <f t="shared" si="0"/>
        <v>210000</v>
      </c>
      <c r="H28" s="504" t="s">
        <v>41</v>
      </c>
      <c r="I28" s="449" t="s">
        <v>18</v>
      </c>
      <c r="J28" s="350"/>
      <c r="K28" s="773" t="s">
        <v>131</v>
      </c>
      <c r="L28" s="149" t="s">
        <v>57</v>
      </c>
      <c r="M28" s="149"/>
      <c r="N28" s="151"/>
      <c r="O28" s="362"/>
      <c r="P28" s="362"/>
    </row>
    <row r="29" spans="1:16" x14ac:dyDescent="0.25">
      <c r="A29" s="162">
        <v>45467</v>
      </c>
      <c r="B29" s="151" t="s">
        <v>276</v>
      </c>
      <c r="C29" s="151" t="s">
        <v>114</v>
      </c>
      <c r="D29" s="169" t="s">
        <v>14</v>
      </c>
      <c r="E29" s="154">
        <v>30000</v>
      </c>
      <c r="F29" s="154"/>
      <c r="G29" s="153">
        <f t="shared" si="0"/>
        <v>180000</v>
      </c>
      <c r="H29" s="504" t="s">
        <v>167</v>
      </c>
      <c r="I29" s="449" t="s">
        <v>18</v>
      </c>
      <c r="J29" s="350"/>
      <c r="K29" s="773" t="s">
        <v>131</v>
      </c>
      <c r="L29" s="149" t="s">
        <v>57</v>
      </c>
      <c r="M29" s="149"/>
      <c r="N29" s="151"/>
      <c r="O29" s="362"/>
      <c r="P29" s="362"/>
    </row>
    <row r="30" spans="1:16" x14ac:dyDescent="0.25">
      <c r="A30" s="162">
        <v>45467</v>
      </c>
      <c r="B30" s="151" t="s">
        <v>399</v>
      </c>
      <c r="C30" s="151" t="s">
        <v>114</v>
      </c>
      <c r="D30" s="169" t="s">
        <v>14</v>
      </c>
      <c r="E30" s="154">
        <v>50000</v>
      </c>
      <c r="F30" s="154"/>
      <c r="G30" s="153">
        <f t="shared" si="0"/>
        <v>130000</v>
      </c>
      <c r="H30" s="504" t="s">
        <v>394</v>
      </c>
      <c r="I30" s="449" t="s">
        <v>18</v>
      </c>
      <c r="J30" s="350"/>
      <c r="K30" s="773" t="s">
        <v>131</v>
      </c>
      <c r="L30" s="149" t="s">
        <v>57</v>
      </c>
      <c r="M30" s="149"/>
      <c r="N30" s="151"/>
      <c r="O30" s="362"/>
      <c r="P30" s="362"/>
    </row>
    <row r="31" spans="1:16" x14ac:dyDescent="0.25">
      <c r="A31" s="162">
        <v>45467</v>
      </c>
      <c r="B31" s="151" t="s">
        <v>223</v>
      </c>
      <c r="C31" s="151" t="s">
        <v>114</v>
      </c>
      <c r="D31" s="169" t="s">
        <v>111</v>
      </c>
      <c r="E31" s="154">
        <v>20000</v>
      </c>
      <c r="F31" s="154"/>
      <c r="G31" s="153">
        <f t="shared" si="0"/>
        <v>110000</v>
      </c>
      <c r="H31" s="504" t="s">
        <v>128</v>
      </c>
      <c r="I31" s="449" t="s">
        <v>18</v>
      </c>
      <c r="J31" s="350"/>
      <c r="K31" s="773" t="s">
        <v>131</v>
      </c>
      <c r="L31" s="149" t="s">
        <v>57</v>
      </c>
      <c r="M31" s="149"/>
      <c r="N31" s="151"/>
      <c r="O31" s="362"/>
      <c r="P31" s="362"/>
    </row>
    <row r="32" spans="1:16" x14ac:dyDescent="0.25">
      <c r="A32" s="162">
        <v>45467</v>
      </c>
      <c r="B32" s="151" t="s">
        <v>224</v>
      </c>
      <c r="C32" s="151" t="s">
        <v>114</v>
      </c>
      <c r="D32" s="169" t="s">
        <v>111</v>
      </c>
      <c r="E32" s="154">
        <v>20000</v>
      </c>
      <c r="F32" s="154"/>
      <c r="G32" s="153">
        <f t="shared" si="0"/>
        <v>90000</v>
      </c>
      <c r="H32" s="504" t="s">
        <v>166</v>
      </c>
      <c r="I32" s="449" t="s">
        <v>18</v>
      </c>
      <c r="J32" s="350"/>
      <c r="K32" s="773" t="s">
        <v>131</v>
      </c>
      <c r="L32" s="149" t="s">
        <v>57</v>
      </c>
      <c r="M32" s="149"/>
      <c r="N32" s="151"/>
      <c r="O32" s="362"/>
      <c r="P32" s="362"/>
    </row>
    <row r="33" spans="1:16" x14ac:dyDescent="0.25">
      <c r="A33" s="162">
        <v>45467</v>
      </c>
      <c r="B33" s="151" t="s">
        <v>225</v>
      </c>
      <c r="C33" s="151" t="s">
        <v>114</v>
      </c>
      <c r="D33" s="169" t="s">
        <v>121</v>
      </c>
      <c r="E33" s="154">
        <v>25000</v>
      </c>
      <c r="F33" s="154"/>
      <c r="G33" s="153">
        <f t="shared" si="0"/>
        <v>65000</v>
      </c>
      <c r="H33" s="504" t="s">
        <v>127</v>
      </c>
      <c r="I33" s="449" t="s">
        <v>18</v>
      </c>
      <c r="J33" s="350"/>
      <c r="K33" s="773" t="s">
        <v>131</v>
      </c>
      <c r="L33" s="149" t="s">
        <v>57</v>
      </c>
      <c r="M33" s="149"/>
      <c r="N33" s="151"/>
      <c r="O33" s="362"/>
      <c r="P33" s="362"/>
    </row>
    <row r="34" spans="1:16" x14ac:dyDescent="0.25">
      <c r="A34" s="162">
        <v>45467</v>
      </c>
      <c r="B34" s="151" t="s">
        <v>277</v>
      </c>
      <c r="C34" s="151" t="s">
        <v>114</v>
      </c>
      <c r="D34" s="169" t="s">
        <v>121</v>
      </c>
      <c r="E34" s="153">
        <v>25000</v>
      </c>
      <c r="F34" s="153"/>
      <c r="G34" s="153">
        <f t="shared" si="0"/>
        <v>40000</v>
      </c>
      <c r="H34" s="504" t="s">
        <v>168</v>
      </c>
      <c r="I34" s="449" t="s">
        <v>18</v>
      </c>
      <c r="J34" s="350"/>
      <c r="K34" s="773" t="s">
        <v>131</v>
      </c>
      <c r="L34" s="149" t="s">
        <v>57</v>
      </c>
      <c r="M34" s="149"/>
      <c r="N34" s="151"/>
      <c r="O34" s="362"/>
      <c r="P34" s="362"/>
    </row>
    <row r="35" spans="1:16" x14ac:dyDescent="0.25">
      <c r="A35" s="406">
        <v>45471</v>
      </c>
      <c r="B35" s="450" t="s">
        <v>110</v>
      </c>
      <c r="C35" s="844" t="s">
        <v>48</v>
      </c>
      <c r="D35" s="845" t="s">
        <v>592</v>
      </c>
      <c r="E35" s="685"/>
      <c r="F35" s="685">
        <v>150000</v>
      </c>
      <c r="G35" s="687">
        <f t="shared" si="0"/>
        <v>190000</v>
      </c>
      <c r="H35" s="846"/>
      <c r="I35" s="460" t="s">
        <v>18</v>
      </c>
      <c r="J35" s="452"/>
      <c r="K35" s="820" t="s">
        <v>131</v>
      </c>
      <c r="L35" s="411" t="s">
        <v>57</v>
      </c>
      <c r="M35" s="411"/>
      <c r="N35" s="450"/>
      <c r="O35" s="362"/>
      <c r="P35" s="362"/>
    </row>
    <row r="36" spans="1:16" x14ac:dyDescent="0.25">
      <c r="A36" s="162">
        <v>45472</v>
      </c>
      <c r="B36" s="151" t="s">
        <v>222</v>
      </c>
      <c r="C36" s="151" t="s">
        <v>114</v>
      </c>
      <c r="D36" s="169" t="s">
        <v>592</v>
      </c>
      <c r="E36" s="154">
        <v>50000</v>
      </c>
      <c r="F36" s="154"/>
      <c r="G36" s="153">
        <f t="shared" si="0"/>
        <v>140000</v>
      </c>
      <c r="H36" s="843" t="s">
        <v>41</v>
      </c>
      <c r="I36" s="449" t="s">
        <v>18</v>
      </c>
      <c r="J36" s="350"/>
      <c r="K36" s="773" t="s">
        <v>131</v>
      </c>
      <c r="L36" s="149" t="s">
        <v>57</v>
      </c>
      <c r="M36" s="149"/>
      <c r="N36" s="151"/>
      <c r="O36" s="362"/>
      <c r="P36" s="362"/>
    </row>
    <row r="37" spans="1:16" x14ac:dyDescent="0.25">
      <c r="A37" s="162">
        <v>45472</v>
      </c>
      <c r="B37" s="151" t="s">
        <v>223</v>
      </c>
      <c r="C37" s="151" t="s">
        <v>114</v>
      </c>
      <c r="D37" s="169" t="s">
        <v>592</v>
      </c>
      <c r="E37" s="154">
        <v>50000</v>
      </c>
      <c r="F37" s="154"/>
      <c r="G37" s="153">
        <f t="shared" si="0"/>
        <v>90000</v>
      </c>
      <c r="H37" s="843" t="s">
        <v>128</v>
      </c>
      <c r="I37" s="449" t="s">
        <v>18</v>
      </c>
      <c r="J37" s="350"/>
      <c r="K37" s="773" t="s">
        <v>131</v>
      </c>
      <c r="L37" s="149" t="s">
        <v>57</v>
      </c>
      <c r="M37" s="149"/>
      <c r="N37" s="151"/>
      <c r="O37" s="362"/>
      <c r="P37" s="362"/>
    </row>
    <row r="38" spans="1:16" ht="15.75" thickBot="1" x14ac:dyDescent="0.3">
      <c r="A38" s="162">
        <v>45472</v>
      </c>
      <c r="B38" s="151" t="s">
        <v>277</v>
      </c>
      <c r="C38" s="151" t="s">
        <v>114</v>
      </c>
      <c r="D38" s="169" t="s">
        <v>592</v>
      </c>
      <c r="E38" s="153">
        <v>50000</v>
      </c>
      <c r="F38" s="153"/>
      <c r="G38" s="153">
        <f t="shared" si="0"/>
        <v>40000</v>
      </c>
      <c r="H38" s="843" t="s">
        <v>168</v>
      </c>
      <c r="I38" s="449" t="s">
        <v>18</v>
      </c>
      <c r="J38" s="350"/>
      <c r="K38" s="773" t="s">
        <v>131</v>
      </c>
      <c r="L38" s="149" t="s">
        <v>57</v>
      </c>
      <c r="M38" s="149"/>
      <c r="N38" s="151"/>
      <c r="O38" s="362"/>
      <c r="P38" s="362"/>
    </row>
    <row r="39" spans="1:16" ht="15.75" thickBot="1" x14ac:dyDescent="0.3">
      <c r="A39" s="448"/>
      <c r="B39" s="448"/>
      <c r="C39" s="397"/>
      <c r="D39" s="414"/>
      <c r="E39" s="457">
        <f>SUM(E5:E38)</f>
        <v>985000</v>
      </c>
      <c r="F39" s="458">
        <f>SUM(F5:F38)+G4</f>
        <v>1025000</v>
      </c>
      <c r="G39" s="459">
        <f>F39-E39</f>
        <v>40000</v>
      </c>
      <c r="H39" s="397"/>
      <c r="I39" s="449"/>
      <c r="J39" s="174"/>
      <c r="K39" s="149"/>
      <c r="L39" s="149"/>
      <c r="M39" s="149"/>
      <c r="N39" s="151"/>
    </row>
    <row r="40" spans="1:16" x14ac:dyDescent="0.25">
      <c r="A40"/>
      <c r="B40"/>
      <c r="C40" s="149"/>
      <c r="D40" s="157"/>
      <c r="E40" s="165"/>
      <c r="F40" s="165"/>
      <c r="G40" s="403"/>
      <c r="H40" s="504"/>
      <c r="I40" s="149"/>
      <c r="J40" s="174"/>
      <c r="K40" s="149"/>
      <c r="L40" s="149"/>
      <c r="M40" s="149"/>
      <c r="N40" s="151"/>
    </row>
    <row r="41" spans="1:16" x14ac:dyDescent="0.25">
      <c r="A41"/>
      <c r="B41"/>
      <c r="C41" s="149"/>
      <c r="D41" s="384"/>
      <c r="E41" s="385"/>
      <c r="F41" s="464"/>
      <c r="G41" s="153"/>
      <c r="H41" s="504"/>
      <c r="I41" s="370"/>
      <c r="J41" s="174"/>
      <c r="K41" s="149"/>
      <c r="L41" s="149"/>
      <c r="M41" s="370"/>
      <c r="N41" s="371"/>
    </row>
    <row r="42" spans="1:16" x14ac:dyDescent="0.25">
      <c r="A42" s="368" t="s">
        <v>103</v>
      </c>
      <c r="B42" t="s">
        <v>106</v>
      </c>
      <c r="C42" s="149"/>
      <c r="D42" s="157"/>
      <c r="E42" s="154"/>
      <c r="F42" s="464"/>
      <c r="G42" s="153"/>
      <c r="H42" s="504"/>
      <c r="I42" s="149"/>
      <c r="J42" s="174"/>
      <c r="K42" s="149"/>
      <c r="L42" s="149"/>
      <c r="M42" s="149"/>
      <c r="N42" s="151"/>
    </row>
    <row r="43" spans="1:16" x14ac:dyDescent="0.25">
      <c r="A43" s="168" t="s">
        <v>165</v>
      </c>
      <c r="B43" s="873">
        <v>80000</v>
      </c>
      <c r="C43" s="149"/>
      <c r="D43" s="157"/>
      <c r="E43" s="154"/>
      <c r="F43" s="154"/>
      <c r="G43" s="153"/>
      <c r="H43" s="504"/>
      <c r="I43" s="149"/>
      <c r="J43" s="174"/>
      <c r="K43" s="149"/>
      <c r="L43" s="149"/>
      <c r="M43" s="149"/>
      <c r="N43" s="151"/>
    </row>
    <row r="44" spans="1:16" x14ac:dyDescent="0.25">
      <c r="A44" s="168" t="s">
        <v>128</v>
      </c>
      <c r="B44" s="873">
        <v>140000</v>
      </c>
      <c r="C44" s="149"/>
      <c r="D44" s="157"/>
      <c r="E44" s="154"/>
      <c r="F44" s="154"/>
      <c r="G44" s="153"/>
      <c r="H44" s="158"/>
      <c r="I44" s="149"/>
      <c r="J44" s="174"/>
      <c r="K44" s="149"/>
      <c r="L44" s="149"/>
      <c r="M44" s="149"/>
      <c r="N44" s="151"/>
    </row>
    <row r="45" spans="1:16" x14ac:dyDescent="0.25">
      <c r="A45" s="168" t="s">
        <v>168</v>
      </c>
      <c r="B45" s="873">
        <v>125000</v>
      </c>
      <c r="C45" s="149"/>
      <c r="D45" s="157"/>
      <c r="E45" s="154"/>
      <c r="F45" s="154"/>
      <c r="G45" s="153"/>
      <c r="H45" s="504"/>
      <c r="I45" s="149"/>
      <c r="J45" s="174"/>
      <c r="K45" s="149"/>
      <c r="L45" s="149"/>
      <c r="M45" s="149"/>
      <c r="N45" s="151"/>
    </row>
    <row r="46" spans="1:16" x14ac:dyDescent="0.25">
      <c r="A46" s="168" t="s">
        <v>127</v>
      </c>
      <c r="B46" s="873">
        <v>105000</v>
      </c>
      <c r="C46" s="149"/>
      <c r="D46" s="157"/>
      <c r="E46" s="154"/>
      <c r="F46" s="154"/>
      <c r="G46" s="153"/>
      <c r="H46" s="158"/>
      <c r="I46" s="149"/>
      <c r="J46" s="174"/>
      <c r="K46" s="149"/>
      <c r="L46" s="149"/>
      <c r="M46" s="149"/>
      <c r="N46" s="151"/>
    </row>
    <row r="47" spans="1:16" x14ac:dyDescent="0.25">
      <c r="A47" s="168" t="s">
        <v>41</v>
      </c>
      <c r="B47" s="873">
        <v>230000</v>
      </c>
      <c r="C47" s="149"/>
      <c r="D47" s="157"/>
      <c r="E47" s="154"/>
      <c r="F47" s="154"/>
      <c r="G47" s="153"/>
      <c r="H47" s="158"/>
      <c r="I47" s="149"/>
      <c r="J47" s="174"/>
      <c r="K47" s="149"/>
      <c r="L47" s="149"/>
      <c r="M47" s="149"/>
      <c r="N47" s="151"/>
    </row>
    <row r="48" spans="1:16" x14ac:dyDescent="0.25">
      <c r="A48" s="168" t="s">
        <v>394</v>
      </c>
      <c r="B48" s="873">
        <v>100000</v>
      </c>
      <c r="C48" s="149"/>
      <c r="D48" s="157"/>
      <c r="E48" s="154"/>
      <c r="F48" s="154"/>
      <c r="G48" s="153"/>
      <c r="H48" s="158"/>
      <c r="I48" s="149"/>
      <c r="J48" s="336"/>
      <c r="K48" s="149"/>
      <c r="L48" s="149"/>
      <c r="M48" s="149"/>
      <c r="N48" s="151"/>
    </row>
    <row r="49" spans="1:14" x14ac:dyDescent="0.25">
      <c r="A49" s="168" t="s">
        <v>167</v>
      </c>
      <c r="B49" s="873">
        <v>120000</v>
      </c>
      <c r="C49" s="149"/>
      <c r="D49" s="149"/>
      <c r="E49" s="165"/>
      <c r="F49" s="165"/>
      <c r="G49" s="153"/>
      <c r="H49" s="149"/>
      <c r="I49" s="149"/>
      <c r="J49" s="336"/>
      <c r="K49" s="149"/>
      <c r="L49" s="149"/>
      <c r="M49" s="149"/>
      <c r="N49" s="151"/>
    </row>
    <row r="50" spans="1:14" x14ac:dyDescent="0.25">
      <c r="A50" s="168" t="s">
        <v>166</v>
      </c>
      <c r="B50" s="873">
        <v>85000</v>
      </c>
      <c r="C50" s="149"/>
      <c r="D50" s="149"/>
      <c r="E50" s="154"/>
      <c r="F50" s="154"/>
      <c r="G50" s="153"/>
      <c r="H50" s="149"/>
      <c r="I50" s="149"/>
      <c r="J50" s="336"/>
      <c r="K50" s="149"/>
      <c r="L50" s="149"/>
      <c r="M50" s="149"/>
      <c r="N50" s="151"/>
    </row>
    <row r="51" spans="1:14" x14ac:dyDescent="0.25">
      <c r="A51" s="168" t="s">
        <v>104</v>
      </c>
      <c r="B51" s="873"/>
      <c r="C51" s="149"/>
      <c r="D51" s="149"/>
      <c r="E51" s="154"/>
      <c r="F51" s="154"/>
      <c r="G51" s="153"/>
      <c r="H51" s="149"/>
      <c r="I51" s="149"/>
      <c r="J51" s="336"/>
      <c r="K51" s="149"/>
      <c r="L51" s="149"/>
      <c r="M51" s="149"/>
      <c r="N51" s="151"/>
    </row>
    <row r="52" spans="1:14" x14ac:dyDescent="0.25">
      <c r="A52" s="168" t="s">
        <v>105</v>
      </c>
      <c r="B52" s="873">
        <v>985000</v>
      </c>
      <c r="C52" s="149"/>
      <c r="D52" s="149"/>
      <c r="E52" s="154"/>
      <c r="F52" s="154"/>
      <c r="G52" s="153"/>
      <c r="H52" s="149"/>
      <c r="I52" s="149"/>
      <c r="J52" s="151"/>
      <c r="K52" s="149"/>
      <c r="L52" s="149"/>
      <c r="M52" s="149"/>
      <c r="N52" s="151"/>
    </row>
    <row r="53" spans="1:14" x14ac:dyDescent="0.25">
      <c r="A53" s="172"/>
      <c r="B53" s="149"/>
      <c r="C53" s="149"/>
      <c r="D53" s="149"/>
      <c r="E53" s="153"/>
      <c r="F53" s="153"/>
      <c r="G53" s="153"/>
      <c r="H53" s="149"/>
      <c r="I53" s="149"/>
      <c r="J53" s="151"/>
      <c r="K53" s="149"/>
      <c r="L53" s="149"/>
      <c r="M53" s="149"/>
      <c r="N53" s="151"/>
    </row>
    <row r="54" spans="1:14" x14ac:dyDescent="0.25">
      <c r="A54" s="172"/>
      <c r="B54" s="149"/>
      <c r="C54" s="149"/>
      <c r="D54" s="157"/>
      <c r="E54" s="154"/>
      <c r="F54" s="154"/>
      <c r="G54" s="153"/>
      <c r="H54" s="158"/>
      <c r="I54" s="149"/>
      <c r="J54" s="151"/>
      <c r="K54" s="149"/>
      <c r="L54" s="149"/>
      <c r="M54" s="149"/>
      <c r="N54" s="151"/>
    </row>
    <row r="55" spans="1:14" x14ac:dyDescent="0.25">
      <c r="A55" s="172"/>
      <c r="B55" s="149"/>
      <c r="C55" s="149"/>
      <c r="D55" s="157"/>
      <c r="E55" s="154"/>
      <c r="F55" s="154"/>
      <c r="G55" s="153"/>
      <c r="H55" s="158"/>
      <c r="I55" s="149"/>
      <c r="J55" s="151"/>
      <c r="K55" s="149"/>
      <c r="L55" s="149"/>
      <c r="M55" s="149"/>
      <c r="N55" s="151"/>
    </row>
    <row r="56" spans="1:14" x14ac:dyDescent="0.25">
      <c r="A56" s="172"/>
      <c r="B56" s="149"/>
      <c r="C56" s="149"/>
      <c r="D56" s="157"/>
      <c r="E56" s="154"/>
      <c r="F56" s="154"/>
      <c r="G56" s="153"/>
      <c r="H56" s="158"/>
      <c r="I56" s="149"/>
      <c r="J56" s="151"/>
      <c r="K56" s="149"/>
      <c r="L56" s="149"/>
      <c r="M56" s="149"/>
      <c r="N56" s="151"/>
    </row>
    <row r="57" spans="1:14" x14ac:dyDescent="0.25">
      <c r="A57" s="172"/>
      <c r="B57" s="149"/>
      <c r="C57" s="158"/>
      <c r="D57" s="157"/>
      <c r="E57" s="153"/>
      <c r="F57" s="153"/>
      <c r="G57" s="153"/>
      <c r="H57" s="158"/>
      <c r="I57" s="149"/>
      <c r="J57" s="151"/>
      <c r="K57" s="149"/>
      <c r="L57" s="149"/>
      <c r="M57" s="149"/>
      <c r="N57" s="151"/>
    </row>
    <row r="58" spans="1:14" x14ac:dyDescent="0.25">
      <c r="A58" s="150"/>
      <c r="B58" s="151"/>
      <c r="C58" s="151"/>
      <c r="D58" s="151"/>
      <c r="E58" s="360"/>
      <c r="F58" s="154"/>
      <c r="G58" s="153"/>
      <c r="H58" s="158"/>
      <c r="I58" s="149"/>
      <c r="J58" s="149"/>
      <c r="K58" s="149"/>
      <c r="L58" s="149"/>
      <c r="M58" s="149"/>
      <c r="N58" s="151"/>
    </row>
    <row r="59" spans="1:14" x14ac:dyDescent="0.25">
      <c r="A59" s="172"/>
      <c r="B59" s="337"/>
      <c r="C59" s="149"/>
      <c r="D59" s="149"/>
      <c r="E59" s="147"/>
      <c r="F59" s="149"/>
      <c r="G59" s="154"/>
      <c r="H59" s="149"/>
      <c r="I59" s="149"/>
      <c r="J59" s="149"/>
      <c r="K59" s="149"/>
      <c r="L59" s="149"/>
      <c r="M59" s="149"/>
      <c r="N59" s="151"/>
    </row>
    <row r="60" spans="1:14" x14ac:dyDescent="0.25">
      <c r="A60" s="172"/>
      <c r="B60" s="337"/>
      <c r="C60" s="149"/>
      <c r="D60" s="149"/>
      <c r="E60" s="147"/>
      <c r="F60" s="149"/>
      <c r="G60" s="154"/>
      <c r="H60" s="149"/>
      <c r="I60" s="149"/>
      <c r="J60" s="149"/>
      <c r="K60" s="149"/>
      <c r="L60" s="149"/>
      <c r="M60" s="149"/>
      <c r="N60" s="151"/>
    </row>
    <row r="61" spans="1:14" x14ac:dyDescent="0.25">
      <c r="A61" s="172"/>
      <c r="B61" s="337"/>
      <c r="C61" s="149"/>
      <c r="D61" s="149"/>
      <c r="E61" s="147"/>
      <c r="F61" s="149"/>
      <c r="G61" s="154"/>
      <c r="H61" s="149"/>
      <c r="I61" s="149"/>
      <c r="J61" s="149"/>
      <c r="K61" s="149"/>
      <c r="L61" s="149"/>
      <c r="M61" s="149"/>
      <c r="N61" s="151"/>
    </row>
    <row r="62" spans="1:14" ht="15.75" x14ac:dyDescent="0.25">
      <c r="A62" s="172"/>
      <c r="B62" s="358"/>
      <c r="C62" s="149"/>
      <c r="D62" s="351"/>
      <c r="E62" s="147"/>
      <c r="F62" s="149"/>
      <c r="G62" s="154"/>
      <c r="H62" s="351"/>
      <c r="I62" s="351"/>
      <c r="J62" s="351"/>
      <c r="K62" s="351"/>
      <c r="L62" s="351"/>
      <c r="M62" s="351"/>
      <c r="N62" s="352"/>
    </row>
    <row r="63" spans="1:14" x14ac:dyDescent="0.25">
      <c r="A63" s="172"/>
      <c r="B63" s="337"/>
      <c r="C63" s="149"/>
      <c r="D63" s="149"/>
      <c r="E63" s="147"/>
      <c r="F63" s="149"/>
      <c r="G63" s="154"/>
      <c r="H63" s="149"/>
      <c r="I63" s="149"/>
      <c r="J63" s="149"/>
      <c r="K63" s="149"/>
      <c r="L63" s="149"/>
      <c r="M63" s="149"/>
      <c r="N63" s="151"/>
    </row>
    <row r="64" spans="1:14" x14ac:dyDescent="0.25">
      <c r="A64" s="172"/>
      <c r="B64" s="337"/>
      <c r="C64" s="149"/>
      <c r="D64" s="149"/>
      <c r="E64" s="147"/>
      <c r="F64" s="149"/>
      <c r="G64" s="154"/>
      <c r="H64" s="149"/>
      <c r="I64" s="149"/>
      <c r="J64" s="149"/>
      <c r="K64" s="149"/>
      <c r="L64" s="149"/>
      <c r="M64" s="149"/>
      <c r="N64" s="151"/>
    </row>
    <row r="65" spans="1:14" ht="15.75" thickBot="1" x14ac:dyDescent="0.3">
      <c r="A65" s="172"/>
      <c r="B65" s="337"/>
      <c r="C65" s="149"/>
      <c r="D65" s="149"/>
      <c r="E65" s="153"/>
      <c r="F65" s="155"/>
      <c r="G65" s="153"/>
      <c r="H65" s="149"/>
      <c r="I65" s="149"/>
      <c r="J65" s="149"/>
      <c r="K65" s="149"/>
      <c r="L65" s="149"/>
      <c r="M65" s="149"/>
      <c r="N65" s="151"/>
    </row>
    <row r="66" spans="1:14" ht="15.75" thickBot="1" x14ac:dyDescent="0.3">
      <c r="A66" s="359"/>
      <c r="B66" s="359"/>
      <c r="C66" s="361"/>
      <c r="D66" s="362"/>
      <c r="E66" s="363"/>
      <c r="F66" s="364"/>
      <c r="G66" s="365"/>
      <c r="H66" s="362"/>
      <c r="I66" s="362"/>
      <c r="J66" s="362"/>
      <c r="K66" s="362"/>
      <c r="L66" s="362"/>
      <c r="M66" s="362"/>
      <c r="N66" s="366"/>
    </row>
    <row r="67" spans="1:14" x14ac:dyDescent="0.25">
      <c r="A67" s="359"/>
      <c r="B67" s="359"/>
      <c r="C67" s="361"/>
      <c r="D67" s="362"/>
      <c r="E67" s="362"/>
      <c r="F67" s="362"/>
      <c r="G67" s="367"/>
      <c r="H67" s="362"/>
      <c r="I67" s="362"/>
      <c r="J67" s="362"/>
      <c r="K67" s="362"/>
      <c r="L67" s="362"/>
      <c r="M67" s="362"/>
      <c r="N67" s="366"/>
    </row>
    <row r="68" spans="1:14" x14ac:dyDescent="0.25">
      <c r="A68"/>
      <c r="B68" s="281"/>
      <c r="C68"/>
      <c r="G68" s="346"/>
    </row>
    <row r="69" spans="1:14" x14ac:dyDescent="0.25">
      <c r="G69" s="346"/>
    </row>
    <row r="70" spans="1:14" x14ac:dyDescent="0.25">
      <c r="G70" s="346"/>
    </row>
    <row r="71" spans="1:14" x14ac:dyDescent="0.25">
      <c r="G71" s="346"/>
    </row>
    <row r="72" spans="1:14" x14ac:dyDescent="0.25">
      <c r="G72" s="346"/>
    </row>
    <row r="73" spans="1:14" x14ac:dyDescent="0.25">
      <c r="G73" s="346"/>
    </row>
    <row r="74" spans="1:14" x14ac:dyDescent="0.25">
      <c r="A74"/>
      <c r="B74"/>
      <c r="C74" s="254"/>
      <c r="G74" s="346"/>
    </row>
    <row r="75" spans="1:14" x14ac:dyDescent="0.25">
      <c r="A75"/>
      <c r="B75"/>
      <c r="N75" s="17"/>
    </row>
    <row r="76" spans="1:14" x14ac:dyDescent="0.25">
      <c r="A76"/>
      <c r="B76"/>
      <c r="N76" s="17"/>
    </row>
    <row r="77" spans="1:14" x14ac:dyDescent="0.25">
      <c r="A77"/>
      <c r="B77"/>
      <c r="N77" s="17"/>
    </row>
    <row r="78" spans="1:14" x14ac:dyDescent="0.25">
      <c r="A78"/>
      <c r="B78"/>
      <c r="N78" s="17"/>
    </row>
    <row r="79" spans="1:14" x14ac:dyDescent="0.25">
      <c r="A79"/>
      <c r="B79"/>
      <c r="N79" s="17"/>
    </row>
    <row r="80" spans="1:14" x14ac:dyDescent="0.25">
      <c r="A80"/>
      <c r="B80"/>
      <c r="N80" s="17"/>
    </row>
    <row r="81" spans="1:14" x14ac:dyDescent="0.25">
      <c r="A81"/>
      <c r="B81"/>
      <c r="N81" s="17"/>
    </row>
    <row r="82" spans="1:14" x14ac:dyDescent="0.25">
      <c r="A82"/>
      <c r="B82"/>
      <c r="N82" s="17"/>
    </row>
    <row r="83" spans="1:14" x14ac:dyDescent="0.25">
      <c r="A83"/>
      <c r="B83"/>
      <c r="N83" s="17"/>
    </row>
    <row r="84" spans="1:14" x14ac:dyDescent="0.25">
      <c r="A84"/>
      <c r="B84"/>
      <c r="N84" s="17"/>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June 24</vt:lpstr>
      <vt:lpstr>USD-cash box </vt:lpstr>
      <vt:lpstr>Balance UGX</vt:lpstr>
      <vt:lpstr>Balance USD</vt:lpstr>
      <vt:lpstr>Bank reconciliation USD</vt:lpstr>
      <vt:lpstr>Bank reconciliation UGX</vt:lpstr>
      <vt:lpstr>UGX-Operational Account</vt:lpstr>
      <vt:lpstr>June cashdesk closing</vt:lpstr>
      <vt:lpstr>Advances</vt:lpstr>
      <vt:lpstr>Lydia</vt:lpstr>
      <vt:lpstr>Grace</vt:lpstr>
      <vt:lpstr>Stacey</vt:lpstr>
      <vt:lpstr>i18</vt:lpstr>
      <vt:lpstr>i07</vt:lpstr>
      <vt:lpstr>Gaspard</vt:lpstr>
      <vt:lpstr>Rens</vt:lpstr>
      <vt:lpstr>Rebecca</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2024-07-19T14:11:03Z</cp:lastPrinted>
  <dcterms:created xsi:type="dcterms:W3CDTF">2016-05-26T14:51:01Z</dcterms:created>
  <dcterms:modified xsi:type="dcterms:W3CDTF">2024-07-19T14:11:21Z</dcterms:modified>
</cp:coreProperties>
</file>